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41" documentId="13_ncr:1_{D9ACF7C0-859B-452E-9550-1DA7E74F7F0D}" xr6:coauthVersionLast="47" xr6:coauthVersionMax="47" xr10:uidLastSave="{B9B27980-03AA-4D5A-AA46-C81B9DB444DC}"/>
  <bookViews>
    <workbookView xWindow="-9410" yWindow="10690" windowWidth="19420" windowHeight="10300" tabRatio="903" firstSheet="16" activeTab="21" xr2:uid="{C4E56DD0-9D75-4582-BB9C-729FF2FB76EF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" sheetId="50" state="hidden" r:id="rId11"/>
    <sheet name="Dist Cust Factors" sheetId="51" state="hidden" r:id="rId12"/>
    <sheet name="Total Allocation by Rate Zone" sheetId="52" r:id="rId13"/>
    <sheet name="Rate Zone Allocation - Dist" sheetId="61" r:id="rId14"/>
    <sheet name="Rate Zone Allocation - Gas Cost" sheetId="60" r:id="rId15"/>
    <sheet name="Rate Zone Allocation Factors" sheetId="53" r:id="rId16"/>
    <sheet name="Total Allocation - North" sheetId="56" r:id="rId17"/>
    <sheet name="Allocation - North Dist" sheetId="65" r:id="rId18"/>
    <sheet name="Allocation - North Gas" sheetId="64" r:id="rId19"/>
    <sheet name="Allocation Factors - North" sheetId="57" r:id="rId20"/>
    <sheet name="Total Allocation - South" sheetId="54" r:id="rId21"/>
    <sheet name="Allocation - South Dist" sheetId="63" r:id="rId22"/>
    <sheet name="Allocation - South Gas" sheetId="62" r:id="rId23"/>
    <sheet name="Allocation Factors - South" sheetId="55" r:id="rId24"/>
    <sheet name="Total Allocation -Ex" sheetId="58" r:id="rId25"/>
    <sheet name="Allocation - Ex Dist" sheetId="67" r:id="rId26"/>
    <sheet name="Allocation - Ex Gas" sheetId="66" r:id="rId27"/>
    <sheet name="Allocation Factors - Ex" sheetId="59" r:id="rId28"/>
  </sheets>
  <definedNames>
    <definedName name="_xlnm.Print_Area" localSheetId="10">'Dist Cust Class'!$B$5:$X$106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Factors'!$A$1:$M$121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7">'Trans Factors'!$A$1:$R$85</definedName>
    <definedName name="_xlnm.Print_Area" localSheetId="6">'Transmission Class'!$A$2:$AD$182</definedName>
    <definedName name="_xlnm.Print_Titles" localSheetId="0">Function!$10:$13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0" i="59" l="1"/>
  <c r="D16" i="59"/>
  <c r="D25" i="59"/>
  <c r="K16" i="61"/>
  <c r="K17" i="61"/>
  <c r="K18" i="61"/>
  <c r="K19" i="61"/>
  <c r="K20" i="61"/>
  <c r="A58" i="52" l="1"/>
  <c r="AI31" i="5" l="1"/>
  <c r="G36" i="12" l="1"/>
  <c r="I36" i="12"/>
  <c r="K36" i="12"/>
  <c r="M36" i="12"/>
  <c r="O36" i="12"/>
  <c r="Q36" i="12"/>
  <c r="S36" i="12"/>
  <c r="U36" i="12"/>
  <c r="W36" i="12"/>
  <c r="G42" i="12"/>
  <c r="I42" i="12"/>
  <c r="K42" i="12"/>
  <c r="M42" i="12"/>
  <c r="O42" i="12"/>
  <c r="Q42" i="12"/>
  <c r="S42" i="12"/>
  <c r="U42" i="12"/>
  <c r="W42" i="12"/>
  <c r="G53" i="10"/>
  <c r="I53" i="10"/>
  <c r="K53" i="10"/>
  <c r="G59" i="10"/>
  <c r="I59" i="10"/>
  <c r="K59" i="10"/>
  <c r="A46" i="53"/>
  <c r="A43" i="53"/>
  <c r="A44" i="53" s="1"/>
  <c r="A41" i="53"/>
  <c r="A40" i="53"/>
  <c r="D43" i="53" l="1"/>
  <c r="H44" i="53" s="1"/>
  <c r="D40" i="53"/>
  <c r="J41" i="53" s="1"/>
  <c r="J44" i="53"/>
  <c r="F44" i="53"/>
  <c r="D44" i="53" l="1"/>
  <c r="F41" i="53"/>
  <c r="H41" i="53"/>
  <c r="D41" i="53" l="1"/>
  <c r="O53" i="52" l="1"/>
  <c r="O54" i="52"/>
  <c r="O52" i="52"/>
  <c r="O46" i="52"/>
  <c r="O47" i="52"/>
  <c r="O48" i="52"/>
  <c r="O49" i="52"/>
  <c r="O50" i="52"/>
  <c r="O45" i="52"/>
  <c r="O42" i="52"/>
  <c r="O43" i="52"/>
  <c r="K53" i="52"/>
  <c r="K54" i="52"/>
  <c r="K52" i="52"/>
  <c r="K46" i="52"/>
  <c r="K47" i="52"/>
  <c r="K48" i="52"/>
  <c r="K49" i="52"/>
  <c r="K50" i="52"/>
  <c r="K45" i="52"/>
  <c r="K42" i="52"/>
  <c r="K43" i="52"/>
  <c r="K41" i="52"/>
  <c r="O15" i="52"/>
  <c r="K15" i="52"/>
  <c r="K15" i="61"/>
  <c r="K55" i="61"/>
  <c r="K54" i="61"/>
  <c r="K53" i="61"/>
  <c r="K52" i="61"/>
  <c r="K50" i="61"/>
  <c r="K49" i="61"/>
  <c r="K48" i="61"/>
  <c r="K47" i="61"/>
  <c r="K46" i="61"/>
  <c r="K45" i="61"/>
  <c r="K43" i="61"/>
  <c r="K42" i="61"/>
  <c r="K41" i="61"/>
  <c r="K37" i="61"/>
  <c r="K36" i="61"/>
  <c r="K35" i="61"/>
  <c r="K34" i="61"/>
  <c r="K33" i="61"/>
  <c r="K32" i="61"/>
  <c r="K31" i="61"/>
  <c r="K27" i="61"/>
  <c r="K26" i="61"/>
  <c r="K25" i="61"/>
  <c r="K24" i="61"/>
  <c r="O16" i="61"/>
  <c r="O55" i="61"/>
  <c r="O54" i="61"/>
  <c r="O53" i="61"/>
  <c r="O52" i="61"/>
  <c r="O50" i="61"/>
  <c r="O49" i="61"/>
  <c r="O48" i="61"/>
  <c r="O47" i="61"/>
  <c r="O46" i="61"/>
  <c r="O45" i="61"/>
  <c r="O43" i="61"/>
  <c r="O42" i="61"/>
  <c r="O41" i="61"/>
  <c r="O37" i="61"/>
  <c r="O36" i="61"/>
  <c r="O35" i="61"/>
  <c r="O34" i="61"/>
  <c r="O33" i="61"/>
  <c r="O32" i="61"/>
  <c r="O31" i="61"/>
  <c r="O27" i="61"/>
  <c r="O26" i="61"/>
  <c r="O25" i="61"/>
  <c r="O24" i="61"/>
  <c r="O20" i="61"/>
  <c r="O19" i="61"/>
  <c r="O18" i="61"/>
  <c r="O17" i="61"/>
  <c r="K16" i="52"/>
  <c r="K37" i="52"/>
  <c r="K36" i="52"/>
  <c r="K35" i="52"/>
  <c r="K34" i="52"/>
  <c r="K33" i="52"/>
  <c r="K32" i="52"/>
  <c r="K31" i="52"/>
  <c r="K27" i="52"/>
  <c r="K26" i="52"/>
  <c r="K25" i="52"/>
  <c r="K24" i="52"/>
  <c r="K20" i="52"/>
  <c r="K19" i="52"/>
  <c r="K18" i="52"/>
  <c r="K17" i="52"/>
  <c r="K37" i="60"/>
  <c r="O15" i="60"/>
  <c r="O55" i="60"/>
  <c r="O54" i="60"/>
  <c r="O53" i="60"/>
  <c r="O52" i="60"/>
  <c r="O50" i="60"/>
  <c r="O49" i="60"/>
  <c r="O48" i="60"/>
  <c r="O47" i="60"/>
  <c r="O46" i="60"/>
  <c r="O45" i="60"/>
  <c r="O43" i="60"/>
  <c r="O42" i="60"/>
  <c r="O41" i="60"/>
  <c r="O37" i="60"/>
  <c r="O36" i="60"/>
  <c r="O35" i="60"/>
  <c r="O34" i="60"/>
  <c r="O33" i="60"/>
  <c r="O32" i="60"/>
  <c r="O31" i="60"/>
  <c r="O27" i="60"/>
  <c r="O26" i="60"/>
  <c r="O25" i="60"/>
  <c r="O24" i="60"/>
  <c r="O20" i="60"/>
  <c r="O19" i="60"/>
  <c r="O18" i="60"/>
  <c r="O17" i="60"/>
  <c r="O16" i="60"/>
  <c r="O55" i="52"/>
  <c r="O41" i="52"/>
  <c r="O37" i="52"/>
  <c r="O36" i="52"/>
  <c r="O35" i="52"/>
  <c r="O34" i="52"/>
  <c r="O33" i="52"/>
  <c r="O32" i="52"/>
  <c r="O31" i="52"/>
  <c r="O27" i="52"/>
  <c r="O26" i="52"/>
  <c r="O25" i="52"/>
  <c r="O24" i="52"/>
  <c r="O20" i="52"/>
  <c r="O19" i="52"/>
  <c r="O18" i="52"/>
  <c r="O17" i="52"/>
  <c r="O16" i="52"/>
  <c r="J91" i="53"/>
  <c r="J82" i="53"/>
  <c r="J76" i="53"/>
  <c r="A14" i="53"/>
  <c r="A16" i="53" s="1"/>
  <c r="A17" i="53" s="1"/>
  <c r="A19" i="53" s="1"/>
  <c r="A20" i="53" s="1"/>
  <c r="A22" i="53" s="1"/>
  <c r="A23" i="53" s="1"/>
  <c r="A25" i="53" s="1"/>
  <c r="A100" i="59"/>
  <c r="A101" i="59" s="1"/>
  <c r="A97" i="59"/>
  <c r="A98" i="59" s="1"/>
  <c r="A94" i="59"/>
  <c r="A95" i="59" s="1"/>
  <c r="A91" i="59"/>
  <c r="A92" i="59" s="1"/>
  <c r="A88" i="59"/>
  <c r="A89" i="59" s="1"/>
  <c r="A85" i="59"/>
  <c r="A86" i="59" s="1"/>
  <c r="A82" i="59"/>
  <c r="A83" i="59" s="1"/>
  <c r="A79" i="59"/>
  <c r="A80" i="59" s="1"/>
  <c r="A76" i="59"/>
  <c r="A77" i="59" s="1"/>
  <c r="A73" i="59"/>
  <c r="A74" i="59" s="1"/>
  <c r="A70" i="59"/>
  <c r="A71" i="59" s="1"/>
  <c r="A67" i="59"/>
  <c r="A68" i="59" s="1"/>
  <c r="A64" i="59"/>
  <c r="A65" i="59" s="1"/>
  <c r="A61" i="59"/>
  <c r="A62" i="59" s="1"/>
  <c r="A58" i="59"/>
  <c r="A59" i="59" s="1"/>
  <c r="A55" i="59"/>
  <c r="A56" i="59" s="1"/>
  <c r="A52" i="59"/>
  <c r="A53" i="59" s="1"/>
  <c r="A49" i="59"/>
  <c r="A50" i="59" s="1"/>
  <c r="A46" i="59"/>
  <c r="A47" i="59" s="1"/>
  <c r="D98" i="59"/>
  <c r="D97" i="59"/>
  <c r="D95" i="59"/>
  <c r="D94" i="59"/>
  <c r="D89" i="59"/>
  <c r="D88" i="59"/>
  <c r="D80" i="59"/>
  <c r="D79" i="59"/>
  <c r="D83" i="59"/>
  <c r="D82" i="59"/>
  <c r="D86" i="59"/>
  <c r="D85" i="59"/>
  <c r="D74" i="59"/>
  <c r="D73" i="59"/>
  <c r="D65" i="59"/>
  <c r="D64" i="59"/>
  <c r="D68" i="59"/>
  <c r="D67" i="59"/>
  <c r="D62" i="59"/>
  <c r="D61" i="59"/>
  <c r="D59" i="59"/>
  <c r="D58" i="59"/>
  <c r="D50" i="59"/>
  <c r="D49" i="59"/>
  <c r="D44" i="59"/>
  <c r="D43" i="59"/>
  <c r="D47" i="59"/>
  <c r="D46" i="59"/>
  <c r="D38" i="59"/>
  <c r="D37" i="59"/>
  <c r="D29" i="59"/>
  <c r="D28" i="59"/>
  <c r="D32" i="59"/>
  <c r="D31" i="59"/>
  <c r="D23" i="59"/>
  <c r="D22" i="59"/>
  <c r="D14" i="59"/>
  <c r="D13" i="59"/>
  <c r="A14" i="59"/>
  <c r="A16" i="59" s="1"/>
  <c r="A17" i="59" s="1"/>
  <c r="A19" i="59" s="1"/>
  <c r="A20" i="59" s="1"/>
  <c r="A22" i="59" s="1"/>
  <c r="A23" i="59" s="1"/>
  <c r="A25" i="59" s="1"/>
  <c r="A26" i="59" s="1"/>
  <c r="A28" i="59" s="1"/>
  <c r="A29" i="59" s="1"/>
  <c r="A31" i="59" s="1"/>
  <c r="A32" i="59" s="1"/>
  <c r="A34" i="59" s="1"/>
  <c r="A35" i="59" s="1"/>
  <c r="A37" i="59" s="1"/>
  <c r="A38" i="59" s="1"/>
  <c r="A40" i="59" s="1"/>
  <c r="A41" i="59" s="1"/>
  <c r="A26" i="53" l="1"/>
  <c r="A28" i="53"/>
  <c r="A29" i="53" s="1"/>
  <c r="A31" i="53" s="1"/>
  <c r="A32" i="53" s="1"/>
  <c r="A34" i="53" s="1"/>
  <c r="A35" i="53" s="1"/>
  <c r="A37" i="53" s="1"/>
  <c r="A38" i="53" s="1"/>
  <c r="A47" i="53" s="1"/>
  <c r="A49" i="53" s="1"/>
  <c r="A50" i="53" s="1"/>
  <c r="A43" i="59"/>
  <c r="A44" i="59" s="1"/>
  <c r="A52" i="53" l="1"/>
  <c r="A53" i="53" s="1"/>
  <c r="A55" i="53" s="1"/>
  <c r="A56" i="53" s="1"/>
  <c r="A58" i="53" s="1"/>
  <c r="A59" i="53" s="1"/>
  <c r="A61" i="53" s="1"/>
  <c r="A62" i="53" s="1"/>
  <c r="A64" i="53" s="1"/>
  <c r="A65" i="53" s="1"/>
  <c r="A67" i="53" s="1"/>
  <c r="A68" i="53" s="1"/>
  <c r="A70" i="53" s="1"/>
  <c r="A71" i="53" s="1"/>
  <c r="A73" i="53" s="1"/>
  <c r="A74" i="53" s="1"/>
  <c r="A76" i="53" s="1"/>
  <c r="A77" i="53" s="1"/>
  <c r="A79" i="53" s="1"/>
  <c r="A80" i="53" s="1"/>
  <c r="A82" i="53" s="1"/>
  <c r="A83" i="53" s="1"/>
  <c r="A85" i="53" s="1"/>
  <c r="A86" i="53" s="1"/>
  <c r="A88" i="53" s="1"/>
  <c r="A89" i="53" s="1"/>
  <c r="A91" i="53" s="1"/>
  <c r="A92" i="53" s="1"/>
  <c r="A94" i="53" s="1"/>
  <c r="A95" i="53" s="1"/>
  <c r="A97" i="53" s="1"/>
  <c r="A98" i="53" s="1"/>
  <c r="A100" i="53" s="1"/>
  <c r="A101" i="53" s="1"/>
  <c r="A103" i="53" l="1"/>
  <c r="A104" i="53" s="1"/>
  <c r="A106" i="53" s="1"/>
  <c r="A107" i="53" s="1"/>
  <c r="A109" i="53" s="1"/>
  <c r="A110" i="53" s="1"/>
  <c r="O15" i="61" l="1"/>
  <c r="K55" i="60"/>
  <c r="K54" i="60"/>
  <c r="K53" i="60"/>
  <c r="K52" i="60"/>
  <c r="K51" i="60"/>
  <c r="K50" i="60"/>
  <c r="K49" i="60"/>
  <c r="K48" i="60"/>
  <c r="K47" i="60"/>
  <c r="K46" i="60"/>
  <c r="K45" i="60"/>
  <c r="K44" i="60"/>
  <c r="K43" i="60"/>
  <c r="K42" i="60"/>
  <c r="K41" i="60"/>
  <c r="K36" i="60"/>
  <c r="K35" i="60"/>
  <c r="K34" i="60"/>
  <c r="K33" i="60"/>
  <c r="K32" i="60"/>
  <c r="K31" i="60"/>
  <c r="K27" i="60"/>
  <c r="K26" i="60"/>
  <c r="K25" i="60"/>
  <c r="K24" i="60"/>
  <c r="K16" i="60"/>
  <c r="K17" i="60"/>
  <c r="K18" i="60"/>
  <c r="K19" i="60"/>
  <c r="K20" i="60"/>
  <c r="K15" i="60"/>
  <c r="F37" i="67" l="1"/>
  <c r="F36" i="67"/>
  <c r="F35" i="67"/>
  <c r="F34" i="67"/>
  <c r="F33" i="67"/>
  <c r="F32" i="67"/>
  <c r="F31" i="67"/>
  <c r="F27" i="67"/>
  <c r="F28" i="67" s="1"/>
  <c r="F26" i="67"/>
  <c r="F25" i="67"/>
  <c r="F24" i="67"/>
  <c r="F20" i="67"/>
  <c r="F16" i="67"/>
  <c r="F17" i="67"/>
  <c r="F18" i="67"/>
  <c r="F19" i="67"/>
  <c r="F15" i="67"/>
  <c r="A16" i="67"/>
  <c r="A17" i="67" s="1"/>
  <c r="A18" i="67" s="1"/>
  <c r="A19" i="67" s="1"/>
  <c r="A20" i="67" s="1"/>
  <c r="A21" i="67" s="1"/>
  <c r="A24" i="67" s="1"/>
  <c r="A25" i="67" s="1"/>
  <c r="A26" i="67" s="1"/>
  <c r="A27" i="67" s="1"/>
  <c r="A28" i="67" s="1"/>
  <c r="A31" i="67" s="1"/>
  <c r="A32" i="67" s="1"/>
  <c r="A33" i="67" s="1"/>
  <c r="A34" i="67" s="1"/>
  <c r="A35" i="67" s="1"/>
  <c r="A36" i="67" s="1"/>
  <c r="A37" i="67" s="1"/>
  <c r="A38" i="67" s="1"/>
  <c r="A41" i="67" s="1"/>
  <c r="A42" i="67" s="1"/>
  <c r="A43" i="67" s="1"/>
  <c r="A45" i="67" s="1"/>
  <c r="A46" i="67" s="1"/>
  <c r="A47" i="67" s="1"/>
  <c r="A48" i="67" s="1"/>
  <c r="A49" i="67" s="1"/>
  <c r="A50" i="67" s="1"/>
  <c r="A52" i="67" s="1"/>
  <c r="A53" i="67" s="1"/>
  <c r="A54" i="67" s="1"/>
  <c r="A55" i="67" s="1"/>
  <c r="A56" i="67" s="1"/>
  <c r="A58" i="67" s="1"/>
  <c r="F54" i="67"/>
  <c r="F52" i="67"/>
  <c r="F50" i="67"/>
  <c r="F49" i="67"/>
  <c r="F48" i="67"/>
  <c r="F47" i="67"/>
  <c r="F46" i="67"/>
  <c r="F45" i="67"/>
  <c r="F43" i="67"/>
  <c r="F42" i="67"/>
  <c r="F41" i="67"/>
  <c r="F38" i="66"/>
  <c r="F28" i="66"/>
  <c r="F21" i="66"/>
  <c r="A16" i="66"/>
  <c r="A17" i="66" s="1"/>
  <c r="A18" i="66" s="1"/>
  <c r="A19" i="66" s="1"/>
  <c r="A20" i="66" s="1"/>
  <c r="A21" i="66" s="1"/>
  <c r="A24" i="66" s="1"/>
  <c r="A25" i="66" s="1"/>
  <c r="A26" i="66" s="1"/>
  <c r="A27" i="66" s="1"/>
  <c r="A28" i="66" s="1"/>
  <c r="A31" i="66" s="1"/>
  <c r="A32" i="66" s="1"/>
  <c r="A33" i="66" s="1"/>
  <c r="A34" i="66" s="1"/>
  <c r="A35" i="66" s="1"/>
  <c r="A36" i="66" s="1"/>
  <c r="A37" i="66" s="1"/>
  <c r="A38" i="66" s="1"/>
  <c r="A41" i="66" s="1"/>
  <c r="A42" i="66" s="1"/>
  <c r="A43" i="66" s="1"/>
  <c r="A45" i="66" s="1"/>
  <c r="A46" i="66" s="1"/>
  <c r="A47" i="66" s="1"/>
  <c r="A48" i="66" s="1"/>
  <c r="A49" i="66" s="1"/>
  <c r="A50" i="66" s="1"/>
  <c r="A52" i="66" s="1"/>
  <c r="A53" i="66" s="1"/>
  <c r="A54" i="66" s="1"/>
  <c r="A55" i="66" s="1"/>
  <c r="A56" i="66" s="1"/>
  <c r="A58" i="66" s="1"/>
  <c r="F53" i="65"/>
  <c r="F36" i="65"/>
  <c r="F35" i="65"/>
  <c r="F34" i="65"/>
  <c r="F33" i="65"/>
  <c r="F32" i="65"/>
  <c r="F31" i="65"/>
  <c r="F27" i="65"/>
  <c r="F26" i="65"/>
  <c r="F25" i="65"/>
  <c r="F24" i="65"/>
  <c r="F20" i="65"/>
  <c r="F19" i="65"/>
  <c r="F18" i="65"/>
  <c r="F17" i="65"/>
  <c r="F16" i="65"/>
  <c r="F15" i="65"/>
  <c r="A16" i="65"/>
  <c r="A17" i="65" s="1"/>
  <c r="A18" i="65" s="1"/>
  <c r="A19" i="65" s="1"/>
  <c r="A20" i="65" s="1"/>
  <c r="A21" i="65" s="1"/>
  <c r="A24" i="65" s="1"/>
  <c r="A25" i="65" s="1"/>
  <c r="A26" i="65" s="1"/>
  <c r="A27" i="65" s="1"/>
  <c r="A28" i="65" s="1"/>
  <c r="A31" i="65" s="1"/>
  <c r="A32" i="65" s="1"/>
  <c r="A33" i="65" s="1"/>
  <c r="A34" i="65" s="1"/>
  <c r="A35" i="65" s="1"/>
  <c r="A36" i="65" s="1"/>
  <c r="A37" i="65" s="1"/>
  <c r="A38" i="65" s="1"/>
  <c r="A41" i="65" s="1"/>
  <c r="A42" i="65" s="1"/>
  <c r="A43" i="65" s="1"/>
  <c r="A45" i="65" s="1"/>
  <c r="A46" i="65" s="1"/>
  <c r="A47" i="65" s="1"/>
  <c r="A48" i="65" s="1"/>
  <c r="A49" i="65" s="1"/>
  <c r="A50" i="65" s="1"/>
  <c r="A52" i="65" s="1"/>
  <c r="A53" i="65" s="1"/>
  <c r="A54" i="65" s="1"/>
  <c r="A55" i="65" s="1"/>
  <c r="A56" i="65" s="1"/>
  <c r="A58" i="65" s="1"/>
  <c r="F37" i="64"/>
  <c r="F38" i="64" s="1"/>
  <c r="F54" i="65"/>
  <c r="F52" i="65"/>
  <c r="F50" i="65"/>
  <c r="F49" i="65"/>
  <c r="F48" i="65"/>
  <c r="F47" i="65"/>
  <c r="F46" i="65"/>
  <c r="F45" i="65"/>
  <c r="F43" i="65"/>
  <c r="F42" i="65"/>
  <c r="F41" i="65"/>
  <c r="F28" i="64"/>
  <c r="F21" i="64"/>
  <c r="A16" i="64"/>
  <c r="A17" i="64" s="1"/>
  <c r="A18" i="64" s="1"/>
  <c r="A19" i="64" s="1"/>
  <c r="A20" i="64" s="1"/>
  <c r="A21" i="64" s="1"/>
  <c r="A24" i="64" s="1"/>
  <c r="A25" i="64" s="1"/>
  <c r="A26" i="64" s="1"/>
  <c r="A27" i="64" s="1"/>
  <c r="A28" i="64" s="1"/>
  <c r="A31" i="64" s="1"/>
  <c r="A32" i="64" s="1"/>
  <c r="A33" i="64" s="1"/>
  <c r="A34" i="64" s="1"/>
  <c r="A35" i="64" s="1"/>
  <c r="A36" i="64" s="1"/>
  <c r="A37" i="64" s="1"/>
  <c r="A38" i="64" s="1"/>
  <c r="A41" i="64" s="1"/>
  <c r="A42" i="64" s="1"/>
  <c r="A43" i="64" s="1"/>
  <c r="A45" i="64" s="1"/>
  <c r="A46" i="64" s="1"/>
  <c r="A47" i="64" s="1"/>
  <c r="A48" i="64" s="1"/>
  <c r="A49" i="64" s="1"/>
  <c r="A50" i="64" s="1"/>
  <c r="A52" i="64" s="1"/>
  <c r="A53" i="64" s="1"/>
  <c r="A54" i="64" s="1"/>
  <c r="A55" i="64" s="1"/>
  <c r="A56" i="64" s="1"/>
  <c r="A58" i="64" s="1"/>
  <c r="F53" i="63"/>
  <c r="F36" i="63"/>
  <c r="F35" i="63"/>
  <c r="F34" i="63"/>
  <c r="F33" i="63"/>
  <c r="F32" i="63"/>
  <c r="F31" i="63"/>
  <c r="F27" i="63"/>
  <c r="F26" i="63"/>
  <c r="F25" i="63"/>
  <c r="F24" i="63"/>
  <c r="F20" i="63"/>
  <c r="F19" i="63"/>
  <c r="F18" i="63"/>
  <c r="F17" i="63"/>
  <c r="F16" i="63"/>
  <c r="F15" i="63"/>
  <c r="A17" i="63"/>
  <c r="A18" i="63" s="1"/>
  <c r="A19" i="63" s="1"/>
  <c r="A20" i="63" s="1"/>
  <c r="A21" i="63" s="1"/>
  <c r="A24" i="63" s="1"/>
  <c r="A25" i="63" s="1"/>
  <c r="A26" i="63" s="1"/>
  <c r="A27" i="63" s="1"/>
  <c r="A28" i="63" s="1"/>
  <c r="A31" i="63" s="1"/>
  <c r="A32" i="63" s="1"/>
  <c r="A33" i="63" s="1"/>
  <c r="A34" i="63" s="1"/>
  <c r="A35" i="63" s="1"/>
  <c r="A36" i="63" s="1"/>
  <c r="A37" i="63" s="1"/>
  <c r="A38" i="63" s="1"/>
  <c r="A41" i="63" s="1"/>
  <c r="A42" i="63" s="1"/>
  <c r="A43" i="63" s="1"/>
  <c r="A45" i="63" s="1"/>
  <c r="A46" i="63" s="1"/>
  <c r="A47" i="63" s="1"/>
  <c r="A48" i="63" s="1"/>
  <c r="A49" i="63" s="1"/>
  <c r="A50" i="63" s="1"/>
  <c r="A52" i="63" s="1"/>
  <c r="A53" i="63" s="1"/>
  <c r="A54" i="63" s="1"/>
  <c r="A55" i="63" s="1"/>
  <c r="A56" i="63" s="1"/>
  <c r="A58" i="63" s="1"/>
  <c r="A16" i="63"/>
  <c r="F37" i="62"/>
  <c r="F37" i="63" s="1"/>
  <c r="F54" i="63"/>
  <c r="F52" i="63"/>
  <c r="F50" i="63"/>
  <c r="F49" i="63"/>
  <c r="F48" i="63"/>
  <c r="F47" i="63"/>
  <c r="F46" i="63"/>
  <c r="F45" i="63"/>
  <c r="F43" i="63"/>
  <c r="F42" i="63"/>
  <c r="F41" i="63"/>
  <c r="F38" i="62"/>
  <c r="F28" i="62"/>
  <c r="F21" i="62"/>
  <c r="A16" i="62"/>
  <c r="A17" i="62" s="1"/>
  <c r="A18" i="62" s="1"/>
  <c r="A19" i="62" s="1"/>
  <c r="A20" i="62" s="1"/>
  <c r="A21" i="62" s="1"/>
  <c r="A24" i="62" s="1"/>
  <c r="A25" i="62" s="1"/>
  <c r="A26" i="62" s="1"/>
  <c r="A27" i="62" s="1"/>
  <c r="A28" i="62" s="1"/>
  <c r="A31" i="62" s="1"/>
  <c r="A32" i="62" s="1"/>
  <c r="A33" i="62" s="1"/>
  <c r="A34" i="62" s="1"/>
  <c r="A35" i="62" s="1"/>
  <c r="A36" i="62" s="1"/>
  <c r="A37" i="62" s="1"/>
  <c r="A38" i="62" s="1"/>
  <c r="A41" i="62" s="1"/>
  <c r="A42" i="62" s="1"/>
  <c r="A43" i="62" s="1"/>
  <c r="A45" i="62" s="1"/>
  <c r="A46" i="62" s="1"/>
  <c r="A47" i="62" s="1"/>
  <c r="A48" i="62" s="1"/>
  <c r="A49" i="62" s="1"/>
  <c r="A50" i="62" s="1"/>
  <c r="A52" i="62" s="1"/>
  <c r="A53" i="62" s="1"/>
  <c r="A54" i="62" s="1"/>
  <c r="A55" i="62" s="1"/>
  <c r="A56" i="62" s="1"/>
  <c r="A58" i="62" s="1"/>
  <c r="H54" i="61"/>
  <c r="H52" i="61"/>
  <c r="H50" i="61"/>
  <c r="H49" i="61"/>
  <c r="H48" i="61"/>
  <c r="H47" i="61"/>
  <c r="H46" i="61"/>
  <c r="H45" i="61"/>
  <c r="H43" i="61"/>
  <c r="H42" i="61"/>
  <c r="H41" i="61"/>
  <c r="H36" i="61"/>
  <c r="H35" i="61"/>
  <c r="H34" i="61"/>
  <c r="H33" i="61"/>
  <c r="H32" i="61"/>
  <c r="H31" i="61"/>
  <c r="H27" i="61"/>
  <c r="H26" i="61"/>
  <c r="H24" i="61"/>
  <c r="H20" i="61"/>
  <c r="H19" i="61"/>
  <c r="H17" i="61"/>
  <c r="H16" i="61"/>
  <c r="H15" i="61"/>
  <c r="F44" i="61"/>
  <c r="A17" i="61"/>
  <c r="A18" i="61" s="1"/>
  <c r="A19" i="61" s="1"/>
  <c r="A20" i="61" s="1"/>
  <c r="A21" i="61" s="1"/>
  <c r="A24" i="61" s="1"/>
  <c r="A25" i="61" s="1"/>
  <c r="A26" i="61" s="1"/>
  <c r="A27" i="61" s="1"/>
  <c r="A28" i="61" s="1"/>
  <c r="A31" i="61" s="1"/>
  <c r="A32" i="61" s="1"/>
  <c r="A33" i="61" s="1"/>
  <c r="A34" i="61" s="1"/>
  <c r="A35" i="61" s="1"/>
  <c r="A36" i="61" s="1"/>
  <c r="A37" i="61" s="1"/>
  <c r="A38" i="61" s="1"/>
  <c r="A41" i="61" s="1"/>
  <c r="A42" i="61" s="1"/>
  <c r="A43" i="61" s="1"/>
  <c r="A45" i="61" s="1"/>
  <c r="A46" i="61" s="1"/>
  <c r="A47" i="61" s="1"/>
  <c r="A48" i="61" s="1"/>
  <c r="A49" i="61" s="1"/>
  <c r="A50" i="61" s="1"/>
  <c r="A52" i="61" s="1"/>
  <c r="A53" i="61" s="1"/>
  <c r="A54" i="61" s="1"/>
  <c r="A55" i="61" s="1"/>
  <c r="A56" i="61" s="1"/>
  <c r="A58" i="61" s="1"/>
  <c r="A16" i="61"/>
  <c r="F51" i="60"/>
  <c r="F44" i="60"/>
  <c r="H64" i="60"/>
  <c r="H56" i="60"/>
  <c r="H28" i="60"/>
  <c r="H21" i="60"/>
  <c r="A17" i="60"/>
  <c r="A18" i="60" s="1"/>
  <c r="A19" i="60" s="1"/>
  <c r="A20" i="60" s="1"/>
  <c r="A21" i="60" s="1"/>
  <c r="A24" i="60" s="1"/>
  <c r="A25" i="60" s="1"/>
  <c r="A26" i="60" s="1"/>
  <c r="A27" i="60" s="1"/>
  <c r="A28" i="60" s="1"/>
  <c r="A31" i="60" s="1"/>
  <c r="A32" i="60" s="1"/>
  <c r="A33" i="60" s="1"/>
  <c r="A34" i="60" s="1"/>
  <c r="A35" i="60" s="1"/>
  <c r="A36" i="60" s="1"/>
  <c r="A37" i="60" s="1"/>
  <c r="A38" i="60" s="1"/>
  <c r="A41" i="60" s="1"/>
  <c r="A42" i="60" s="1"/>
  <c r="A43" i="60" s="1"/>
  <c r="A45" i="60" s="1"/>
  <c r="A46" i="60" s="1"/>
  <c r="A47" i="60" s="1"/>
  <c r="A48" i="60" s="1"/>
  <c r="A49" i="60" s="1"/>
  <c r="A50" i="60" s="1"/>
  <c r="A52" i="60" s="1"/>
  <c r="A53" i="60" s="1"/>
  <c r="A54" i="60" s="1"/>
  <c r="A55" i="60" s="1"/>
  <c r="A56" i="60" s="1"/>
  <c r="A58" i="60" s="1"/>
  <c r="A16" i="60"/>
  <c r="D92" i="59"/>
  <c r="D91" i="59"/>
  <c r="J51" i="58"/>
  <c r="J44" i="58"/>
  <c r="D73" i="57"/>
  <c r="F82" i="53" s="1"/>
  <c r="D25" i="57"/>
  <c r="F28" i="53" s="1"/>
  <c r="O176" i="50"/>
  <c r="K176" i="50"/>
  <c r="O175" i="50"/>
  <c r="K175" i="50"/>
  <c r="O174" i="50"/>
  <c r="K174" i="50"/>
  <c r="O173" i="50"/>
  <c r="K173" i="50"/>
  <c r="O172" i="50"/>
  <c r="K172" i="50"/>
  <c r="O171" i="50"/>
  <c r="K171" i="50"/>
  <c r="O170" i="50"/>
  <c r="K170" i="50"/>
  <c r="O160" i="50"/>
  <c r="K160" i="50"/>
  <c r="O159" i="50"/>
  <c r="K159" i="50"/>
  <c r="O157" i="50"/>
  <c r="K157" i="50"/>
  <c r="O156" i="50"/>
  <c r="K156" i="50"/>
  <c r="O155" i="50"/>
  <c r="K155" i="50"/>
  <c r="O154" i="50"/>
  <c r="K154" i="50"/>
  <c r="O153" i="50"/>
  <c r="K153" i="50"/>
  <c r="O152" i="50"/>
  <c r="K152" i="50"/>
  <c r="O151" i="50"/>
  <c r="K151" i="50"/>
  <c r="O149" i="50"/>
  <c r="K149" i="50"/>
  <c r="O148" i="50"/>
  <c r="K148" i="50"/>
  <c r="O147" i="50"/>
  <c r="K147" i="50"/>
  <c r="O145" i="50"/>
  <c r="K145" i="50"/>
  <c r="O143" i="50"/>
  <c r="K143" i="50"/>
  <c r="O142" i="50"/>
  <c r="K142" i="50"/>
  <c r="O141" i="50"/>
  <c r="K141" i="50"/>
  <c r="O140" i="50"/>
  <c r="K140" i="50"/>
  <c r="O139" i="50"/>
  <c r="K139" i="50"/>
  <c r="O138" i="50"/>
  <c r="K138" i="50"/>
  <c r="O136" i="50"/>
  <c r="K136" i="50"/>
  <c r="O135" i="50"/>
  <c r="K135" i="50"/>
  <c r="O134" i="50"/>
  <c r="K134" i="50"/>
  <c r="V133" i="50"/>
  <c r="T133" i="50"/>
  <c r="R133" i="50"/>
  <c r="P133" i="50"/>
  <c r="O133" i="50"/>
  <c r="O131" i="50"/>
  <c r="K131" i="50"/>
  <c r="O130" i="50"/>
  <c r="K130" i="50"/>
  <c r="O129" i="50"/>
  <c r="K129" i="50"/>
  <c r="O128" i="50"/>
  <c r="K128" i="50"/>
  <c r="O127" i="50"/>
  <c r="K127" i="50"/>
  <c r="O126" i="50"/>
  <c r="K126" i="50"/>
  <c r="O125" i="50"/>
  <c r="K125" i="50"/>
  <c r="O124" i="50"/>
  <c r="K124" i="50"/>
  <c r="O122" i="50"/>
  <c r="K122" i="50"/>
  <c r="O121" i="50"/>
  <c r="K121" i="50"/>
  <c r="O120" i="50"/>
  <c r="K120" i="50"/>
  <c r="O119" i="50"/>
  <c r="K119" i="50"/>
  <c r="O118" i="50"/>
  <c r="K118" i="50"/>
  <c r="O116" i="50"/>
  <c r="K116" i="50"/>
  <c r="O109" i="50"/>
  <c r="K109" i="50"/>
  <c r="O108" i="50"/>
  <c r="K108" i="50"/>
  <c r="O103" i="50"/>
  <c r="K103" i="50"/>
  <c r="O102" i="50"/>
  <c r="K102" i="50"/>
  <c r="O88" i="50"/>
  <c r="K88" i="50"/>
  <c r="O87" i="50"/>
  <c r="K87" i="50"/>
  <c r="O86" i="50"/>
  <c r="K86" i="50"/>
  <c r="O85" i="50"/>
  <c r="K85" i="50"/>
  <c r="O84" i="50"/>
  <c r="K84" i="50"/>
  <c r="O77" i="50"/>
  <c r="K77" i="50"/>
  <c r="O74" i="50"/>
  <c r="K74" i="50"/>
  <c r="O73" i="50"/>
  <c r="K73" i="50"/>
  <c r="O72" i="50"/>
  <c r="K72" i="50"/>
  <c r="O71" i="50"/>
  <c r="K71" i="50"/>
  <c r="O70" i="50"/>
  <c r="K70" i="50"/>
  <c r="O69" i="50"/>
  <c r="K69" i="50"/>
  <c r="O68" i="50"/>
  <c r="K68" i="50"/>
  <c r="O67" i="50"/>
  <c r="K67" i="50"/>
  <c r="O66" i="50"/>
  <c r="K66" i="50"/>
  <c r="O65" i="50"/>
  <c r="K65" i="50"/>
  <c r="O64" i="50"/>
  <c r="K64" i="50"/>
  <c r="O63" i="50"/>
  <c r="K63" i="50"/>
  <c r="O62" i="50"/>
  <c r="K62" i="50"/>
  <c r="O55" i="50"/>
  <c r="K55" i="50"/>
  <c r="O52" i="50"/>
  <c r="K52" i="50"/>
  <c r="O51" i="50"/>
  <c r="K51" i="50"/>
  <c r="O50" i="50"/>
  <c r="K50" i="50"/>
  <c r="O49" i="50"/>
  <c r="K49" i="50"/>
  <c r="O48" i="50"/>
  <c r="K48" i="50"/>
  <c r="O47" i="50"/>
  <c r="K47" i="50"/>
  <c r="O46" i="50"/>
  <c r="K46" i="50"/>
  <c r="O45" i="50"/>
  <c r="K45" i="50"/>
  <c r="O44" i="50"/>
  <c r="K44" i="50"/>
  <c r="O43" i="50"/>
  <c r="K43" i="50"/>
  <c r="O42" i="50"/>
  <c r="K42" i="50"/>
  <c r="O41" i="50"/>
  <c r="K41" i="50"/>
  <c r="O40" i="50"/>
  <c r="K40" i="50"/>
  <c r="O33" i="50"/>
  <c r="K33" i="50"/>
  <c r="O30" i="50"/>
  <c r="K30" i="50"/>
  <c r="O29" i="50"/>
  <c r="K29" i="50"/>
  <c r="O28" i="50"/>
  <c r="K28" i="50"/>
  <c r="O27" i="50"/>
  <c r="K27" i="50"/>
  <c r="O26" i="50"/>
  <c r="K26" i="50"/>
  <c r="O25" i="50"/>
  <c r="K25" i="50"/>
  <c r="O24" i="50"/>
  <c r="K24" i="50"/>
  <c r="O23" i="50"/>
  <c r="K23" i="50"/>
  <c r="O22" i="50"/>
  <c r="K22" i="50"/>
  <c r="O21" i="50"/>
  <c r="K21" i="50"/>
  <c r="O20" i="50"/>
  <c r="K20" i="50"/>
  <c r="O19" i="50"/>
  <c r="K19" i="50"/>
  <c r="O18" i="50"/>
  <c r="K18" i="50"/>
  <c r="O117" i="50"/>
  <c r="K117" i="50"/>
  <c r="F28" i="63" l="1"/>
  <c r="F28" i="65"/>
  <c r="F21" i="65"/>
  <c r="F38" i="67"/>
  <c r="F21" i="67"/>
  <c r="F37" i="65"/>
  <c r="F38" i="65"/>
  <c r="F21" i="63"/>
  <c r="F38" i="63"/>
  <c r="D46" i="57"/>
  <c r="P47" i="57" s="1"/>
  <c r="D58" i="57"/>
  <c r="T59" i="57" s="1"/>
  <c r="D70" i="57"/>
  <c r="D22" i="57"/>
  <c r="F23" i="57" s="1"/>
  <c r="D79" i="57"/>
  <c r="T80" i="57" s="1"/>
  <c r="D94" i="57"/>
  <c r="R95" i="57" s="1"/>
  <c r="D34" i="57"/>
  <c r="D40" i="59"/>
  <c r="J49" i="53" s="1"/>
  <c r="D55" i="59"/>
  <c r="J64" i="53" s="1"/>
  <c r="D70" i="59"/>
  <c r="J79" i="53" s="1"/>
  <c r="D34" i="59"/>
  <c r="J37" i="53" s="1"/>
  <c r="J28" i="53"/>
  <c r="D52" i="59"/>
  <c r="D19" i="59"/>
  <c r="D76" i="59"/>
  <c r="J85" i="53" s="1"/>
  <c r="D40" i="57"/>
  <c r="D26" i="57"/>
  <c r="D74" i="57"/>
  <c r="D82" i="57"/>
  <c r="D91" i="57"/>
  <c r="O92" i="57" s="1"/>
  <c r="D13" i="57"/>
  <c r="R14" i="57" s="1"/>
  <c r="D100" i="57"/>
  <c r="P101" i="57" s="1"/>
  <c r="D31" i="57"/>
  <c r="P32" i="57" s="1"/>
  <c r="D52" i="57"/>
  <c r="M53" i="57" s="1"/>
  <c r="D88" i="57"/>
  <c r="O89" i="57" s="1"/>
  <c r="D43" i="57"/>
  <c r="O44" i="57" s="1"/>
  <c r="D64" i="57"/>
  <c r="M65" i="57" s="1"/>
  <c r="D67" i="57"/>
  <c r="F76" i="53" s="1"/>
  <c r="D16" i="57"/>
  <c r="O17" i="57" s="1"/>
  <c r="D37" i="57"/>
  <c r="T38" i="57" s="1"/>
  <c r="D49" i="57"/>
  <c r="Q50" i="57" s="1"/>
  <c r="D55" i="57"/>
  <c r="D19" i="57"/>
  <c r="P20" i="57" s="1"/>
  <c r="D28" i="57"/>
  <c r="O29" i="57" s="1"/>
  <c r="D61" i="57"/>
  <c r="K62" i="57" s="1"/>
  <c r="D85" i="57"/>
  <c r="R86" i="57" s="1"/>
  <c r="D76" i="57"/>
  <c r="D97" i="57"/>
  <c r="H41" i="57" l="1"/>
  <c r="F49" i="53"/>
  <c r="O35" i="57"/>
  <c r="F37" i="53"/>
  <c r="U77" i="57"/>
  <c r="F85" i="53"/>
  <c r="O71" i="57"/>
  <c r="F79" i="53"/>
  <c r="M56" i="57"/>
  <c r="F64" i="53"/>
  <c r="L83" i="57"/>
  <c r="F91" i="53"/>
  <c r="P59" i="57"/>
  <c r="F47" i="57"/>
  <c r="K71" i="57"/>
  <c r="M59" i="57"/>
  <c r="U23" i="57"/>
  <c r="M23" i="57"/>
  <c r="R59" i="57"/>
  <c r="H23" i="57"/>
  <c r="M71" i="57"/>
  <c r="U71" i="57"/>
  <c r="N23" i="57"/>
  <c r="P23" i="57"/>
  <c r="Q59" i="57"/>
  <c r="M47" i="57"/>
  <c r="L23" i="57"/>
  <c r="L71" i="57"/>
  <c r="K59" i="57"/>
  <c r="L59" i="57"/>
  <c r="R47" i="57"/>
  <c r="G47" i="57"/>
  <c r="T47" i="57"/>
  <c r="Q47" i="57"/>
  <c r="O47" i="57"/>
  <c r="S47" i="57"/>
  <c r="U47" i="57"/>
  <c r="N47" i="57"/>
  <c r="H47" i="57"/>
  <c r="K47" i="57"/>
  <c r="L47" i="57"/>
  <c r="F35" i="59"/>
  <c r="J35" i="59"/>
  <c r="F71" i="59"/>
  <c r="J71" i="59"/>
  <c r="G56" i="59"/>
  <c r="J56" i="59"/>
  <c r="I41" i="59"/>
  <c r="J41" i="59"/>
  <c r="H17" i="59"/>
  <c r="P53" i="58" s="1"/>
  <c r="J17" i="59"/>
  <c r="I26" i="59"/>
  <c r="J26" i="59"/>
  <c r="I77" i="59"/>
  <c r="J77" i="59"/>
  <c r="H20" i="59"/>
  <c r="J20" i="59"/>
  <c r="F101" i="59"/>
  <c r="J101" i="59"/>
  <c r="I53" i="59"/>
  <c r="J53" i="59"/>
  <c r="L101" i="57"/>
  <c r="G101" i="57"/>
  <c r="U101" i="57"/>
  <c r="P95" i="57"/>
  <c r="G95" i="57"/>
  <c r="O83" i="57"/>
  <c r="H80" i="57"/>
  <c r="R71" i="57"/>
  <c r="N71" i="57"/>
  <c r="F71" i="57"/>
  <c r="Q71" i="57"/>
  <c r="H71" i="57"/>
  <c r="G71" i="57"/>
  <c r="T71" i="57"/>
  <c r="P71" i="57"/>
  <c r="S71" i="57"/>
  <c r="K80" i="57"/>
  <c r="Q80" i="57"/>
  <c r="U59" i="57"/>
  <c r="S80" i="57"/>
  <c r="G86" i="57"/>
  <c r="U53" i="57"/>
  <c r="G59" i="57"/>
  <c r="N59" i="57"/>
  <c r="F80" i="57"/>
  <c r="Q23" i="57"/>
  <c r="O59" i="57"/>
  <c r="F59" i="57"/>
  <c r="R80" i="57"/>
  <c r="M80" i="57"/>
  <c r="G53" i="57"/>
  <c r="H59" i="57"/>
  <c r="S59" i="57"/>
  <c r="G80" i="57"/>
  <c r="O101" i="57"/>
  <c r="T101" i="57"/>
  <c r="K95" i="57"/>
  <c r="M101" i="57"/>
  <c r="Q101" i="57"/>
  <c r="F101" i="57"/>
  <c r="R23" i="57"/>
  <c r="R92" i="57"/>
  <c r="R101" i="57"/>
  <c r="G23" i="57"/>
  <c r="S23" i="57"/>
  <c r="L80" i="57"/>
  <c r="T23" i="57"/>
  <c r="H101" i="57"/>
  <c r="O23" i="57"/>
  <c r="Q53" i="57"/>
  <c r="K23" i="57"/>
  <c r="N80" i="57"/>
  <c r="U80" i="57"/>
  <c r="U32" i="57"/>
  <c r="S32" i="57"/>
  <c r="H32" i="57"/>
  <c r="F92" i="57"/>
  <c r="L92" i="57"/>
  <c r="S95" i="57"/>
  <c r="L95" i="57"/>
  <c r="M20" i="57"/>
  <c r="N14" i="57"/>
  <c r="O95" i="57"/>
  <c r="T95" i="57"/>
  <c r="O53" i="57"/>
  <c r="F95" i="57"/>
  <c r="U95" i="57"/>
  <c r="M95" i="57"/>
  <c r="H35" i="57"/>
  <c r="N92" i="57"/>
  <c r="K14" i="57"/>
  <c r="N95" i="57"/>
  <c r="H95" i="57"/>
  <c r="Q41" i="57"/>
  <c r="P35" i="57"/>
  <c r="S35" i="57"/>
  <c r="L35" i="57"/>
  <c r="U35" i="57"/>
  <c r="K35" i="57"/>
  <c r="M44" i="57"/>
  <c r="P44" i="57"/>
  <c r="K44" i="57"/>
  <c r="M35" i="57"/>
  <c r="S44" i="57"/>
  <c r="H44" i="57"/>
  <c r="N35" i="57"/>
  <c r="N41" i="57"/>
  <c r="M41" i="57"/>
  <c r="S41" i="57"/>
  <c r="G20" i="57"/>
  <c r="Q35" i="57"/>
  <c r="R35" i="57"/>
  <c r="O80" i="57"/>
  <c r="F35" i="57"/>
  <c r="Q95" i="57"/>
  <c r="T35" i="57"/>
  <c r="O50" i="57"/>
  <c r="Q86" i="57"/>
  <c r="U44" i="57"/>
  <c r="G35" i="57"/>
  <c r="G62" i="57"/>
  <c r="Q83" i="57"/>
  <c r="M92" i="57"/>
  <c r="S83" i="57"/>
  <c r="P80" i="57"/>
  <c r="K101" i="57"/>
  <c r="H56" i="59"/>
  <c r="T41" i="57"/>
  <c r="P14" i="57"/>
  <c r="P41" i="57"/>
  <c r="H20" i="57"/>
  <c r="U83" i="57"/>
  <c r="H92" i="57"/>
  <c r="M14" i="57"/>
  <c r="R41" i="57"/>
  <c r="O41" i="57"/>
  <c r="O20" i="57"/>
  <c r="N83" i="57"/>
  <c r="P92" i="57"/>
  <c r="U14" i="57"/>
  <c r="T14" i="57"/>
  <c r="N101" i="57"/>
  <c r="O62" i="57"/>
  <c r="F41" i="57"/>
  <c r="M86" i="57"/>
  <c r="T83" i="57"/>
  <c r="F14" i="57"/>
  <c r="K41" i="57"/>
  <c r="S14" i="57"/>
  <c r="U41" i="57"/>
  <c r="O32" i="57"/>
  <c r="G14" i="57"/>
  <c r="G41" i="57"/>
  <c r="L41" i="57"/>
  <c r="M32" i="57"/>
  <c r="Q14" i="57"/>
  <c r="H14" i="57"/>
  <c r="G92" i="57"/>
  <c r="H41" i="59"/>
  <c r="G41" i="59"/>
  <c r="F17" i="59"/>
  <c r="N53" i="58" s="1"/>
  <c r="G35" i="59"/>
  <c r="I71" i="59"/>
  <c r="H35" i="59"/>
  <c r="F41" i="59"/>
  <c r="I35" i="59"/>
  <c r="H71" i="59"/>
  <c r="I17" i="59"/>
  <c r="Q53" i="58" s="1"/>
  <c r="I56" i="59"/>
  <c r="H77" i="59"/>
  <c r="G17" i="59"/>
  <c r="F56" i="59"/>
  <c r="G26" i="59"/>
  <c r="G71" i="59"/>
  <c r="I101" i="59"/>
  <c r="H101" i="59"/>
  <c r="H26" i="59"/>
  <c r="F26" i="59"/>
  <c r="G101" i="59"/>
  <c r="H53" i="59"/>
  <c r="G53" i="59"/>
  <c r="I20" i="59"/>
  <c r="F53" i="59"/>
  <c r="G77" i="59"/>
  <c r="F77" i="59"/>
  <c r="G20" i="59"/>
  <c r="F20" i="59"/>
  <c r="R17" i="57"/>
  <c r="G50" i="57"/>
  <c r="R83" i="57"/>
  <c r="T92" i="57"/>
  <c r="G17" i="57"/>
  <c r="Q17" i="57"/>
  <c r="K50" i="57"/>
  <c r="G83" i="57"/>
  <c r="H83" i="57"/>
  <c r="T50" i="57"/>
  <c r="K83" i="57"/>
  <c r="K32" i="57"/>
  <c r="P83" i="57"/>
  <c r="Q62" i="57"/>
  <c r="S38" i="57"/>
  <c r="P77" i="57"/>
  <c r="G32" i="57"/>
  <c r="S92" i="57"/>
  <c r="O38" i="57"/>
  <c r="S89" i="57"/>
  <c r="U20" i="57"/>
  <c r="M83" i="57"/>
  <c r="K20" i="57"/>
  <c r="P89" i="57"/>
  <c r="U56" i="57"/>
  <c r="K92" i="57"/>
  <c r="Q92" i="57"/>
  <c r="U89" i="57"/>
  <c r="G38" i="57"/>
  <c r="K89" i="57"/>
  <c r="U17" i="57"/>
  <c r="L50" i="57"/>
  <c r="U86" i="57"/>
  <c r="F83" i="57"/>
  <c r="U92" i="57"/>
  <c r="S101" i="57"/>
  <c r="L14" i="57"/>
  <c r="O14" i="57"/>
  <c r="R98" i="57"/>
  <c r="Q98" i="57"/>
  <c r="N98" i="57"/>
  <c r="F98" i="57"/>
  <c r="T98" i="57"/>
  <c r="L98" i="57"/>
  <c r="M98" i="57"/>
  <c r="R68" i="57"/>
  <c r="Q68" i="57"/>
  <c r="T68" i="57"/>
  <c r="L68" i="57"/>
  <c r="N68" i="57"/>
  <c r="F68" i="57"/>
  <c r="T65" i="57"/>
  <c r="L65" i="57"/>
  <c r="S65" i="57"/>
  <c r="K65" i="57"/>
  <c r="N65" i="57"/>
  <c r="F65" i="57"/>
  <c r="P65" i="57"/>
  <c r="H65" i="57"/>
  <c r="G65" i="57"/>
  <c r="T29" i="57"/>
  <c r="L29" i="57"/>
  <c r="S29" i="57"/>
  <c r="K29" i="57"/>
  <c r="N29" i="57"/>
  <c r="F29" i="57"/>
  <c r="P29" i="57"/>
  <c r="H29" i="57"/>
  <c r="P68" i="57"/>
  <c r="G68" i="57"/>
  <c r="H77" i="57"/>
  <c r="P98" i="57"/>
  <c r="H68" i="57"/>
  <c r="Q65" i="57"/>
  <c r="S98" i="57"/>
  <c r="R89" i="57"/>
  <c r="Q89" i="57"/>
  <c r="T89" i="57"/>
  <c r="L89" i="57"/>
  <c r="F89" i="57"/>
  <c r="N89" i="57"/>
  <c r="O77" i="57"/>
  <c r="H98" i="57"/>
  <c r="R20" i="57"/>
  <c r="Q20" i="57"/>
  <c r="T20" i="57"/>
  <c r="L20" i="57"/>
  <c r="N20" i="57"/>
  <c r="F20" i="57"/>
  <c r="S77" i="57"/>
  <c r="R65" i="57"/>
  <c r="N38" i="57"/>
  <c r="F38" i="57"/>
  <c r="U38" i="57"/>
  <c r="M38" i="57"/>
  <c r="P38" i="57"/>
  <c r="H38" i="57"/>
  <c r="R38" i="57"/>
  <c r="T17" i="57"/>
  <c r="L17" i="57"/>
  <c r="S17" i="57"/>
  <c r="K17" i="57"/>
  <c r="N17" i="57"/>
  <c r="F17" i="57"/>
  <c r="H17" i="57"/>
  <c r="P17" i="57"/>
  <c r="K98" i="57"/>
  <c r="K38" i="57"/>
  <c r="G89" i="57"/>
  <c r="R32" i="57"/>
  <c r="Q32" i="57"/>
  <c r="T32" i="57"/>
  <c r="L32" i="57"/>
  <c r="F32" i="57"/>
  <c r="N32" i="57"/>
  <c r="G29" i="57"/>
  <c r="R77" i="57"/>
  <c r="Q77" i="57"/>
  <c r="T77" i="57"/>
  <c r="L77" i="57"/>
  <c r="N77" i="57"/>
  <c r="F77" i="57"/>
  <c r="K77" i="57"/>
  <c r="M77" i="57"/>
  <c r="G77" i="57"/>
  <c r="S68" i="57"/>
  <c r="M89" i="57"/>
  <c r="N62" i="57"/>
  <c r="F62" i="57"/>
  <c r="U62" i="57"/>
  <c r="M62" i="57"/>
  <c r="P62" i="57"/>
  <c r="H62" i="57"/>
  <c r="R62" i="57"/>
  <c r="O68" i="57"/>
  <c r="R56" i="57"/>
  <c r="Q56" i="57"/>
  <c r="T56" i="57"/>
  <c r="L56" i="57"/>
  <c r="N56" i="57"/>
  <c r="F56" i="57"/>
  <c r="T62" i="57"/>
  <c r="P56" i="57"/>
  <c r="O56" i="57"/>
  <c r="H89" i="57"/>
  <c r="U68" i="57"/>
  <c r="T53" i="57"/>
  <c r="L53" i="57"/>
  <c r="S53" i="57"/>
  <c r="K53" i="57"/>
  <c r="N53" i="57"/>
  <c r="F53" i="57"/>
  <c r="H53" i="57"/>
  <c r="P53" i="57"/>
  <c r="Q29" i="57"/>
  <c r="K68" i="57"/>
  <c r="O86" i="57"/>
  <c r="S56" i="57"/>
  <c r="G56" i="57"/>
  <c r="S20" i="57"/>
  <c r="O98" i="57"/>
  <c r="L62" i="57"/>
  <c r="U29" i="57"/>
  <c r="H56" i="57"/>
  <c r="M68" i="57"/>
  <c r="R44" i="57"/>
  <c r="Q44" i="57"/>
  <c r="T44" i="57"/>
  <c r="L44" i="57"/>
  <c r="N44" i="57"/>
  <c r="F44" i="57"/>
  <c r="R29" i="57"/>
  <c r="U65" i="57"/>
  <c r="Q38" i="57"/>
  <c r="T86" i="57"/>
  <c r="L86" i="57"/>
  <c r="S86" i="57"/>
  <c r="K86" i="57"/>
  <c r="N86" i="57"/>
  <c r="F86" i="57"/>
  <c r="P86" i="57"/>
  <c r="H86" i="57"/>
  <c r="K56" i="57"/>
  <c r="S62" i="57"/>
  <c r="M17" i="57"/>
  <c r="G98" i="57"/>
  <c r="N50" i="57"/>
  <c r="F50" i="57"/>
  <c r="U50" i="57"/>
  <c r="M50" i="57"/>
  <c r="P50" i="57"/>
  <c r="H50" i="57"/>
  <c r="R50" i="57"/>
  <c r="M29" i="57"/>
  <c r="U98" i="57"/>
  <c r="R53" i="57"/>
  <c r="S50" i="57"/>
  <c r="L38" i="57"/>
  <c r="O65" i="57"/>
  <c r="G44" i="57"/>
  <c r="D47" i="57" l="1"/>
  <c r="D23" i="57"/>
  <c r="D59" i="57"/>
  <c r="D71" i="57"/>
  <c r="D80" i="57"/>
  <c r="D101" i="57"/>
  <c r="D35" i="57"/>
  <c r="D95" i="57"/>
  <c r="D41" i="57"/>
  <c r="D14" i="57"/>
  <c r="D92" i="57"/>
  <c r="D83" i="57"/>
  <c r="D41" i="59"/>
  <c r="D35" i="59"/>
  <c r="D17" i="59"/>
  <c r="D71" i="59"/>
  <c r="D56" i="59"/>
  <c r="D26" i="59"/>
  <c r="D101" i="59"/>
  <c r="D77" i="59"/>
  <c r="D53" i="59"/>
  <c r="D20" i="59"/>
  <c r="D32" i="57"/>
  <c r="D50" i="57"/>
  <c r="D86" i="57"/>
  <c r="D38" i="57"/>
  <c r="D29" i="57"/>
  <c r="D65" i="57"/>
  <c r="D62" i="57"/>
  <c r="D98" i="57"/>
  <c r="D44" i="57"/>
  <c r="D56" i="57"/>
  <c r="D89" i="57"/>
  <c r="D77" i="57"/>
  <c r="D17" i="57"/>
  <c r="D53" i="57"/>
  <c r="D20" i="57"/>
  <c r="D68" i="57"/>
  <c r="D82" i="55" l="1"/>
  <c r="K83" i="55" s="1"/>
  <c r="D67" i="55"/>
  <c r="D79" i="55"/>
  <c r="F80" i="55" s="1"/>
  <c r="D28" i="55"/>
  <c r="L29" i="55" s="1"/>
  <c r="D25" i="55"/>
  <c r="D64" i="55"/>
  <c r="M65" i="55" s="1"/>
  <c r="D91" i="55"/>
  <c r="U92" i="55" s="1"/>
  <c r="D49" i="55"/>
  <c r="M50" i="55" s="1"/>
  <c r="D100" i="55"/>
  <c r="H101" i="55" s="1"/>
  <c r="D70" i="55"/>
  <c r="D16" i="55"/>
  <c r="I17" i="55" s="1"/>
  <c r="D46" i="55"/>
  <c r="J47" i="55" s="1"/>
  <c r="D40" i="55"/>
  <c r="D61" i="55"/>
  <c r="J62" i="55" s="1"/>
  <c r="D22" i="55"/>
  <c r="H23" i="55" s="1"/>
  <c r="D37" i="55"/>
  <c r="P38" i="55" s="1"/>
  <c r="D13" i="55"/>
  <c r="N14" i="55" s="1"/>
  <c r="D34" i="55"/>
  <c r="D52" i="55"/>
  <c r="R53" i="55" s="1"/>
  <c r="D19" i="55"/>
  <c r="K20" i="55" s="1"/>
  <c r="D31" i="55"/>
  <c r="R32" i="55" s="1"/>
  <c r="D43" i="55"/>
  <c r="U44" i="55" s="1"/>
  <c r="D55" i="55"/>
  <c r="D73" i="55"/>
  <c r="D85" i="55"/>
  <c r="L86" i="55" s="1"/>
  <c r="D94" i="55"/>
  <c r="M95" i="55" s="1"/>
  <c r="D76" i="55"/>
  <c r="D88" i="55"/>
  <c r="D97" i="55"/>
  <c r="Q98" i="55" s="1"/>
  <c r="D58" i="55"/>
  <c r="Q59" i="55" s="1"/>
  <c r="S74" i="55" l="1"/>
  <c r="H82" i="53"/>
  <c r="N41" i="55"/>
  <c r="H49" i="53"/>
  <c r="M56" i="55"/>
  <c r="H64" i="53"/>
  <c r="S26" i="55"/>
  <c r="H28" i="53"/>
  <c r="S77" i="55"/>
  <c r="H85" i="53"/>
  <c r="H35" i="55"/>
  <c r="H37" i="53"/>
  <c r="R71" i="55"/>
  <c r="H79" i="53"/>
  <c r="S68" i="55"/>
  <c r="H76" i="53"/>
  <c r="S83" i="55"/>
  <c r="H91" i="53"/>
  <c r="S80" i="55"/>
  <c r="M80" i="55"/>
  <c r="O80" i="55"/>
  <c r="G80" i="55"/>
  <c r="N68" i="55"/>
  <c r="J68" i="55"/>
  <c r="P68" i="55"/>
  <c r="M68" i="55"/>
  <c r="Q68" i="55"/>
  <c r="H68" i="55"/>
  <c r="P80" i="55"/>
  <c r="K68" i="55"/>
  <c r="T68" i="55"/>
  <c r="R68" i="55"/>
  <c r="G68" i="55"/>
  <c r="L68" i="55"/>
  <c r="O92" i="55"/>
  <c r="J80" i="55"/>
  <c r="I83" i="55"/>
  <c r="R83" i="55"/>
  <c r="Q83" i="55"/>
  <c r="J83" i="55"/>
  <c r="F83" i="55"/>
  <c r="M83" i="55"/>
  <c r="H83" i="55"/>
  <c r="N83" i="55"/>
  <c r="Q92" i="55"/>
  <c r="F92" i="55"/>
  <c r="O83" i="55"/>
  <c r="P83" i="55"/>
  <c r="L83" i="55"/>
  <c r="T83" i="55"/>
  <c r="G83" i="55"/>
  <c r="U83" i="55"/>
  <c r="M53" i="55"/>
  <c r="U80" i="55"/>
  <c r="F68" i="55"/>
  <c r="Q80" i="55"/>
  <c r="U68" i="55"/>
  <c r="O29" i="55"/>
  <c r="U14" i="55"/>
  <c r="I80" i="55"/>
  <c r="H80" i="55"/>
  <c r="N80" i="55"/>
  <c r="K80" i="55"/>
  <c r="T80" i="55"/>
  <c r="L80" i="55"/>
  <c r="U29" i="55"/>
  <c r="R98" i="55"/>
  <c r="P41" i="55"/>
  <c r="R80" i="55"/>
  <c r="O68" i="55"/>
  <c r="I68" i="55"/>
  <c r="F77" i="55"/>
  <c r="G17" i="55"/>
  <c r="N26" i="55"/>
  <c r="O17" i="55"/>
  <c r="R65" i="55"/>
  <c r="J65" i="55"/>
  <c r="H56" i="55"/>
  <c r="J29" i="55"/>
  <c r="H26" i="55"/>
  <c r="M29" i="55"/>
  <c r="F29" i="55"/>
  <c r="U65" i="55"/>
  <c r="H71" i="55"/>
  <c r="H17" i="55"/>
  <c r="L17" i="55"/>
  <c r="R17" i="55"/>
  <c r="N17" i="55"/>
  <c r="N65" i="55"/>
  <c r="U101" i="55"/>
  <c r="J17" i="55"/>
  <c r="F17" i="55"/>
  <c r="S65" i="55"/>
  <c r="P17" i="55"/>
  <c r="Q29" i="55"/>
  <c r="K65" i="55"/>
  <c r="G65" i="55"/>
  <c r="G53" i="55"/>
  <c r="P29" i="55"/>
  <c r="I29" i="55"/>
  <c r="O65" i="55"/>
  <c r="L65" i="55"/>
  <c r="N98" i="55"/>
  <c r="Q65" i="55"/>
  <c r="S17" i="55"/>
  <c r="F98" i="55"/>
  <c r="F14" i="55"/>
  <c r="I65" i="55"/>
  <c r="U86" i="55"/>
  <c r="L98" i="55"/>
  <c r="P65" i="55"/>
  <c r="M17" i="55"/>
  <c r="K71" i="55"/>
  <c r="H29" i="55"/>
  <c r="S29" i="55"/>
  <c r="F65" i="55"/>
  <c r="T65" i="55"/>
  <c r="G29" i="55"/>
  <c r="R29" i="55"/>
  <c r="T50" i="55"/>
  <c r="T95" i="55"/>
  <c r="H65" i="55"/>
  <c r="T44" i="55"/>
  <c r="U17" i="55"/>
  <c r="L71" i="55"/>
  <c r="N29" i="55"/>
  <c r="T29" i="55"/>
  <c r="K29" i="55"/>
  <c r="F20" i="55"/>
  <c r="H50" i="55"/>
  <c r="R92" i="55"/>
  <c r="T47" i="55"/>
  <c r="J26" i="55"/>
  <c r="I92" i="55"/>
  <c r="F38" i="55"/>
  <c r="P92" i="55"/>
  <c r="N92" i="55"/>
  <c r="T71" i="55"/>
  <c r="L47" i="55"/>
  <c r="Q23" i="55"/>
  <c r="N35" i="55"/>
  <c r="H92" i="55"/>
  <c r="J71" i="55"/>
  <c r="Q47" i="55"/>
  <c r="T92" i="55"/>
  <c r="Q35" i="55"/>
  <c r="K17" i="55"/>
  <c r="S71" i="55"/>
  <c r="I35" i="55"/>
  <c r="L35" i="55"/>
  <c r="O26" i="55"/>
  <c r="I50" i="55"/>
  <c r="P50" i="55"/>
  <c r="L50" i="55"/>
  <c r="I47" i="55"/>
  <c r="R47" i="55"/>
  <c r="T35" i="55"/>
  <c r="R59" i="55"/>
  <c r="K26" i="55"/>
  <c r="N53" i="55"/>
  <c r="S20" i="55"/>
  <c r="R14" i="55"/>
  <c r="J59" i="55"/>
  <c r="F26" i="55"/>
  <c r="F32" i="55"/>
  <c r="Q17" i="55"/>
  <c r="R50" i="55"/>
  <c r="R23" i="55"/>
  <c r="R26" i="55"/>
  <c r="S32" i="55"/>
  <c r="U53" i="55"/>
  <c r="J23" i="55"/>
  <c r="T17" i="55"/>
  <c r="I23" i="55"/>
  <c r="I98" i="55"/>
  <c r="I26" i="55"/>
  <c r="S98" i="55"/>
  <c r="I59" i="55"/>
  <c r="O53" i="55"/>
  <c r="J14" i="55"/>
  <c r="U26" i="55"/>
  <c r="J50" i="55"/>
  <c r="O101" i="55"/>
  <c r="I101" i="55"/>
  <c r="R101" i="55"/>
  <c r="T101" i="55"/>
  <c r="N101" i="55"/>
  <c r="F101" i="55"/>
  <c r="M14" i="55"/>
  <c r="J35" i="55"/>
  <c r="G92" i="55"/>
  <c r="L20" i="55"/>
  <c r="K92" i="55"/>
  <c r="L92" i="55"/>
  <c r="F50" i="55"/>
  <c r="N71" i="55"/>
  <c r="T26" i="55"/>
  <c r="Q71" i="55"/>
  <c r="L101" i="55"/>
  <c r="Q50" i="55"/>
  <c r="K101" i="55"/>
  <c r="T32" i="55"/>
  <c r="H32" i="55"/>
  <c r="S92" i="55"/>
  <c r="S101" i="55"/>
  <c r="U71" i="55"/>
  <c r="H20" i="55"/>
  <c r="K32" i="55"/>
  <c r="L32" i="55"/>
  <c r="Q26" i="55"/>
  <c r="K59" i="55"/>
  <c r="P32" i="55"/>
  <c r="M92" i="55"/>
  <c r="M86" i="55"/>
  <c r="G71" i="55"/>
  <c r="G50" i="55"/>
  <c r="K35" i="55"/>
  <c r="P26" i="55"/>
  <c r="P101" i="55"/>
  <c r="Q101" i="55"/>
  <c r="G101" i="55"/>
  <c r="J101" i="55"/>
  <c r="U50" i="55"/>
  <c r="N50" i="55"/>
  <c r="S50" i="55"/>
  <c r="J92" i="55"/>
  <c r="P20" i="55"/>
  <c r="T59" i="55"/>
  <c r="S59" i="55"/>
  <c r="U56" i="55"/>
  <c r="P71" i="55"/>
  <c r="O71" i="55"/>
  <c r="O50" i="55"/>
  <c r="M20" i="55"/>
  <c r="F71" i="55"/>
  <c r="L26" i="55"/>
  <c r="I71" i="55"/>
  <c r="M101" i="55"/>
  <c r="M71" i="55"/>
  <c r="M26" i="55"/>
  <c r="N56" i="55"/>
  <c r="N20" i="55"/>
  <c r="T98" i="55"/>
  <c r="G26" i="55"/>
  <c r="N23" i="55"/>
  <c r="K50" i="55"/>
  <c r="I41" i="55"/>
  <c r="K41" i="55"/>
  <c r="T41" i="55"/>
  <c r="S41" i="55"/>
  <c r="Q41" i="55"/>
  <c r="O89" i="55"/>
  <c r="G89" i="55"/>
  <c r="U89" i="55"/>
  <c r="M89" i="55"/>
  <c r="H89" i="55"/>
  <c r="P89" i="55"/>
  <c r="Q95" i="55"/>
  <c r="I95" i="55"/>
  <c r="O95" i="55"/>
  <c r="G95" i="55"/>
  <c r="R95" i="55"/>
  <c r="J95" i="55"/>
  <c r="I89" i="55"/>
  <c r="O41" i="55"/>
  <c r="K38" i="55"/>
  <c r="S38" i="55"/>
  <c r="U38" i="55"/>
  <c r="M38" i="55"/>
  <c r="K95" i="55"/>
  <c r="F74" i="55"/>
  <c r="L62" i="55"/>
  <c r="N86" i="55"/>
  <c r="M74" i="55"/>
  <c r="T38" i="55"/>
  <c r="P95" i="55"/>
  <c r="S62" i="55"/>
  <c r="U47" i="55"/>
  <c r="M47" i="55"/>
  <c r="G47" i="55"/>
  <c r="O47" i="55"/>
  <c r="I38" i="55"/>
  <c r="N38" i="55"/>
  <c r="H47" i="55"/>
  <c r="M62" i="55"/>
  <c r="G62" i="55"/>
  <c r="P62" i="55"/>
  <c r="U62" i="55"/>
  <c r="O62" i="55"/>
  <c r="K74" i="55"/>
  <c r="O77" i="55"/>
  <c r="G77" i="55"/>
  <c r="U77" i="55"/>
  <c r="M77" i="55"/>
  <c r="P77" i="55"/>
  <c r="H77" i="55"/>
  <c r="Q86" i="55"/>
  <c r="I86" i="55"/>
  <c r="G86" i="55"/>
  <c r="O86" i="55"/>
  <c r="J86" i="55"/>
  <c r="R86" i="55"/>
  <c r="T62" i="55"/>
  <c r="U95" i="55"/>
  <c r="G41" i="55"/>
  <c r="N62" i="55"/>
  <c r="U41" i="55"/>
  <c r="F86" i="55"/>
  <c r="H95" i="55"/>
  <c r="K62" i="55"/>
  <c r="F47" i="55"/>
  <c r="N77" i="55"/>
  <c r="P56" i="55"/>
  <c r="N32" i="55"/>
  <c r="L38" i="55"/>
  <c r="J20" i="55"/>
  <c r="G74" i="55"/>
  <c r="O74" i="55"/>
  <c r="Q74" i="55"/>
  <c r="J74" i="55"/>
  <c r="I74" i="55"/>
  <c r="R89" i="55"/>
  <c r="Q62" i="55"/>
  <c r="H41" i="55"/>
  <c r="T77" i="55"/>
  <c r="F56" i="55"/>
  <c r="O38" i="55"/>
  <c r="L95" i="55"/>
  <c r="K77" i="55"/>
  <c r="F62" i="55"/>
  <c r="T74" i="55"/>
  <c r="L44" i="55"/>
  <c r="S89" i="55"/>
  <c r="L74" i="55"/>
  <c r="I56" i="55"/>
  <c r="G56" i="55"/>
  <c r="Q56" i="55"/>
  <c r="O56" i="55"/>
  <c r="J89" i="55"/>
  <c r="I62" i="55"/>
  <c r="L77" i="55"/>
  <c r="G38" i="55"/>
  <c r="O23" i="55"/>
  <c r="M23" i="55"/>
  <c r="G23" i="55"/>
  <c r="U23" i="55"/>
  <c r="P23" i="55"/>
  <c r="T56" i="55"/>
  <c r="S56" i="55"/>
  <c r="R41" i="55"/>
  <c r="T23" i="55"/>
  <c r="K89" i="55"/>
  <c r="F53" i="55"/>
  <c r="Q44" i="55"/>
  <c r="J44" i="55"/>
  <c r="O44" i="55"/>
  <c r="I44" i="55"/>
  <c r="G44" i="55"/>
  <c r="R44" i="55"/>
  <c r="H38" i="55"/>
  <c r="M41" i="55"/>
  <c r="P74" i="55"/>
  <c r="F23" i="55"/>
  <c r="R77" i="55"/>
  <c r="L56" i="55"/>
  <c r="J98" i="55"/>
  <c r="Q77" i="55"/>
  <c r="K56" i="55"/>
  <c r="T89" i="55"/>
  <c r="J41" i="55"/>
  <c r="L23" i="55"/>
  <c r="H53" i="55"/>
  <c r="S86" i="55"/>
  <c r="S44" i="55"/>
  <c r="H62" i="55"/>
  <c r="R74" i="55"/>
  <c r="O59" i="55"/>
  <c r="G59" i="55"/>
  <c r="U59" i="55"/>
  <c r="M59" i="55"/>
  <c r="P59" i="55"/>
  <c r="H59" i="55"/>
  <c r="O32" i="55"/>
  <c r="Q32" i="55"/>
  <c r="I32" i="55"/>
  <c r="G32" i="55"/>
  <c r="J32" i="55"/>
  <c r="N95" i="55"/>
  <c r="U32" i="55"/>
  <c r="L59" i="55"/>
  <c r="H74" i="55"/>
  <c r="S47" i="55"/>
  <c r="G35" i="55"/>
  <c r="P35" i="55"/>
  <c r="U35" i="55"/>
  <c r="O35" i="55"/>
  <c r="M35" i="55"/>
  <c r="O14" i="55"/>
  <c r="G14" i="55"/>
  <c r="I14" i="55"/>
  <c r="T14" i="55"/>
  <c r="S14" i="55"/>
  <c r="L14" i="55"/>
  <c r="Q14" i="55"/>
  <c r="K14" i="55"/>
  <c r="S35" i="55"/>
  <c r="P86" i="55"/>
  <c r="P44" i="55"/>
  <c r="K98" i="55"/>
  <c r="J77" i="55"/>
  <c r="N89" i="55"/>
  <c r="I77" i="55"/>
  <c r="N44" i="55"/>
  <c r="L89" i="55"/>
  <c r="R38" i="55"/>
  <c r="P14" i="55"/>
  <c r="M44" i="55"/>
  <c r="N59" i="55"/>
  <c r="K86" i="55"/>
  <c r="K44" i="55"/>
  <c r="S23" i="55"/>
  <c r="R56" i="55"/>
  <c r="L41" i="55"/>
  <c r="O98" i="55"/>
  <c r="G98" i="55"/>
  <c r="M98" i="55"/>
  <c r="U98" i="55"/>
  <c r="P98" i="55"/>
  <c r="H98" i="55"/>
  <c r="I20" i="55"/>
  <c r="G20" i="55"/>
  <c r="R20" i="55"/>
  <c r="Q20" i="55"/>
  <c r="O20" i="55"/>
  <c r="F95" i="55"/>
  <c r="L53" i="55"/>
  <c r="T53" i="55"/>
  <c r="S53" i="55"/>
  <c r="Q53" i="55"/>
  <c r="K53" i="55"/>
  <c r="I53" i="55"/>
  <c r="M32" i="55"/>
  <c r="U20" i="55"/>
  <c r="Q89" i="55"/>
  <c r="K47" i="55"/>
  <c r="F35" i="55"/>
  <c r="H44" i="55"/>
  <c r="T20" i="55"/>
  <c r="H86" i="55"/>
  <c r="F41" i="55"/>
  <c r="P53" i="55"/>
  <c r="S95" i="55"/>
  <c r="N74" i="55"/>
  <c r="J53" i="55"/>
  <c r="F89" i="55"/>
  <c r="U74" i="55"/>
  <c r="F44" i="55"/>
  <c r="T86" i="55"/>
  <c r="N47" i="55"/>
  <c r="J38" i="55"/>
  <c r="H14" i="55"/>
  <c r="R35" i="55"/>
  <c r="F59" i="55"/>
  <c r="R62" i="55"/>
  <c r="Q38" i="55"/>
  <c r="K23" i="55"/>
  <c r="J56" i="55"/>
  <c r="P47" i="55"/>
  <c r="D83" i="55" l="1"/>
  <c r="D68" i="55"/>
  <c r="D80" i="55"/>
  <c r="D29" i="55"/>
  <c r="D65" i="55"/>
  <c r="D14" i="55"/>
  <c r="D92" i="55"/>
  <c r="D17" i="55"/>
  <c r="D47" i="55"/>
  <c r="D50" i="55"/>
  <c r="D26" i="55"/>
  <c r="D101" i="55"/>
  <c r="D71" i="55"/>
  <c r="D41" i="55"/>
  <c r="D89" i="55"/>
  <c r="D77" i="55"/>
  <c r="D98" i="55"/>
  <c r="D44" i="55"/>
  <c r="D32" i="55"/>
  <c r="D38" i="55"/>
  <c r="D20" i="55"/>
  <c r="D56" i="55"/>
  <c r="D59" i="55"/>
  <c r="D95" i="55"/>
  <c r="D23" i="55"/>
  <c r="D62" i="55"/>
  <c r="D86" i="55"/>
  <c r="D74" i="55"/>
  <c r="D35" i="55"/>
  <c r="D53" i="55"/>
  <c r="F38" i="58" l="1"/>
  <c r="F28" i="58"/>
  <c r="F21" i="58"/>
  <c r="A17" i="58"/>
  <c r="A18" i="58" s="1"/>
  <c r="A19" i="58" s="1"/>
  <c r="A20" i="58" s="1"/>
  <c r="A21" i="58" s="1"/>
  <c r="A24" i="58" s="1"/>
  <c r="A25" i="58" s="1"/>
  <c r="A26" i="58" s="1"/>
  <c r="A27" i="58" s="1"/>
  <c r="A28" i="58" s="1"/>
  <c r="A31" i="58" s="1"/>
  <c r="A32" i="58" s="1"/>
  <c r="A33" i="58" s="1"/>
  <c r="A34" i="58" s="1"/>
  <c r="A35" i="58" s="1"/>
  <c r="A36" i="58" s="1"/>
  <c r="A37" i="58" s="1"/>
  <c r="A38" i="58" s="1"/>
  <c r="A16" i="58"/>
  <c r="J51" i="56"/>
  <c r="J44" i="56"/>
  <c r="F38" i="56"/>
  <c r="F28" i="56"/>
  <c r="F21" i="56"/>
  <c r="A16" i="56"/>
  <c r="A17" i="56" s="1"/>
  <c r="A18" i="56" s="1"/>
  <c r="A19" i="56" s="1"/>
  <c r="A20" i="56" s="1"/>
  <c r="A21" i="56" s="1"/>
  <c r="A24" i="56" s="1"/>
  <c r="A25" i="56" s="1"/>
  <c r="A26" i="56" s="1"/>
  <c r="A27" i="56" s="1"/>
  <c r="A28" i="56" s="1"/>
  <c r="A31" i="56" s="1"/>
  <c r="A32" i="56" s="1"/>
  <c r="A33" i="56" s="1"/>
  <c r="A34" i="56" s="1"/>
  <c r="A35" i="56" s="1"/>
  <c r="A36" i="56" s="1"/>
  <c r="A37" i="56" s="1"/>
  <c r="A38" i="56" s="1"/>
  <c r="A41" i="56" s="1"/>
  <c r="A42" i="56" s="1"/>
  <c r="A43" i="56" s="1"/>
  <c r="A45" i="56" s="1"/>
  <c r="A46" i="56" s="1"/>
  <c r="A47" i="56" s="1"/>
  <c r="A48" i="56" s="1"/>
  <c r="A49" i="56" s="1"/>
  <c r="A50" i="56" s="1"/>
  <c r="A52" i="56" s="1"/>
  <c r="A53" i="56" s="1"/>
  <c r="A54" i="56" s="1"/>
  <c r="A55" i="56" s="1"/>
  <c r="A56" i="56" s="1"/>
  <c r="A58" i="56" s="1"/>
  <c r="A41" i="58" l="1"/>
  <c r="A42" i="58" s="1"/>
  <c r="A43" i="58" s="1"/>
  <c r="A45" i="58" s="1"/>
  <c r="A46" i="58" s="1"/>
  <c r="A47" i="58" s="1"/>
  <c r="A48" i="58" s="1"/>
  <c r="A49" i="58" s="1"/>
  <c r="A50" i="58" s="1"/>
  <c r="A52" i="58" s="1"/>
  <c r="A53" i="58" s="1"/>
  <c r="A54" i="58" s="1"/>
  <c r="A55" i="58" s="1"/>
  <c r="A56" i="58" s="1"/>
  <c r="A58" i="58" s="1"/>
  <c r="J51" i="54" l="1"/>
  <c r="J44" i="54"/>
  <c r="F38" i="54"/>
  <c r="F28" i="54"/>
  <c r="F21" i="54"/>
  <c r="A16" i="54"/>
  <c r="A17" i="54" s="1"/>
  <c r="A18" i="54" s="1"/>
  <c r="A19" i="54" s="1"/>
  <c r="A20" i="54" s="1"/>
  <c r="A21" i="54" s="1"/>
  <c r="A24" i="54" s="1"/>
  <c r="A25" i="54" s="1"/>
  <c r="A26" i="54" s="1"/>
  <c r="A27" i="54" s="1"/>
  <c r="A28" i="54" s="1"/>
  <c r="A31" i="54" s="1"/>
  <c r="A32" i="54" s="1"/>
  <c r="A33" i="54" s="1"/>
  <c r="A34" i="54" s="1"/>
  <c r="A35" i="54" s="1"/>
  <c r="A36" i="54" s="1"/>
  <c r="A37" i="54" s="1"/>
  <c r="A38" i="54" s="1"/>
  <c r="A41" i="54" s="1"/>
  <c r="A42" i="54" s="1"/>
  <c r="A43" i="54" s="1"/>
  <c r="A45" i="54" s="1"/>
  <c r="A46" i="54" s="1"/>
  <c r="A47" i="54" s="1"/>
  <c r="A48" i="54" s="1"/>
  <c r="A49" i="54" s="1"/>
  <c r="A50" i="54" s="1"/>
  <c r="A52" i="54" s="1"/>
  <c r="A53" i="54" s="1"/>
  <c r="A54" i="54" s="1"/>
  <c r="A55" i="54" s="1"/>
  <c r="A56" i="54" s="1"/>
  <c r="A16" i="52"/>
  <c r="A17" i="52" s="1"/>
  <c r="A18" i="52" s="1"/>
  <c r="A19" i="52" s="1"/>
  <c r="A20" i="52" s="1"/>
  <c r="A21" i="52" s="1"/>
  <c r="A24" i="52" s="1"/>
  <c r="A25" i="52" s="1"/>
  <c r="A26" i="52" s="1"/>
  <c r="A27" i="52" s="1"/>
  <c r="A28" i="52" s="1"/>
  <c r="A31" i="52" s="1"/>
  <c r="A32" i="52" s="1"/>
  <c r="A33" i="52" s="1"/>
  <c r="A34" i="52" s="1"/>
  <c r="A35" i="52" s="1"/>
  <c r="A36" i="52" s="1"/>
  <c r="A37" i="52" s="1"/>
  <c r="A38" i="52" s="1"/>
  <c r="A41" i="52" l="1"/>
  <c r="A42" i="52" s="1"/>
  <c r="A43" i="52" s="1"/>
  <c r="A45" i="52" s="1"/>
  <c r="A46" i="52" s="1"/>
  <c r="A47" i="52" s="1"/>
  <c r="A48" i="52" s="1"/>
  <c r="A49" i="52" s="1"/>
  <c r="A50" i="52" s="1"/>
  <c r="A52" i="52" s="1"/>
  <c r="A53" i="52" s="1"/>
  <c r="A54" i="52" s="1"/>
  <c r="A55" i="52" s="1"/>
  <c r="A56" i="52" s="1"/>
  <c r="D27" i="51" l="1"/>
  <c r="H28" i="51" s="1"/>
  <c r="F16" i="51"/>
  <c r="D15" i="51"/>
  <c r="J16" i="51" s="1"/>
  <c r="J13" i="51"/>
  <c r="H13" i="51"/>
  <c r="F13" i="51"/>
  <c r="D13" i="51" s="1"/>
  <c r="D12" i="51"/>
  <c r="Z159" i="50"/>
  <c r="F133" i="50"/>
  <c r="H178" i="50"/>
  <c r="AI158" i="50"/>
  <c r="AG158" i="50"/>
  <c r="AE158" i="50"/>
  <c r="AC158" i="50"/>
  <c r="AI150" i="50"/>
  <c r="AG150" i="50"/>
  <c r="AE150" i="50"/>
  <c r="AC150" i="50"/>
  <c r="AI146" i="50"/>
  <c r="AG146" i="50"/>
  <c r="AE146" i="50"/>
  <c r="AC146" i="50"/>
  <c r="AI144" i="50"/>
  <c r="AG144" i="50"/>
  <c r="AE144" i="50"/>
  <c r="AC144" i="50"/>
  <c r="AI137" i="50"/>
  <c r="AG137" i="50"/>
  <c r="AE137" i="50"/>
  <c r="AC137" i="50"/>
  <c r="AI132" i="50"/>
  <c r="AG132" i="50"/>
  <c r="AE132" i="50"/>
  <c r="AC132" i="50"/>
  <c r="AI123" i="50"/>
  <c r="AG123" i="50"/>
  <c r="AE123" i="50"/>
  <c r="AC123" i="50"/>
  <c r="H110" i="50"/>
  <c r="H104" i="50"/>
  <c r="H89" i="50"/>
  <c r="H79" i="50"/>
  <c r="H57" i="50"/>
  <c r="H35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H92" i="50" l="1"/>
  <c r="J28" i="51"/>
  <c r="H16" i="51"/>
  <c r="D16" i="51" s="1"/>
  <c r="F28" i="51"/>
  <c r="D28" i="51" s="1"/>
  <c r="D72" i="12" l="1"/>
  <c r="T73" i="12" s="1"/>
  <c r="D33" i="12"/>
  <c r="P34" i="12" s="1"/>
  <c r="N31" i="12"/>
  <c r="L31" i="12"/>
  <c r="J31" i="12"/>
  <c r="D30" i="12"/>
  <c r="X31" i="12" s="1"/>
  <c r="D27" i="12"/>
  <c r="P28" i="12" s="1"/>
  <c r="N25" i="12"/>
  <c r="L25" i="12"/>
  <c r="J25" i="12"/>
  <c r="D24" i="12"/>
  <c r="X25" i="12" s="1"/>
  <c r="D21" i="12"/>
  <c r="P22" i="12" s="1"/>
  <c r="D18" i="12"/>
  <c r="X19" i="12" s="1"/>
  <c r="D22" i="11"/>
  <c r="P23" i="11" s="1"/>
  <c r="P20" i="11"/>
  <c r="F20" i="11"/>
  <c r="D19" i="11"/>
  <c r="R20" i="11" s="1"/>
  <c r="H17" i="11"/>
  <c r="F17" i="11"/>
  <c r="D16" i="11"/>
  <c r="R17" i="11" s="1"/>
  <c r="J66" i="12" l="1"/>
  <c r="F66" i="12"/>
  <c r="H66" i="12"/>
  <c r="J73" i="12"/>
  <c r="H73" i="12"/>
  <c r="V73" i="12"/>
  <c r="F73" i="12"/>
  <c r="J19" i="12"/>
  <c r="X73" i="12"/>
  <c r="L19" i="12"/>
  <c r="N19" i="12"/>
  <c r="D13" i="11"/>
  <c r="H14" i="11" s="1"/>
  <c r="D49" i="11"/>
  <c r="H50" i="11" s="1"/>
  <c r="D58" i="11"/>
  <c r="N59" i="11" s="1"/>
  <c r="D46" i="11"/>
  <c r="J47" i="11" s="1"/>
  <c r="D31" i="11"/>
  <c r="J32" i="11" s="1"/>
  <c r="D55" i="11"/>
  <c r="L56" i="11" s="1"/>
  <c r="D75" i="12"/>
  <c r="T76" i="12" s="1"/>
  <c r="D45" i="12"/>
  <c r="J46" i="12" s="1"/>
  <c r="D70" i="11"/>
  <c r="F71" i="11" s="1"/>
  <c r="D61" i="11"/>
  <c r="L62" i="11" s="1"/>
  <c r="D43" i="11"/>
  <c r="L44" i="11" s="1"/>
  <c r="D28" i="11"/>
  <c r="H29" i="11" s="1"/>
  <c r="D40" i="11"/>
  <c r="J41" i="11" s="1"/>
  <c r="D52" i="11"/>
  <c r="L53" i="11" s="1"/>
  <c r="D79" i="11"/>
  <c r="R80" i="11" s="1"/>
  <c r="D76" i="11"/>
  <c r="R77" i="11" s="1"/>
  <c r="D25" i="11"/>
  <c r="J26" i="11" s="1"/>
  <c r="D57" i="12"/>
  <c r="H58" i="12" s="1"/>
  <c r="R34" i="12"/>
  <c r="F34" i="12"/>
  <c r="P19" i="12"/>
  <c r="H22" i="12"/>
  <c r="X22" i="12"/>
  <c r="P25" i="12"/>
  <c r="H28" i="12"/>
  <c r="X28" i="12"/>
  <c r="P31" i="12"/>
  <c r="H34" i="12"/>
  <c r="X34" i="12"/>
  <c r="L73" i="12"/>
  <c r="T34" i="12"/>
  <c r="F22" i="12"/>
  <c r="F28" i="12"/>
  <c r="V34" i="12"/>
  <c r="R19" i="12"/>
  <c r="J22" i="12"/>
  <c r="R25" i="12"/>
  <c r="J28" i="12"/>
  <c r="R31" i="12"/>
  <c r="J34" i="12"/>
  <c r="N73" i="12"/>
  <c r="T28" i="12"/>
  <c r="V22" i="12"/>
  <c r="T19" i="12"/>
  <c r="L22" i="12"/>
  <c r="T25" i="12"/>
  <c r="L28" i="12"/>
  <c r="T31" i="12"/>
  <c r="L34" i="12"/>
  <c r="P73" i="12"/>
  <c r="R22" i="12"/>
  <c r="F19" i="12"/>
  <c r="V19" i="12"/>
  <c r="N22" i="12"/>
  <c r="F25" i="12"/>
  <c r="V25" i="12"/>
  <c r="N28" i="12"/>
  <c r="F31" i="12"/>
  <c r="V31" i="12"/>
  <c r="N34" i="12"/>
  <c r="R73" i="12"/>
  <c r="R28" i="12"/>
  <c r="T22" i="12"/>
  <c r="V28" i="12"/>
  <c r="H19" i="12"/>
  <c r="H25" i="12"/>
  <c r="H31" i="12"/>
  <c r="J17" i="11"/>
  <c r="H20" i="11"/>
  <c r="D20" i="11" s="1"/>
  <c r="F23" i="11"/>
  <c r="L17" i="11"/>
  <c r="D17" i="11" s="1"/>
  <c r="J20" i="11"/>
  <c r="H23" i="11"/>
  <c r="N17" i="11"/>
  <c r="L20" i="11"/>
  <c r="J23" i="11"/>
  <c r="P17" i="11"/>
  <c r="N20" i="11"/>
  <c r="L23" i="11"/>
  <c r="R23" i="11"/>
  <c r="N23" i="11"/>
  <c r="H62" i="11" l="1"/>
  <c r="D66" i="12"/>
  <c r="P67" i="12" s="1"/>
  <c r="R59" i="11"/>
  <c r="H26" i="11"/>
  <c r="F50" i="11"/>
  <c r="F46" i="12"/>
  <c r="J59" i="11"/>
  <c r="R47" i="11"/>
  <c r="F59" i="11"/>
  <c r="D73" i="12"/>
  <c r="P80" i="11"/>
  <c r="R56" i="11"/>
  <c r="J56" i="11"/>
  <c r="L59" i="11"/>
  <c r="R26" i="11"/>
  <c r="H47" i="11"/>
  <c r="L50" i="11"/>
  <c r="F26" i="11"/>
  <c r="P46" i="12"/>
  <c r="N50" i="11"/>
  <c r="F32" i="11"/>
  <c r="R71" i="11"/>
  <c r="P56" i="11"/>
  <c r="P26" i="11"/>
  <c r="F58" i="12"/>
  <c r="P58" i="12"/>
  <c r="L47" i="11"/>
  <c r="F47" i="11"/>
  <c r="L26" i="11"/>
  <c r="J50" i="11"/>
  <c r="P59" i="11"/>
  <c r="P47" i="11"/>
  <c r="H59" i="11"/>
  <c r="R50" i="11"/>
  <c r="N26" i="11"/>
  <c r="R44" i="11"/>
  <c r="N77" i="11"/>
  <c r="J62" i="11"/>
  <c r="N47" i="11"/>
  <c r="V46" i="12"/>
  <c r="P50" i="11"/>
  <c r="P62" i="11"/>
  <c r="N62" i="11"/>
  <c r="P29" i="11"/>
  <c r="N29" i="11"/>
  <c r="L58" i="12"/>
  <c r="F14" i="11"/>
  <c r="J14" i="11"/>
  <c r="J29" i="11"/>
  <c r="P14" i="11"/>
  <c r="F29" i="11"/>
  <c r="R14" i="11"/>
  <c r="L14" i="11"/>
  <c r="N44" i="11"/>
  <c r="L29" i="11"/>
  <c r="R62" i="11"/>
  <c r="N14" i="11"/>
  <c r="F44" i="11"/>
  <c r="H56" i="11"/>
  <c r="F62" i="11"/>
  <c r="R58" i="12"/>
  <c r="N56" i="11"/>
  <c r="J71" i="11"/>
  <c r="L32" i="11"/>
  <c r="P32" i="11"/>
  <c r="N32" i="11"/>
  <c r="T58" i="12"/>
  <c r="R32" i="11"/>
  <c r="N53" i="11"/>
  <c r="H32" i="11"/>
  <c r="J80" i="11"/>
  <c r="L71" i="11"/>
  <c r="P71" i="11"/>
  <c r="L80" i="11"/>
  <c r="N80" i="11"/>
  <c r="F80" i="11"/>
  <c r="H80" i="11"/>
  <c r="N71" i="11"/>
  <c r="H71" i="11"/>
  <c r="R46" i="12"/>
  <c r="J58" i="12"/>
  <c r="J77" i="11"/>
  <c r="P77" i="11"/>
  <c r="X58" i="12"/>
  <c r="F77" i="11"/>
  <c r="N58" i="12"/>
  <c r="H77" i="11"/>
  <c r="F56" i="11"/>
  <c r="L77" i="11"/>
  <c r="V58" i="12"/>
  <c r="R29" i="11"/>
  <c r="F53" i="11"/>
  <c r="J76" i="12"/>
  <c r="J53" i="11"/>
  <c r="N41" i="11"/>
  <c r="R53" i="11"/>
  <c r="P41" i="11"/>
  <c r="N76" i="12"/>
  <c r="H41" i="11"/>
  <c r="J44" i="11"/>
  <c r="V76" i="12"/>
  <c r="L76" i="12"/>
  <c r="X46" i="12"/>
  <c r="P53" i="11"/>
  <c r="F41" i="11"/>
  <c r="F76" i="12"/>
  <c r="L46" i="12"/>
  <c r="H46" i="12"/>
  <c r="H53" i="11"/>
  <c r="P44" i="11"/>
  <c r="R41" i="11"/>
  <c r="L41" i="11"/>
  <c r="P76" i="12"/>
  <c r="X76" i="12"/>
  <c r="T46" i="12"/>
  <c r="N46" i="12"/>
  <c r="H44" i="11"/>
  <c r="R76" i="12"/>
  <c r="H76" i="12"/>
  <c r="D31" i="12"/>
  <c r="D25" i="12"/>
  <c r="D28" i="12"/>
  <c r="D22" i="12"/>
  <c r="D34" i="12"/>
  <c r="D19" i="12"/>
  <c r="D23" i="11"/>
  <c r="J67" i="12" l="1"/>
  <c r="N67" i="12"/>
  <c r="R67" i="12"/>
  <c r="X67" i="12"/>
  <c r="F67" i="12"/>
  <c r="L67" i="12"/>
  <c r="H67" i="12"/>
  <c r="V67" i="12"/>
  <c r="T67" i="12"/>
  <c r="D26" i="11"/>
  <c r="D47" i="11"/>
  <c r="D59" i="11"/>
  <c r="D50" i="11"/>
  <c r="D56" i="11"/>
  <c r="D62" i="11"/>
  <c r="D71" i="11"/>
  <c r="D32" i="11"/>
  <c r="D29" i="11"/>
  <c r="D14" i="11"/>
  <c r="D77" i="11"/>
  <c r="D80" i="11"/>
  <c r="D58" i="12"/>
  <c r="D53" i="11"/>
  <c r="D76" i="12"/>
  <c r="D44" i="11"/>
  <c r="D46" i="12"/>
  <c r="D41" i="11"/>
  <c r="D67" i="12" l="1"/>
  <c r="AC159" i="4"/>
  <c r="L51" i="10"/>
  <c r="J51" i="10"/>
  <c r="D50" i="10"/>
  <c r="H51" i="10" s="1"/>
  <c r="L39" i="10"/>
  <c r="J39" i="10"/>
  <c r="D38" i="10"/>
  <c r="H39" i="10" s="1"/>
  <c r="Z179" i="4"/>
  <c r="H178" i="4"/>
  <c r="Z177" i="4"/>
  <c r="Z169" i="4"/>
  <c r="Z168" i="4"/>
  <c r="Z167" i="4"/>
  <c r="Z166" i="4"/>
  <c r="Z165" i="4"/>
  <c r="Z163" i="4"/>
  <c r="Z161" i="4"/>
  <c r="AL158" i="4"/>
  <c r="AK158" i="4"/>
  <c r="AJ158" i="4"/>
  <c r="AH158" i="4"/>
  <c r="AF158" i="4"/>
  <c r="AN158" i="4" s="1"/>
  <c r="Z158" i="4"/>
  <c r="AL150" i="4"/>
  <c r="AK150" i="4"/>
  <c r="AJ150" i="4"/>
  <c r="AH150" i="4"/>
  <c r="AF150" i="4"/>
  <c r="Z150" i="4"/>
  <c r="AL146" i="4"/>
  <c r="AK146" i="4"/>
  <c r="AJ146" i="4"/>
  <c r="AH146" i="4"/>
  <c r="AF146" i="4"/>
  <c r="Z146" i="4"/>
  <c r="AL144" i="4"/>
  <c r="AK144" i="4"/>
  <c r="AJ144" i="4"/>
  <c r="AH144" i="4"/>
  <c r="AF144" i="4"/>
  <c r="AN144" i="4" s="1"/>
  <c r="Z144" i="4"/>
  <c r="AL137" i="4"/>
  <c r="AK137" i="4"/>
  <c r="AJ137" i="4"/>
  <c r="AH137" i="4"/>
  <c r="AF137" i="4"/>
  <c r="AN137" i="4" s="1"/>
  <c r="Z137" i="4"/>
  <c r="AL132" i="4"/>
  <c r="AK132" i="4"/>
  <c r="AJ132" i="4"/>
  <c r="AN132" i="4" s="1"/>
  <c r="AH132" i="4"/>
  <c r="AF132" i="4"/>
  <c r="Z132" i="4"/>
  <c r="Z123" i="4"/>
  <c r="Z115" i="4"/>
  <c r="Z114" i="4"/>
  <c r="Z113" i="4"/>
  <c r="Z112" i="4"/>
  <c r="Z111" i="4"/>
  <c r="Z107" i="4"/>
  <c r="Z106" i="4"/>
  <c r="Z105" i="4"/>
  <c r="Z101" i="4"/>
  <c r="Z100" i="4"/>
  <c r="Z99" i="4"/>
  <c r="Z98" i="4"/>
  <c r="Z96" i="4"/>
  <c r="Z94" i="4"/>
  <c r="Z93" i="4"/>
  <c r="Z91" i="4"/>
  <c r="Z90" i="4"/>
  <c r="H89" i="4"/>
  <c r="Z83" i="4"/>
  <c r="Z82" i="4"/>
  <c r="Z81" i="4"/>
  <c r="Z80" i="4"/>
  <c r="Z78" i="4"/>
  <c r="Z76" i="4"/>
  <c r="Z59" i="4"/>
  <c r="Z58" i="4"/>
  <c r="Z56" i="4"/>
  <c r="Z54" i="4"/>
  <c r="Z37" i="4"/>
  <c r="Z36" i="4"/>
  <c r="Z34" i="4"/>
  <c r="Z32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9" i="4"/>
  <c r="L14" i="14"/>
  <c r="J14" i="14"/>
  <c r="H14" i="14"/>
  <c r="F14" i="14"/>
  <c r="D13" i="14"/>
  <c r="N14" i="14" s="1"/>
  <c r="AD179" i="13"/>
  <c r="H178" i="13"/>
  <c r="AD177" i="13"/>
  <c r="AD169" i="13"/>
  <c r="AD168" i="13"/>
  <c r="AD167" i="13"/>
  <c r="AD165" i="13"/>
  <c r="AD163" i="13"/>
  <c r="H162" i="13"/>
  <c r="AD161" i="13"/>
  <c r="AD158" i="13"/>
  <c r="AD150" i="13"/>
  <c r="AD146" i="13"/>
  <c r="AD144" i="13"/>
  <c r="AD137" i="13"/>
  <c r="AD132" i="13"/>
  <c r="AD123" i="13"/>
  <c r="AD115" i="13"/>
  <c r="AD114" i="13"/>
  <c r="AD113" i="13"/>
  <c r="AD112" i="13"/>
  <c r="AD111" i="13"/>
  <c r="H110" i="13"/>
  <c r="AD107" i="13"/>
  <c r="AD106" i="13"/>
  <c r="AD105" i="13"/>
  <c r="H104" i="13"/>
  <c r="AD101" i="13"/>
  <c r="AD100" i="13"/>
  <c r="AD99" i="13"/>
  <c r="AD98" i="13"/>
  <c r="AD96" i="13"/>
  <c r="AD94" i="13"/>
  <c r="AD93" i="13"/>
  <c r="AD91" i="13"/>
  <c r="AD90" i="13"/>
  <c r="H89" i="13"/>
  <c r="AD83" i="13"/>
  <c r="AD82" i="13"/>
  <c r="AD81" i="13"/>
  <c r="AD80" i="13"/>
  <c r="H79" i="13"/>
  <c r="H92" i="13" s="1"/>
  <c r="AD78" i="13"/>
  <c r="AD76" i="13"/>
  <c r="H75" i="13"/>
  <c r="H57" i="13"/>
  <c r="AD56" i="13"/>
  <c r="AD54" i="13"/>
  <c r="H53" i="13"/>
  <c r="AD34" i="13"/>
  <c r="AD32" i="13"/>
  <c r="H31" i="13"/>
  <c r="H35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B19" i="13"/>
  <c r="J116" i="2"/>
  <c r="F116" i="2"/>
  <c r="D115" i="2"/>
  <c r="L116" i="2" s="1"/>
  <c r="J107" i="2"/>
  <c r="F107" i="2"/>
  <c r="D106" i="2"/>
  <c r="L107" i="2" s="1"/>
  <c r="L47" i="2"/>
  <c r="H47" i="2"/>
  <c r="D46" i="2"/>
  <c r="F47" i="2" s="1"/>
  <c r="L44" i="2"/>
  <c r="H44" i="2"/>
  <c r="D43" i="2"/>
  <c r="F44" i="2" s="1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Z179" i="1"/>
  <c r="H178" i="1"/>
  <c r="Z177" i="1"/>
  <c r="L176" i="1"/>
  <c r="L175" i="1"/>
  <c r="L173" i="1"/>
  <c r="L172" i="1"/>
  <c r="L171" i="1"/>
  <c r="L170" i="1"/>
  <c r="Z169" i="1"/>
  <c r="Z168" i="1"/>
  <c r="Z167" i="1"/>
  <c r="Z166" i="1"/>
  <c r="Z165" i="1"/>
  <c r="Z163" i="1"/>
  <c r="Z161" i="1"/>
  <c r="Z158" i="1"/>
  <c r="L156" i="1"/>
  <c r="L155" i="1"/>
  <c r="L153" i="1"/>
  <c r="L152" i="1"/>
  <c r="Z150" i="1"/>
  <c r="L149" i="1"/>
  <c r="L148" i="1"/>
  <c r="L147" i="1"/>
  <c r="Z146" i="1"/>
  <c r="Z144" i="1"/>
  <c r="L143" i="1"/>
  <c r="L141" i="1"/>
  <c r="L140" i="1"/>
  <c r="L139" i="1"/>
  <c r="Z137" i="1"/>
  <c r="L136" i="1"/>
  <c r="L135" i="1"/>
  <c r="L134" i="1"/>
  <c r="Z132" i="1"/>
  <c r="L131" i="1"/>
  <c r="L130" i="1"/>
  <c r="L128" i="1"/>
  <c r="L127" i="1"/>
  <c r="L126" i="1"/>
  <c r="L124" i="1"/>
  <c r="Z123" i="1"/>
  <c r="L122" i="1"/>
  <c r="L121" i="1"/>
  <c r="AD120" i="1"/>
  <c r="AD119" i="1"/>
  <c r="L118" i="1"/>
  <c r="AD117" i="1"/>
  <c r="AD116" i="1"/>
  <c r="Z115" i="1"/>
  <c r="Z114" i="1"/>
  <c r="Z113" i="1"/>
  <c r="Z112" i="1"/>
  <c r="Z111" i="1"/>
  <c r="H110" i="1"/>
  <c r="L109" i="1"/>
  <c r="L108" i="1"/>
  <c r="Z107" i="1"/>
  <c r="Z106" i="1"/>
  <c r="Z105" i="1"/>
  <c r="H104" i="1"/>
  <c r="L103" i="1"/>
  <c r="Z101" i="1"/>
  <c r="Z100" i="1"/>
  <c r="Z99" i="1"/>
  <c r="Z98" i="1"/>
  <c r="Z96" i="1"/>
  <c r="Z94" i="1"/>
  <c r="Z93" i="1"/>
  <c r="Z91" i="1"/>
  <c r="Z90" i="1"/>
  <c r="H89" i="1"/>
  <c r="L87" i="1"/>
  <c r="L85" i="1"/>
  <c r="L84" i="1"/>
  <c r="Z83" i="1"/>
  <c r="Z82" i="1"/>
  <c r="Z81" i="1"/>
  <c r="Z80" i="1"/>
  <c r="Z78" i="1"/>
  <c r="Z76" i="1"/>
  <c r="H75" i="1"/>
  <c r="H79" i="1" s="1"/>
  <c r="H92" i="1" s="1"/>
  <c r="Z61" i="1"/>
  <c r="Z60" i="1"/>
  <c r="Z59" i="1"/>
  <c r="Z58" i="1"/>
  <c r="H57" i="1"/>
  <c r="Z56" i="1"/>
  <c r="L55" i="1"/>
  <c r="Z54" i="1"/>
  <c r="H53" i="1"/>
  <c r="L52" i="1"/>
  <c r="L51" i="1"/>
  <c r="L50" i="1"/>
  <c r="L49" i="1"/>
  <c r="L48" i="1"/>
  <c r="L47" i="1"/>
  <c r="L46" i="1"/>
  <c r="L45" i="1"/>
  <c r="L44" i="1"/>
  <c r="L42" i="1"/>
  <c r="L41" i="1"/>
  <c r="L40" i="1"/>
  <c r="Z39" i="1"/>
  <c r="Z38" i="1"/>
  <c r="Z37" i="1"/>
  <c r="Z36" i="1"/>
  <c r="H35" i="1"/>
  <c r="Z34" i="1"/>
  <c r="L33" i="1"/>
  <c r="Z32" i="1"/>
  <c r="H31" i="1"/>
  <c r="L25" i="1"/>
  <c r="L2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9" i="1" s="1"/>
  <c r="B84" i="1" s="1"/>
  <c r="B85" i="1" s="1"/>
  <c r="B86" i="1" s="1"/>
  <c r="B87" i="1" s="1"/>
  <c r="B88" i="1" s="1"/>
  <c r="B89" i="1" s="1"/>
  <c r="B92" i="1" s="1"/>
  <c r="B95" i="1" s="1"/>
  <c r="B97" i="1" s="1"/>
  <c r="B102" i="1" s="1"/>
  <c r="B103" i="1" s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s="1"/>
  <c r="B170" i="1" s="1"/>
  <c r="B171" i="1" s="1"/>
  <c r="B172" i="1" s="1"/>
  <c r="B173" i="1" s="1"/>
  <c r="B174" i="1" s="1"/>
  <c r="B175" i="1" s="1"/>
  <c r="B176" i="1" s="1"/>
  <c r="B178" i="1" s="1"/>
  <c r="B180" i="1" s="1"/>
  <c r="Z17" i="1"/>
  <c r="Z16" i="1"/>
  <c r="Z15" i="1"/>
  <c r="Z14" i="1"/>
  <c r="A55" i="2" l="1"/>
  <c r="A56" i="2" s="1"/>
  <c r="A58" i="2"/>
  <c r="V121" i="4"/>
  <c r="T171" i="1"/>
  <c r="F65" i="1"/>
  <c r="L65" i="1" s="1"/>
  <c r="V46" i="1"/>
  <c r="T141" i="1"/>
  <c r="T25" i="1"/>
  <c r="T49" i="1"/>
  <c r="T124" i="1"/>
  <c r="H47" i="10"/>
  <c r="P121" i="4"/>
  <c r="T95" i="1"/>
  <c r="F95" i="50"/>
  <c r="R121" i="4"/>
  <c r="T121" i="4"/>
  <c r="D68" i="10"/>
  <c r="J69" i="10" s="1"/>
  <c r="AD141" i="1"/>
  <c r="AD152" i="1"/>
  <c r="T121" i="1"/>
  <c r="D73" i="2"/>
  <c r="L74" i="2" s="1"/>
  <c r="T152" i="1"/>
  <c r="V170" i="1"/>
  <c r="AD126" i="1"/>
  <c r="AD124" i="1"/>
  <c r="AD139" i="1"/>
  <c r="AD148" i="1"/>
  <c r="AD156" i="1"/>
  <c r="AD125" i="1"/>
  <c r="AD131" i="1"/>
  <c r="AD140" i="1"/>
  <c r="AD149" i="1"/>
  <c r="AD157" i="1"/>
  <c r="F70" i="1"/>
  <c r="L70" i="1" s="1"/>
  <c r="AD133" i="1"/>
  <c r="AD159" i="1"/>
  <c r="AD118" i="1"/>
  <c r="AD134" i="1"/>
  <c r="AD127" i="1"/>
  <c r="AD142" i="1"/>
  <c r="AD128" i="1"/>
  <c r="AD135" i="1"/>
  <c r="AD143" i="1"/>
  <c r="AD153" i="1"/>
  <c r="AD121" i="1"/>
  <c r="AD129" i="1"/>
  <c r="AD136" i="1"/>
  <c r="AD154" i="1"/>
  <c r="AD122" i="1"/>
  <c r="AD130" i="1"/>
  <c r="AD138" i="1"/>
  <c r="AD147" i="1"/>
  <c r="AD155" i="1"/>
  <c r="AC162" i="1"/>
  <c r="T156" i="1"/>
  <c r="D28" i="2"/>
  <c r="L29" i="2" s="1"/>
  <c r="T47" i="1"/>
  <c r="T139" i="1"/>
  <c r="D22" i="2"/>
  <c r="L23" i="2" s="1"/>
  <c r="V50" i="1"/>
  <c r="V87" i="1"/>
  <c r="V130" i="1"/>
  <c r="T136" i="1"/>
  <c r="T175" i="1"/>
  <c r="D85" i="2"/>
  <c r="H86" i="2" s="1"/>
  <c r="V48" i="1"/>
  <c r="V149" i="1"/>
  <c r="V155" i="1"/>
  <c r="T173" i="1"/>
  <c r="T51" i="1"/>
  <c r="V126" i="1"/>
  <c r="V176" i="1"/>
  <c r="V140" i="1"/>
  <c r="T143" i="1"/>
  <c r="V147" i="1"/>
  <c r="T147" i="1"/>
  <c r="R147" i="1"/>
  <c r="F147" i="4" s="1"/>
  <c r="P147" i="1"/>
  <c r="F147" i="13" s="1"/>
  <c r="V153" i="1"/>
  <c r="T153" i="1"/>
  <c r="R153" i="1"/>
  <c r="F153" i="4" s="1"/>
  <c r="P153" i="1"/>
  <c r="F153" i="13" s="1"/>
  <c r="V135" i="1"/>
  <c r="T135" i="1"/>
  <c r="R135" i="1"/>
  <c r="F135" i="4" s="1"/>
  <c r="P135" i="1"/>
  <c r="F135" i="13" s="1"/>
  <c r="V52" i="1"/>
  <c r="T52" i="1"/>
  <c r="R52" i="1"/>
  <c r="F52" i="4" s="1"/>
  <c r="P52" i="1"/>
  <c r="F52" i="13" s="1"/>
  <c r="T148" i="1"/>
  <c r="R148" i="1"/>
  <c r="F148" i="4" s="1"/>
  <c r="P148" i="1"/>
  <c r="F148" i="13" s="1"/>
  <c r="V148" i="1"/>
  <c r="V172" i="1"/>
  <c r="T172" i="1"/>
  <c r="R172" i="1"/>
  <c r="F172" i="4" s="1"/>
  <c r="P172" i="1"/>
  <c r="F172" i="13" s="1"/>
  <c r="T131" i="1"/>
  <c r="R131" i="1"/>
  <c r="F131" i="4" s="1"/>
  <c r="P131" i="1"/>
  <c r="F131" i="13" s="1"/>
  <c r="V131" i="1"/>
  <c r="V128" i="1"/>
  <c r="T128" i="1"/>
  <c r="R128" i="1"/>
  <c r="F128" i="4" s="1"/>
  <c r="P128" i="1"/>
  <c r="F128" i="13" s="1"/>
  <c r="T134" i="1"/>
  <c r="R134" i="1"/>
  <c r="F134" i="4" s="1"/>
  <c r="P134" i="1"/>
  <c r="F134" i="13" s="1"/>
  <c r="V134" i="1"/>
  <c r="R25" i="1"/>
  <c r="F25" i="4" s="1"/>
  <c r="V47" i="1"/>
  <c r="V49" i="1"/>
  <c r="V51" i="1"/>
  <c r="P87" i="1"/>
  <c r="F87" i="13" s="1"/>
  <c r="V121" i="1"/>
  <c r="V124" i="1"/>
  <c r="V136" i="1"/>
  <c r="V139" i="1"/>
  <c r="V141" i="1"/>
  <c r="V143" i="1"/>
  <c r="V152" i="1"/>
  <c r="V156" i="1"/>
  <c r="V171" i="1"/>
  <c r="V173" i="1"/>
  <c r="V175" i="1"/>
  <c r="F62" i="1"/>
  <c r="L62" i="1" s="1"/>
  <c r="F72" i="1"/>
  <c r="L72" i="1" s="1"/>
  <c r="D34" i="2"/>
  <c r="L35" i="2" s="1"/>
  <c r="V45" i="1" s="1"/>
  <c r="P46" i="1"/>
  <c r="F46" i="13" s="1"/>
  <c r="P48" i="1"/>
  <c r="F48" i="13" s="1"/>
  <c r="P50" i="1"/>
  <c r="F50" i="13" s="1"/>
  <c r="P126" i="1"/>
  <c r="F126" i="13" s="1"/>
  <c r="P130" i="1"/>
  <c r="F130" i="13" s="1"/>
  <c r="P140" i="1"/>
  <c r="F140" i="13" s="1"/>
  <c r="P149" i="1"/>
  <c r="F149" i="13" s="1"/>
  <c r="P155" i="1"/>
  <c r="F155" i="13" s="1"/>
  <c r="P170" i="1"/>
  <c r="F170" i="13" s="1"/>
  <c r="P176" i="1"/>
  <c r="F176" i="13" s="1"/>
  <c r="L110" i="1"/>
  <c r="D40" i="2"/>
  <c r="F41" i="2" s="1"/>
  <c r="D67" i="2"/>
  <c r="H68" i="2" s="1"/>
  <c r="V25" i="1"/>
  <c r="R46" i="1"/>
  <c r="F46" i="4" s="1"/>
  <c r="R48" i="1"/>
  <c r="F48" i="4" s="1"/>
  <c r="R50" i="1"/>
  <c r="F50" i="4" s="1"/>
  <c r="R126" i="1"/>
  <c r="F126" i="4" s="1"/>
  <c r="R130" i="1"/>
  <c r="F130" i="4" s="1"/>
  <c r="R140" i="1"/>
  <c r="F140" i="4" s="1"/>
  <c r="R149" i="1"/>
  <c r="F149" i="4" s="1"/>
  <c r="R155" i="1"/>
  <c r="F155" i="4" s="1"/>
  <c r="R170" i="1"/>
  <c r="F170" i="4" s="1"/>
  <c r="R176" i="1"/>
  <c r="F176" i="4" s="1"/>
  <c r="P25" i="1"/>
  <c r="F25" i="13" s="1"/>
  <c r="T46" i="1"/>
  <c r="T48" i="1"/>
  <c r="T50" i="1"/>
  <c r="T126" i="1"/>
  <c r="T130" i="1"/>
  <c r="T140" i="1"/>
  <c r="T149" i="1"/>
  <c r="T155" i="1"/>
  <c r="T170" i="1"/>
  <c r="T176" i="1"/>
  <c r="F73" i="1"/>
  <c r="L73" i="1" s="1"/>
  <c r="D32" i="10"/>
  <c r="F33" i="10" s="1"/>
  <c r="F63" i="1"/>
  <c r="L63" i="1" s="1"/>
  <c r="P47" i="1"/>
  <c r="F47" i="13" s="1"/>
  <c r="P49" i="1"/>
  <c r="F49" i="13" s="1"/>
  <c r="P51" i="1"/>
  <c r="F51" i="13" s="1"/>
  <c r="R87" i="1"/>
  <c r="F87" i="4" s="1"/>
  <c r="P121" i="1"/>
  <c r="F121" i="13" s="1"/>
  <c r="P124" i="1"/>
  <c r="F124" i="13" s="1"/>
  <c r="P136" i="1"/>
  <c r="F136" i="13" s="1"/>
  <c r="P139" i="1"/>
  <c r="F139" i="13" s="1"/>
  <c r="P141" i="1"/>
  <c r="F141" i="13" s="1"/>
  <c r="P143" i="1"/>
  <c r="F143" i="13" s="1"/>
  <c r="P152" i="1"/>
  <c r="F152" i="13" s="1"/>
  <c r="P156" i="1"/>
  <c r="F156" i="13" s="1"/>
  <c r="P171" i="1"/>
  <c r="F171" i="13" s="1"/>
  <c r="P173" i="1"/>
  <c r="F173" i="13" s="1"/>
  <c r="P175" i="1"/>
  <c r="F175" i="13" s="1"/>
  <c r="F66" i="1"/>
  <c r="L66" i="1" s="1"/>
  <c r="F71" i="1"/>
  <c r="L71" i="1" s="1"/>
  <c r="D41" i="10"/>
  <c r="H42" i="10" s="1"/>
  <c r="R47" i="1"/>
  <c r="F47" i="4" s="1"/>
  <c r="R49" i="1"/>
  <c r="F49" i="4" s="1"/>
  <c r="R51" i="1"/>
  <c r="F51" i="4" s="1"/>
  <c r="T87" i="1"/>
  <c r="R121" i="1"/>
  <c r="F121" i="4" s="1"/>
  <c r="R124" i="1"/>
  <c r="F124" i="4" s="1"/>
  <c r="R136" i="1"/>
  <c r="F136" i="4" s="1"/>
  <c r="R139" i="1"/>
  <c r="F139" i="4" s="1"/>
  <c r="R141" i="1"/>
  <c r="F141" i="4" s="1"/>
  <c r="R143" i="1"/>
  <c r="F143" i="4" s="1"/>
  <c r="R152" i="1"/>
  <c r="F152" i="4" s="1"/>
  <c r="R156" i="1"/>
  <c r="F156" i="4" s="1"/>
  <c r="R171" i="1"/>
  <c r="F171" i="4" s="1"/>
  <c r="R173" i="1"/>
  <c r="F173" i="4" s="1"/>
  <c r="R175" i="1"/>
  <c r="F175" i="4" s="1"/>
  <c r="F74" i="1"/>
  <c r="L74" i="1" s="1"/>
  <c r="D16" i="2"/>
  <c r="H17" i="2" s="1"/>
  <c r="L27" i="1"/>
  <c r="V95" i="1"/>
  <c r="D55" i="2"/>
  <c r="H56" i="2" s="1"/>
  <c r="D97" i="2"/>
  <c r="J98" i="2" s="1"/>
  <c r="T109" i="1" s="1"/>
  <c r="L30" i="1"/>
  <c r="D20" i="10"/>
  <c r="F69" i="10"/>
  <c r="D118" i="2"/>
  <c r="H119" i="2" s="1"/>
  <c r="R118" i="1" s="1"/>
  <c r="F118" i="4" s="1"/>
  <c r="F68" i="1"/>
  <c r="L68" i="1" s="1"/>
  <c r="D112" i="2"/>
  <c r="H113" i="2" s="1"/>
  <c r="R42" i="1" s="1"/>
  <c r="F42" i="4" s="1"/>
  <c r="D17" i="10"/>
  <c r="L19" i="1"/>
  <c r="D58" i="2"/>
  <c r="J59" i="2" s="1"/>
  <c r="T122" i="1" s="1"/>
  <c r="D16" i="14"/>
  <c r="P17" i="14" s="1"/>
  <c r="D26" i="10"/>
  <c r="F27" i="10" s="1"/>
  <c r="D79" i="2"/>
  <c r="L80" i="2" s="1"/>
  <c r="V44" i="1" s="1"/>
  <c r="D29" i="10"/>
  <c r="F39" i="10"/>
  <c r="D39" i="10" s="1"/>
  <c r="J47" i="10"/>
  <c r="F51" i="10"/>
  <c r="D51" i="10" s="1"/>
  <c r="D14" i="10"/>
  <c r="H24" i="4" s="1"/>
  <c r="D35" i="10"/>
  <c r="AC31" i="4"/>
  <c r="AN146" i="4"/>
  <c r="AN150" i="4"/>
  <c r="D14" i="14"/>
  <c r="P14" i="14"/>
  <c r="D47" i="2"/>
  <c r="D107" i="2"/>
  <c r="J44" i="2"/>
  <c r="D44" i="2" s="1"/>
  <c r="J47" i="2"/>
  <c r="H107" i="2"/>
  <c r="H116" i="2"/>
  <c r="D116" i="2" s="1"/>
  <c r="D13" i="2"/>
  <c r="F14" i="2" s="1"/>
  <c r="D19" i="2"/>
  <c r="J20" i="2" s="1"/>
  <c r="D25" i="2"/>
  <c r="D31" i="2"/>
  <c r="F32" i="2" s="1"/>
  <c r="D37" i="2"/>
  <c r="F38" i="2" s="1"/>
  <c r="P127" i="1" s="1"/>
  <c r="F127" i="13" s="1"/>
  <c r="D49" i="2"/>
  <c r="F50" i="2" s="1"/>
  <c r="D94" i="2"/>
  <c r="L95" i="2" s="1"/>
  <c r="D109" i="2"/>
  <c r="H110" i="2" s="1"/>
  <c r="D64" i="2"/>
  <c r="D70" i="2"/>
  <c r="J71" i="2" s="1"/>
  <c r="T41" i="1" s="1"/>
  <c r="D76" i="2"/>
  <c r="H77" i="2" s="1"/>
  <c r="R22" i="1" s="1"/>
  <c r="F22" i="4" s="1"/>
  <c r="D82" i="2"/>
  <c r="J83" i="2" s="1"/>
  <c r="F64" i="1"/>
  <c r="L20" i="1"/>
  <c r="F31" i="1"/>
  <c r="L28" i="1"/>
  <c r="L23" i="1"/>
  <c r="L86" i="1"/>
  <c r="F89" i="1"/>
  <c r="L18" i="1"/>
  <c r="L21" i="1"/>
  <c r="L29" i="1"/>
  <c r="F53" i="1"/>
  <c r="F77" i="1"/>
  <c r="L26" i="1"/>
  <c r="L24" i="1"/>
  <c r="L88" i="1"/>
  <c r="F104" i="1"/>
  <c r="L102" i="1"/>
  <c r="F67" i="1"/>
  <c r="F69" i="1"/>
  <c r="L43" i="1"/>
  <c r="F162" i="1"/>
  <c r="L116" i="1"/>
  <c r="X95" i="1"/>
  <c r="Z95" i="1" s="1"/>
  <c r="L129" i="1"/>
  <c r="L174" i="1"/>
  <c r="L95" i="1"/>
  <c r="P95" i="1"/>
  <c r="F95" i="13" s="1"/>
  <c r="T95" i="13" s="1"/>
  <c r="L119" i="1"/>
  <c r="L125" i="1"/>
  <c r="R95" i="1"/>
  <c r="F95" i="4" s="1"/>
  <c r="R95" i="4" s="1"/>
  <c r="AC90" i="4" s="1"/>
  <c r="F110" i="1"/>
  <c r="L120" i="1"/>
  <c r="L154" i="1"/>
  <c r="L117" i="1"/>
  <c r="L133" i="1"/>
  <c r="F178" i="1"/>
  <c r="L138" i="1"/>
  <c r="L142" i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F74" i="2" l="1"/>
  <c r="P30" i="1" s="1"/>
  <c r="P74" i="1" s="1"/>
  <c r="F74" i="13" s="1"/>
  <c r="H160" i="1"/>
  <c r="H159" i="1"/>
  <c r="V30" i="1"/>
  <c r="V74" i="1" s="1"/>
  <c r="AJ155" i="1"/>
  <c r="A59" i="2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118" i="2" s="1"/>
  <c r="A119" i="2" s="1"/>
  <c r="AJ122" i="1"/>
  <c r="R43" i="1"/>
  <c r="F43" i="4" s="1"/>
  <c r="AL128" i="1"/>
  <c r="AL124" i="1"/>
  <c r="AJ130" i="1"/>
  <c r="AL139" i="1"/>
  <c r="AJ135" i="1"/>
  <c r="J17" i="2"/>
  <c r="AJ149" i="1"/>
  <c r="AL126" i="1"/>
  <c r="V117" i="1"/>
  <c r="AL117" i="1" s="1"/>
  <c r="AJ126" i="1"/>
  <c r="J29" i="2"/>
  <c r="T117" i="1" s="1"/>
  <c r="AJ117" i="1" s="1"/>
  <c r="H29" i="2"/>
  <c r="R117" i="1" s="1"/>
  <c r="F29" i="2"/>
  <c r="P117" i="1" s="1"/>
  <c r="H69" i="10"/>
  <c r="AL152" i="1"/>
  <c r="AL135" i="1"/>
  <c r="AL140" i="1"/>
  <c r="L33" i="10"/>
  <c r="AL147" i="1"/>
  <c r="AJ148" i="1"/>
  <c r="L69" i="10"/>
  <c r="AL148" i="1"/>
  <c r="F17" i="2"/>
  <c r="AL136" i="1"/>
  <c r="AL134" i="1"/>
  <c r="AL131" i="1"/>
  <c r="AJ134" i="1"/>
  <c r="AJ131" i="1"/>
  <c r="AL155" i="1"/>
  <c r="AL149" i="1"/>
  <c r="T69" i="1"/>
  <c r="AJ141" i="1"/>
  <c r="H74" i="2"/>
  <c r="R30" i="1" s="1"/>
  <c r="H27" i="10"/>
  <c r="AL121" i="1"/>
  <c r="L56" i="2"/>
  <c r="F23" i="2"/>
  <c r="AL156" i="1"/>
  <c r="AJ147" i="1"/>
  <c r="D47" i="10"/>
  <c r="H48" i="10" s="1"/>
  <c r="J23" i="2"/>
  <c r="J74" i="2"/>
  <c r="T30" i="1" s="1"/>
  <c r="T74" i="1" s="1"/>
  <c r="AL141" i="1"/>
  <c r="AJ128" i="1"/>
  <c r="AJ139" i="1"/>
  <c r="AJ153" i="1"/>
  <c r="AL153" i="1"/>
  <c r="AJ124" i="1"/>
  <c r="AJ156" i="1"/>
  <c r="T95" i="4"/>
  <c r="F119" i="2"/>
  <c r="P118" i="1" s="1"/>
  <c r="F118" i="13" s="1"/>
  <c r="AJ121" i="1"/>
  <c r="AJ152" i="1"/>
  <c r="AL143" i="1"/>
  <c r="L86" i="2"/>
  <c r="V43" i="1" s="1"/>
  <c r="AJ140" i="1"/>
  <c r="L68" i="2"/>
  <c r="F56" i="2"/>
  <c r="J68" i="2"/>
  <c r="T19" i="1" s="1"/>
  <c r="T63" i="1" s="1"/>
  <c r="AJ143" i="1"/>
  <c r="R95" i="50"/>
  <c r="T95" i="50"/>
  <c r="V95" i="50"/>
  <c r="P95" i="50"/>
  <c r="J42" i="10"/>
  <c r="L17" i="14"/>
  <c r="F68" i="2"/>
  <c r="P19" i="1" s="1"/>
  <c r="F19" i="13" s="1"/>
  <c r="L41" i="2"/>
  <c r="V102" i="1" s="1"/>
  <c r="AJ136" i="1"/>
  <c r="F42" i="10"/>
  <c r="J41" i="2"/>
  <c r="T102" i="1" s="1"/>
  <c r="F86" i="2"/>
  <c r="P43" i="1" s="1"/>
  <c r="AL130" i="1"/>
  <c r="L133" i="50"/>
  <c r="J35" i="2"/>
  <c r="T45" i="1" s="1"/>
  <c r="P95" i="4"/>
  <c r="V95" i="4"/>
  <c r="X95" i="4" s="1"/>
  <c r="Z95" i="4" s="1"/>
  <c r="L26" i="2"/>
  <c r="H157" i="1"/>
  <c r="L157" i="1" s="1"/>
  <c r="H98" i="2"/>
  <c r="R109" i="1" s="1"/>
  <c r="F109" i="4" s="1"/>
  <c r="F35" i="2"/>
  <c r="P45" i="1" s="1"/>
  <c r="F45" i="13" s="1"/>
  <c r="L17" i="2"/>
  <c r="H151" i="1"/>
  <c r="L151" i="1" s="1"/>
  <c r="AD151" i="1" s="1"/>
  <c r="L30" i="10"/>
  <c r="H42" i="4"/>
  <c r="H80" i="2"/>
  <c r="R44" i="1" s="1"/>
  <c r="L119" i="2"/>
  <c r="V118" i="1" s="1"/>
  <c r="AL118" i="1" s="1"/>
  <c r="J56" i="2"/>
  <c r="L42" i="10"/>
  <c r="J86" i="2"/>
  <c r="T43" i="1" s="1"/>
  <c r="H41" i="2"/>
  <c r="R102" i="1" s="1"/>
  <c r="F102" i="4" s="1"/>
  <c r="AB95" i="13"/>
  <c r="AD95" i="13" s="1"/>
  <c r="J27" i="10"/>
  <c r="H20" i="4"/>
  <c r="J18" i="10"/>
  <c r="H46" i="4"/>
  <c r="H68" i="4" s="1"/>
  <c r="F21" i="10"/>
  <c r="H18" i="4"/>
  <c r="H62" i="4" s="1"/>
  <c r="H35" i="2"/>
  <c r="R45" i="1" s="1"/>
  <c r="F45" i="4" s="1"/>
  <c r="J33" i="10"/>
  <c r="H120" i="4"/>
  <c r="J119" i="2"/>
  <c r="T118" i="1" s="1"/>
  <c r="AJ118" i="1" s="1"/>
  <c r="J77" i="2"/>
  <c r="T22" i="1" s="1"/>
  <c r="F15" i="10"/>
  <c r="H23" i="2"/>
  <c r="AF126" i="1"/>
  <c r="AH149" i="1"/>
  <c r="AC149" i="4" s="1"/>
  <c r="AH141" i="1"/>
  <c r="AC141" i="4" s="1"/>
  <c r="AH126" i="1"/>
  <c r="AF136" i="1"/>
  <c r="AH148" i="1"/>
  <c r="AC148" i="4" s="1"/>
  <c r="AH147" i="1"/>
  <c r="AC147" i="4" s="1"/>
  <c r="AH130" i="1"/>
  <c r="AC130" i="4" s="1"/>
  <c r="AF153" i="1"/>
  <c r="AH135" i="1"/>
  <c r="AC135" i="4" s="1"/>
  <c r="AF135" i="1"/>
  <c r="AH131" i="1"/>
  <c r="AC131" i="4" s="1"/>
  <c r="AF149" i="1"/>
  <c r="AH136" i="1"/>
  <c r="AC136" i="4" s="1"/>
  <c r="AH153" i="1"/>
  <c r="AC153" i="4" s="1"/>
  <c r="AF128" i="1"/>
  <c r="AF121" i="1"/>
  <c r="AF139" i="1"/>
  <c r="AH118" i="1"/>
  <c r="AC118" i="4" s="1"/>
  <c r="AF156" i="1"/>
  <c r="AH139" i="1"/>
  <c r="AC139" i="4" s="1"/>
  <c r="AF127" i="1"/>
  <c r="AH121" i="1"/>
  <c r="AC121" i="4" s="1"/>
  <c r="AF152" i="1"/>
  <c r="AF140" i="1"/>
  <c r="AH156" i="1"/>
  <c r="AC156" i="4" s="1"/>
  <c r="AF155" i="1"/>
  <c r="AF124" i="1"/>
  <c r="AF141" i="1"/>
  <c r="AH134" i="1"/>
  <c r="AC134" i="4" s="1"/>
  <c r="AH140" i="1"/>
  <c r="AC140" i="4" s="1"/>
  <c r="AH155" i="1"/>
  <c r="AC155" i="4" s="1"/>
  <c r="AH143" i="1"/>
  <c r="AC143" i="4" s="1"/>
  <c r="AH128" i="1"/>
  <c r="AC128" i="4" s="1"/>
  <c r="AH152" i="1"/>
  <c r="AC152" i="4" s="1"/>
  <c r="AF131" i="1"/>
  <c r="AF134" i="1"/>
  <c r="AF148" i="1"/>
  <c r="AH124" i="1"/>
  <c r="AC124" i="4" s="1"/>
  <c r="AF147" i="1"/>
  <c r="AF130" i="1"/>
  <c r="AF143" i="1"/>
  <c r="T21" i="1"/>
  <c r="H33" i="10"/>
  <c r="J110" i="2"/>
  <c r="T20" i="1" s="1"/>
  <c r="X95" i="13"/>
  <c r="H145" i="1"/>
  <c r="L145" i="1" s="1"/>
  <c r="V69" i="1"/>
  <c r="R69" i="1"/>
  <c r="P69" i="1"/>
  <c r="F69" i="13" s="1"/>
  <c r="X172" i="1"/>
  <c r="Z172" i="1" s="1"/>
  <c r="P29" i="1"/>
  <c r="P73" i="1" s="1"/>
  <c r="V29" i="1"/>
  <c r="V73" i="1" s="1"/>
  <c r="R29" i="1"/>
  <c r="T29" i="1"/>
  <c r="T73" i="1" s="1"/>
  <c r="V138" i="1"/>
  <c r="AL138" i="1" s="1"/>
  <c r="T138" i="1"/>
  <c r="AJ138" i="1" s="1"/>
  <c r="R138" i="1"/>
  <c r="P138" i="1"/>
  <c r="T24" i="1"/>
  <c r="T68" i="1" s="1"/>
  <c r="P24" i="1"/>
  <c r="P68" i="1" s="1"/>
  <c r="V24" i="1"/>
  <c r="V68" i="1" s="1"/>
  <c r="R24" i="1"/>
  <c r="P95" i="13"/>
  <c r="R95" i="13"/>
  <c r="R26" i="1"/>
  <c r="T26" i="1"/>
  <c r="T70" i="1" s="1"/>
  <c r="P26" i="1"/>
  <c r="P70" i="1" s="1"/>
  <c r="V26" i="1"/>
  <c r="V70" i="1" s="1"/>
  <c r="H59" i="2"/>
  <c r="R122" i="1" s="1"/>
  <c r="F113" i="2"/>
  <c r="P42" i="1" s="1"/>
  <c r="F42" i="13" s="1"/>
  <c r="Z95" i="13"/>
  <c r="L27" i="10"/>
  <c r="J80" i="2"/>
  <c r="T44" i="1" s="1"/>
  <c r="F59" i="2"/>
  <c r="P122" i="1" s="1"/>
  <c r="J113" i="2"/>
  <c r="T42" i="1" s="1"/>
  <c r="L21" i="10"/>
  <c r="P102" i="1"/>
  <c r="F102" i="13" s="1"/>
  <c r="R27" i="1"/>
  <c r="T27" i="1"/>
  <c r="T71" i="1" s="1"/>
  <c r="P27" i="1"/>
  <c r="V27" i="1"/>
  <c r="V71" i="1" s="1"/>
  <c r="R20" i="1"/>
  <c r="V116" i="1"/>
  <c r="AL116" i="1" s="1"/>
  <c r="T116" i="1"/>
  <c r="AJ116" i="1" s="1"/>
  <c r="R116" i="1"/>
  <c r="P116" i="1"/>
  <c r="P23" i="1"/>
  <c r="L98" i="2"/>
  <c r="V109" i="1" s="1"/>
  <c r="F98" i="2"/>
  <c r="P109" i="1" s="1"/>
  <c r="F109" i="13" s="1"/>
  <c r="L178" i="1"/>
  <c r="V174" i="1"/>
  <c r="V178" i="1" s="1"/>
  <c r="T174" i="1"/>
  <c r="T178" i="1" s="1"/>
  <c r="R174" i="1"/>
  <c r="P174" i="1"/>
  <c r="F174" i="13" s="1"/>
  <c r="J21" i="10"/>
  <c r="V133" i="1"/>
  <c r="AL133" i="1" s="1"/>
  <c r="T133" i="1"/>
  <c r="AJ133" i="1" s="1"/>
  <c r="R133" i="1"/>
  <c r="P133" i="1"/>
  <c r="T154" i="1"/>
  <c r="AJ154" i="1" s="1"/>
  <c r="R154" i="1"/>
  <c r="P154" i="1"/>
  <c r="V154" i="1"/>
  <c r="AL154" i="1" s="1"/>
  <c r="V28" i="1"/>
  <c r="V72" i="1" s="1"/>
  <c r="R28" i="1"/>
  <c r="T28" i="1"/>
  <c r="T72" i="1" s="1"/>
  <c r="P28" i="1"/>
  <c r="P72" i="1" s="1"/>
  <c r="H17" i="14"/>
  <c r="V120" i="1"/>
  <c r="AL120" i="1" s="1"/>
  <c r="T120" i="1"/>
  <c r="AJ120" i="1" s="1"/>
  <c r="R120" i="1"/>
  <c r="P120" i="1"/>
  <c r="H21" i="10"/>
  <c r="V119" i="1"/>
  <c r="AL119" i="1" s="1"/>
  <c r="V142" i="1"/>
  <c r="AL142" i="1" s="1"/>
  <c r="T142" i="1"/>
  <c r="AJ142" i="1" s="1"/>
  <c r="R142" i="1"/>
  <c r="P142" i="1"/>
  <c r="T129" i="1"/>
  <c r="AJ129" i="1" s="1"/>
  <c r="R129" i="1"/>
  <c r="P129" i="1"/>
  <c r="V129" i="1"/>
  <c r="AL129" i="1" s="1"/>
  <c r="L110" i="2"/>
  <c r="V20" i="1" s="1"/>
  <c r="F17" i="14"/>
  <c r="L113" i="2"/>
  <c r="V42" i="1" s="1"/>
  <c r="V95" i="13"/>
  <c r="F30" i="10"/>
  <c r="F80" i="2"/>
  <c r="P44" i="1" s="1"/>
  <c r="F44" i="13" s="1"/>
  <c r="R19" i="1"/>
  <c r="F19" i="4" s="1"/>
  <c r="X147" i="1"/>
  <c r="Z147" i="1" s="1"/>
  <c r="X155" i="1"/>
  <c r="Z155" i="1" s="1"/>
  <c r="X134" i="1"/>
  <c r="Z134" i="1" s="1"/>
  <c r="H30" i="10"/>
  <c r="N17" i="14"/>
  <c r="F110" i="2"/>
  <c r="P20" i="1" s="1"/>
  <c r="J95" i="2"/>
  <c r="T119" i="1" s="1"/>
  <c r="AJ119" i="1" s="1"/>
  <c r="F26" i="2"/>
  <c r="F18" i="10"/>
  <c r="H18" i="10"/>
  <c r="L59" i="2"/>
  <c r="L32" i="2"/>
  <c r="V23" i="1" s="1"/>
  <c r="V67" i="1" s="1"/>
  <c r="J17" i="14"/>
  <c r="L18" i="10"/>
  <c r="H36" i="10"/>
  <c r="F36" i="10"/>
  <c r="J15" i="10"/>
  <c r="L15" i="10"/>
  <c r="H15" i="10"/>
  <c r="J36" i="10"/>
  <c r="J30" i="10"/>
  <c r="L36" i="10"/>
  <c r="X170" i="1"/>
  <c r="Z170" i="1" s="1"/>
  <c r="X171" i="1"/>
  <c r="Z171" i="1" s="1"/>
  <c r="F71" i="2"/>
  <c r="P41" i="1" s="1"/>
  <c r="F41" i="13" s="1"/>
  <c r="L71" i="2"/>
  <c r="V41" i="1" s="1"/>
  <c r="H20" i="2"/>
  <c r="J14" i="2"/>
  <c r="H14" i="2"/>
  <c r="F65" i="2"/>
  <c r="L65" i="2"/>
  <c r="L14" i="2"/>
  <c r="F77" i="2"/>
  <c r="P22" i="1" s="1"/>
  <c r="L77" i="2"/>
  <c r="V22" i="1" s="1"/>
  <c r="V66" i="1" s="1"/>
  <c r="J50" i="2"/>
  <c r="H50" i="2"/>
  <c r="L50" i="2"/>
  <c r="F83" i="2"/>
  <c r="P21" i="1" s="1"/>
  <c r="L83" i="2"/>
  <c r="V21" i="1" s="1"/>
  <c r="X131" i="1"/>
  <c r="Z131" i="1" s="1"/>
  <c r="J38" i="2"/>
  <c r="T127" i="1" s="1"/>
  <c r="AJ127" i="1" s="1"/>
  <c r="H38" i="2"/>
  <c r="R127" i="1" s="1"/>
  <c r="H71" i="2"/>
  <c r="R41" i="1" s="1"/>
  <c r="F41" i="4" s="1"/>
  <c r="H65" i="2"/>
  <c r="L38" i="2"/>
  <c r="V127" i="1" s="1"/>
  <c r="AL127" i="1" s="1"/>
  <c r="L20" i="2"/>
  <c r="H95" i="2"/>
  <c r="R119" i="1" s="1"/>
  <c r="F95" i="2"/>
  <c r="P119" i="1" s="1"/>
  <c r="J32" i="2"/>
  <c r="T23" i="1" s="1"/>
  <c r="H32" i="2"/>
  <c r="J65" i="2"/>
  <c r="F20" i="2"/>
  <c r="J26" i="2"/>
  <c r="H26" i="2"/>
  <c r="H83" i="2"/>
  <c r="R21" i="1" s="1"/>
  <c r="X130" i="1"/>
  <c r="Z130" i="1" s="1"/>
  <c r="X49" i="1"/>
  <c r="Z49" i="1" s="1"/>
  <c r="X51" i="1"/>
  <c r="Z51" i="1" s="1"/>
  <c r="X139" i="1"/>
  <c r="Z139" i="1" s="1"/>
  <c r="X128" i="1"/>
  <c r="Z128" i="1" s="1"/>
  <c r="X173" i="1"/>
  <c r="Z173" i="1" s="1"/>
  <c r="X52" i="1"/>
  <c r="Z52" i="1" s="1"/>
  <c r="X136" i="1"/>
  <c r="Z136" i="1" s="1"/>
  <c r="X87" i="1"/>
  <c r="Z87" i="1" s="1"/>
  <c r="X176" i="1"/>
  <c r="Z176" i="1" s="1"/>
  <c r="X50" i="1"/>
  <c r="Z50" i="1" s="1"/>
  <c r="X175" i="1"/>
  <c r="Z175" i="1" s="1"/>
  <c r="L31" i="1"/>
  <c r="L35" i="1" s="1"/>
  <c r="X48" i="1"/>
  <c r="Z48" i="1" s="1"/>
  <c r="X135" i="1"/>
  <c r="Z135" i="1" s="1"/>
  <c r="L77" i="1"/>
  <c r="X46" i="1"/>
  <c r="Z46" i="1" s="1"/>
  <c r="X47" i="1"/>
  <c r="Z47" i="1" s="1"/>
  <c r="F35" i="1"/>
  <c r="X153" i="1"/>
  <c r="Z153" i="1" s="1"/>
  <c r="L89" i="1"/>
  <c r="L53" i="1"/>
  <c r="L57" i="1" s="1"/>
  <c r="X124" i="1"/>
  <c r="Z124" i="1" s="1"/>
  <c r="L64" i="1"/>
  <c r="X156" i="1"/>
  <c r="Z156" i="1" s="1"/>
  <c r="F57" i="1"/>
  <c r="X141" i="1"/>
  <c r="Z141" i="1" s="1"/>
  <c r="X149" i="1"/>
  <c r="Z149" i="1" s="1"/>
  <c r="X143" i="1"/>
  <c r="Z143" i="1" s="1"/>
  <c r="X140" i="1"/>
  <c r="Z140" i="1" s="1"/>
  <c r="X126" i="1"/>
  <c r="Z126" i="1" s="1"/>
  <c r="L69" i="1"/>
  <c r="L104" i="1"/>
  <c r="X121" i="1"/>
  <c r="Z121" i="1" s="1"/>
  <c r="X148" i="1"/>
  <c r="Z148" i="1" s="1"/>
  <c r="X152" i="1"/>
  <c r="Z152" i="1" s="1"/>
  <c r="X25" i="1"/>
  <c r="Z25" i="1" s="1"/>
  <c r="L67" i="1"/>
  <c r="F75" i="1"/>
  <c r="D29" i="2" l="1"/>
  <c r="D69" i="10"/>
  <c r="D23" i="2"/>
  <c r="J48" i="10"/>
  <c r="D17" i="2"/>
  <c r="D42" i="10"/>
  <c r="D68" i="2"/>
  <c r="V157" i="1"/>
  <c r="AL157" i="1" s="1"/>
  <c r="D56" i="2"/>
  <c r="D27" i="10"/>
  <c r="V19" i="1"/>
  <c r="V63" i="1" s="1"/>
  <c r="D74" i="2"/>
  <c r="D41" i="2"/>
  <c r="D119" i="2"/>
  <c r="D86" i="2"/>
  <c r="F48" i="10"/>
  <c r="L48" i="10"/>
  <c r="AF118" i="1"/>
  <c r="AN118" i="1" s="1"/>
  <c r="D33" i="10"/>
  <c r="D17" i="14"/>
  <c r="D35" i="2"/>
  <c r="R151" i="1"/>
  <c r="F151" i="4" s="1"/>
  <c r="V151" i="1"/>
  <c r="T151" i="1"/>
  <c r="P151" i="1"/>
  <c r="X118" i="1"/>
  <c r="Z118" i="1" s="1"/>
  <c r="X45" i="1"/>
  <c r="Z45" i="1" s="1"/>
  <c r="T67" i="1"/>
  <c r="T66" i="1"/>
  <c r="T157" i="1"/>
  <c r="AJ157" i="1" s="1"/>
  <c r="H53" i="4"/>
  <c r="H57" i="4" s="1"/>
  <c r="P157" i="1"/>
  <c r="AF157" i="1" s="1"/>
  <c r="AN149" i="1"/>
  <c r="D113" i="2"/>
  <c r="D98" i="2"/>
  <c r="AN141" i="1"/>
  <c r="AN126" i="1"/>
  <c r="AC126" i="4"/>
  <c r="AN143" i="1"/>
  <c r="AN148" i="1"/>
  <c r="AN156" i="1"/>
  <c r="AN136" i="1"/>
  <c r="AN135" i="1"/>
  <c r="AN147" i="1"/>
  <c r="AN152" i="1"/>
  <c r="AN128" i="1"/>
  <c r="AN153" i="1"/>
  <c r="F116" i="13"/>
  <c r="AF116" i="1"/>
  <c r="F120" i="13"/>
  <c r="AF120" i="1"/>
  <c r="F119" i="4"/>
  <c r="AH119" i="1"/>
  <c r="AC119" i="4" s="1"/>
  <c r="F122" i="4"/>
  <c r="AH122" i="1"/>
  <c r="AC122" i="4" s="1"/>
  <c r="F133" i="13"/>
  <c r="AF133" i="1"/>
  <c r="F129" i="4"/>
  <c r="AH129" i="1"/>
  <c r="AC129" i="4" s="1"/>
  <c r="F133" i="4"/>
  <c r="AH133" i="1"/>
  <c r="AC133" i="4" s="1"/>
  <c r="F116" i="4"/>
  <c r="AH116" i="1"/>
  <c r="AC116" i="4" s="1"/>
  <c r="F122" i="13"/>
  <c r="AF122" i="1"/>
  <c r="F120" i="4"/>
  <c r="AH120" i="1"/>
  <c r="AC120" i="4" s="1"/>
  <c r="F117" i="13"/>
  <c r="AF117" i="1"/>
  <c r="F138" i="13"/>
  <c r="AF138" i="1"/>
  <c r="AN134" i="1"/>
  <c r="AN139" i="1"/>
  <c r="F142" i="13"/>
  <c r="AF142" i="1"/>
  <c r="F138" i="4"/>
  <c r="AH138" i="1"/>
  <c r="AC138" i="4" s="1"/>
  <c r="F127" i="4"/>
  <c r="AH127" i="1"/>
  <c r="AC127" i="4" s="1"/>
  <c r="F117" i="4"/>
  <c r="AH117" i="1"/>
  <c r="AC117" i="4" s="1"/>
  <c r="F154" i="13"/>
  <c r="AF154" i="1"/>
  <c r="P145" i="1"/>
  <c r="F145" i="13" s="1"/>
  <c r="AD145" i="1"/>
  <c r="AN131" i="1"/>
  <c r="AN124" i="1"/>
  <c r="AN121" i="1"/>
  <c r="F142" i="4"/>
  <c r="AH142" i="1"/>
  <c r="AC142" i="4" s="1"/>
  <c r="F119" i="13"/>
  <c r="AF119" i="1"/>
  <c r="F154" i="4"/>
  <c r="AH154" i="1"/>
  <c r="AC154" i="4" s="1"/>
  <c r="AN155" i="1"/>
  <c r="F129" i="13"/>
  <c r="AF129" i="1"/>
  <c r="AN130" i="1"/>
  <c r="AN140" i="1"/>
  <c r="R178" i="1"/>
  <c r="F174" i="4"/>
  <c r="R66" i="1"/>
  <c r="F44" i="4"/>
  <c r="P65" i="1"/>
  <c r="F65" i="13" s="1"/>
  <c r="X30" i="1"/>
  <c r="Z30" i="1" s="1"/>
  <c r="F30" i="13"/>
  <c r="T65" i="1"/>
  <c r="X109" i="1"/>
  <c r="Z109" i="1" s="1"/>
  <c r="T145" i="1"/>
  <c r="V145" i="1"/>
  <c r="T64" i="1"/>
  <c r="D30" i="10"/>
  <c r="L75" i="1"/>
  <c r="L79" i="1" s="1"/>
  <c r="L92" i="1" s="1"/>
  <c r="L97" i="1" s="1"/>
  <c r="D26" i="2"/>
  <c r="D110" i="2"/>
  <c r="F26" i="13"/>
  <c r="F24" i="13"/>
  <c r="P64" i="1"/>
  <c r="X44" i="1"/>
  <c r="Z44" i="1" s="1"/>
  <c r="V65" i="1"/>
  <c r="F28" i="13"/>
  <c r="R71" i="1"/>
  <c r="F27" i="4"/>
  <c r="R73" i="1"/>
  <c r="F29" i="4"/>
  <c r="R65" i="1"/>
  <c r="F21" i="4"/>
  <c r="R72" i="1"/>
  <c r="F28" i="4"/>
  <c r="R64" i="1"/>
  <c r="F20" i="4"/>
  <c r="R68" i="1"/>
  <c r="F24" i="4"/>
  <c r="R74" i="1"/>
  <c r="X74" i="1" s="1"/>
  <c r="Z74" i="1" s="1"/>
  <c r="F30" i="4"/>
  <c r="R70" i="1"/>
  <c r="F26" i="4"/>
  <c r="X42" i="1"/>
  <c r="Z42" i="1" s="1"/>
  <c r="P71" i="1"/>
  <c r="F71" i="13" s="1"/>
  <c r="F27" i="13"/>
  <c r="X27" i="1"/>
  <c r="Z27" i="1" s="1"/>
  <c r="F29" i="13"/>
  <c r="X41" i="1"/>
  <c r="Z41" i="1" s="1"/>
  <c r="X127" i="1"/>
  <c r="Z127" i="1" s="1"/>
  <c r="F22" i="13"/>
  <c r="P66" i="1"/>
  <c r="F66" i="13" s="1"/>
  <c r="D21" i="10"/>
  <c r="H31" i="4"/>
  <c r="H35" i="4" s="1"/>
  <c r="H64" i="4"/>
  <c r="H75" i="4" s="1"/>
  <c r="H79" i="4" s="1"/>
  <c r="H92" i="4" s="1"/>
  <c r="D80" i="2"/>
  <c r="R40" i="1"/>
  <c r="R18" i="1"/>
  <c r="F18" i="4" s="1"/>
  <c r="V40" i="1"/>
  <c r="V53" i="1" s="1"/>
  <c r="V18" i="1"/>
  <c r="R157" i="1"/>
  <c r="AH157" i="1" s="1"/>
  <c r="AC157" i="4" s="1"/>
  <c r="F20" i="13"/>
  <c r="F21" i="13"/>
  <c r="T18" i="1"/>
  <c r="T31" i="1" s="1"/>
  <c r="T40" i="1"/>
  <c r="T53" i="1" s="1"/>
  <c r="D65" i="2"/>
  <c r="P18" i="1"/>
  <c r="P31" i="1" s="1"/>
  <c r="P40" i="1"/>
  <c r="P53" i="1" s="1"/>
  <c r="X22" i="1"/>
  <c r="Z22" i="1" s="1"/>
  <c r="D32" i="2"/>
  <c r="R23" i="1"/>
  <c r="F23" i="4" s="1"/>
  <c r="D50" i="2"/>
  <c r="D59" i="2"/>
  <c r="V122" i="1"/>
  <c r="R145" i="1"/>
  <c r="F145" i="4" s="1"/>
  <c r="R63" i="1"/>
  <c r="V64" i="1"/>
  <c r="F23" i="13"/>
  <c r="P67" i="1"/>
  <c r="F67" i="13" s="1"/>
  <c r="P63" i="1"/>
  <c r="F63" i="13" s="1"/>
  <c r="F43" i="13"/>
  <c r="F72" i="13"/>
  <c r="X28" i="1"/>
  <c r="Z28" i="1" s="1"/>
  <c r="D18" i="10"/>
  <c r="D20" i="2"/>
  <c r="D14" i="2"/>
  <c r="D15" i="10"/>
  <c r="D95" i="2"/>
  <c r="D38" i="2"/>
  <c r="D36" i="10"/>
  <c r="X120" i="1"/>
  <c r="Z120" i="1" s="1"/>
  <c r="D71" i="2"/>
  <c r="D77" i="2"/>
  <c r="X119" i="1"/>
  <c r="X43" i="1"/>
  <c r="Z43" i="1" s="1"/>
  <c r="D83" i="2"/>
  <c r="X69" i="1"/>
  <c r="Z69" i="1" s="1"/>
  <c r="X129" i="1"/>
  <c r="Z129" i="1" s="1"/>
  <c r="X26" i="1"/>
  <c r="Z26" i="1" s="1"/>
  <c r="X117" i="1"/>
  <c r="Z117" i="1" s="1"/>
  <c r="X21" i="1"/>
  <c r="Z21" i="1" s="1"/>
  <c r="X174" i="1"/>
  <c r="X154" i="1"/>
  <c r="Z154" i="1" s="1"/>
  <c r="F79" i="1"/>
  <c r="X142" i="1"/>
  <c r="Z142" i="1" s="1"/>
  <c r="X116" i="1"/>
  <c r="X133" i="1"/>
  <c r="Z133" i="1" s="1"/>
  <c r="X24" i="1"/>
  <c r="Z24" i="1" s="1"/>
  <c r="X138" i="1"/>
  <c r="Z138" i="1" s="1"/>
  <c r="X20" i="1"/>
  <c r="Z20" i="1" s="1"/>
  <c r="X29" i="1"/>
  <c r="Z29" i="1" s="1"/>
  <c r="X102" i="1"/>
  <c r="P178" i="1"/>
  <c r="D48" i="10" l="1"/>
  <c r="V31" i="1"/>
  <c r="X19" i="1"/>
  <c r="Z19" i="1" s="1"/>
  <c r="X151" i="1"/>
  <c r="Z151" i="1" s="1"/>
  <c r="F151" i="13"/>
  <c r="F157" i="13"/>
  <c r="AN127" i="1"/>
  <c r="AN133" i="1"/>
  <c r="AN119" i="1"/>
  <c r="AN120" i="1"/>
  <c r="X122" i="1"/>
  <c r="Z122" i="1" s="1"/>
  <c r="AL122" i="1"/>
  <c r="AN122" i="1" s="1"/>
  <c r="AN138" i="1"/>
  <c r="AN116" i="1"/>
  <c r="AN117" i="1"/>
  <c r="AN157" i="1"/>
  <c r="AN129" i="1"/>
  <c r="AN154" i="1"/>
  <c r="AN142" i="1"/>
  <c r="X157" i="1"/>
  <c r="Z157" i="1" s="1"/>
  <c r="F157" i="4"/>
  <c r="R53" i="1"/>
  <c r="F40" i="4"/>
  <c r="X145" i="1"/>
  <c r="Z145" i="1" s="1"/>
  <c r="R31" i="1"/>
  <c r="X66" i="1"/>
  <c r="Z66" i="1" s="1"/>
  <c r="X63" i="1"/>
  <c r="Z63" i="1" s="1"/>
  <c r="X71" i="1"/>
  <c r="Z71" i="1" s="1"/>
  <c r="X18" i="1"/>
  <c r="Z18" i="1" s="1"/>
  <c r="V62" i="1"/>
  <c r="V75" i="1" s="1"/>
  <c r="P62" i="1"/>
  <c r="F62" i="13" s="1"/>
  <c r="F18" i="13"/>
  <c r="R67" i="1"/>
  <c r="X67" i="1" s="1"/>
  <c r="Z67" i="1" s="1"/>
  <c r="X23" i="1"/>
  <c r="Z23" i="1" s="1"/>
  <c r="T62" i="1"/>
  <c r="T75" i="1" s="1"/>
  <c r="R62" i="1"/>
  <c r="F40" i="13"/>
  <c r="X40" i="1"/>
  <c r="Z40" i="1" s="1"/>
  <c r="X72" i="1"/>
  <c r="Z72" i="1" s="1"/>
  <c r="X73" i="1"/>
  <c r="Z73" i="1" s="1"/>
  <c r="F73" i="13"/>
  <c r="X70" i="1"/>
  <c r="Z70" i="1" s="1"/>
  <c r="F70" i="13"/>
  <c r="X68" i="1"/>
  <c r="Z68" i="1" s="1"/>
  <c r="F68" i="13"/>
  <c r="X64" i="1"/>
  <c r="Z64" i="1" s="1"/>
  <c r="F64" i="13"/>
  <c r="X65" i="1"/>
  <c r="Z65" i="1" s="1"/>
  <c r="Z174" i="1"/>
  <c r="X178" i="1"/>
  <c r="Z178" i="1" s="1"/>
  <c r="F92" i="1"/>
  <c r="Z102" i="1"/>
  <c r="Z116" i="1"/>
  <c r="P75" i="1" l="1"/>
  <c r="R75" i="1"/>
  <c r="X31" i="1"/>
  <c r="Z31" i="1" s="1"/>
  <c r="X62" i="1"/>
  <c r="X75" i="1" s="1"/>
  <c r="X53" i="1"/>
  <c r="Z53" i="1" s="1"/>
  <c r="F97" i="1"/>
  <c r="Z62" i="1" l="1"/>
  <c r="Z75" i="1"/>
  <c r="F164" i="1"/>
  <c r="F180" i="1" l="1"/>
  <c r="AF81" i="5" l="1"/>
  <c r="AF83" i="5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F125" i="50" s="1"/>
  <c r="AH125" i="7"/>
  <c r="T121" i="7"/>
  <c r="V121" i="7"/>
  <c r="X121" i="7"/>
  <c r="T125" i="7"/>
  <c r="Z121" i="7"/>
  <c r="V125" i="7"/>
  <c r="AB121" i="7"/>
  <c r="X125" i="7"/>
  <c r="AD121" i="7"/>
  <c r="Z125" i="7"/>
  <c r="P121" i="7"/>
  <c r="AF121" i="7"/>
  <c r="F121" i="50" s="1"/>
  <c r="AB125" i="7"/>
  <c r="R121" i="7"/>
  <c r="AH121" i="7"/>
  <c r="AD125" i="7"/>
  <c r="P125" i="7"/>
  <c r="L125" i="50" l="1"/>
  <c r="L121" i="50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T121" i="50" l="1"/>
  <c r="R121" i="50"/>
  <c r="P121" i="50"/>
  <c r="V121" i="50"/>
  <c r="V125" i="50"/>
  <c r="T125" i="50"/>
  <c r="P125" i="50"/>
  <c r="R125" i="50"/>
  <c r="H178" i="5"/>
  <c r="H110" i="7" l="1"/>
  <c r="AL37" i="7"/>
  <c r="AL36" i="7"/>
  <c r="AL34" i="7"/>
  <c r="AL32" i="7"/>
  <c r="AL17" i="7"/>
  <c r="AL59" i="7"/>
  <c r="AL58" i="7"/>
  <c r="AL56" i="7"/>
  <c r="AL54" i="7"/>
  <c r="AL39" i="7"/>
  <c r="H110" i="5"/>
  <c r="AF37" i="5"/>
  <c r="AF36" i="5"/>
  <c r="AF34" i="5"/>
  <c r="AF32" i="5"/>
  <c r="AY31" i="5"/>
  <c r="H31" i="5"/>
  <c r="H35" i="5" s="1"/>
  <c r="AF17" i="5"/>
  <c r="AF59" i="5"/>
  <c r="AF58" i="5"/>
  <c r="AF56" i="5"/>
  <c r="AF54" i="5"/>
  <c r="H53" i="5"/>
  <c r="H57" i="5" s="1"/>
  <c r="AF39" i="5"/>
  <c r="H89" i="7"/>
  <c r="H75" i="7"/>
  <c r="H79" i="7" s="1"/>
  <c r="H104" i="5"/>
  <c r="H95" i="5"/>
  <c r="H89" i="5"/>
  <c r="H75" i="5"/>
  <c r="H79" i="5" s="1"/>
  <c r="H92" i="7" l="1"/>
  <c r="H92" i="5"/>
  <c r="H97" i="5" s="1"/>
  <c r="K171" i="5" l="1"/>
  <c r="K172" i="5"/>
  <c r="K173" i="5"/>
  <c r="K174" i="5"/>
  <c r="K175" i="5"/>
  <c r="K176" i="5"/>
  <c r="K170" i="5"/>
  <c r="AH158" i="7" l="1"/>
  <c r="AF158" i="7"/>
  <c r="AD158" i="7"/>
  <c r="AJ123" i="7" l="1"/>
  <c r="AJ125" i="7"/>
  <c r="AJ132" i="7"/>
  <c r="AJ133" i="7"/>
  <c r="AJ137" i="7"/>
  <c r="AJ146" i="7"/>
  <c r="AJ150" i="7"/>
  <c r="AJ121" i="7"/>
  <c r="AR123" i="7" l="1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BL132" i="7" l="1"/>
  <c r="BL144" i="7"/>
  <c r="BL146" i="7"/>
  <c r="BL150" i="7"/>
  <c r="BL137" i="7"/>
  <c r="BL123" i="7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F76" i="5"/>
  <c r="AF78" i="5"/>
  <c r="AF80" i="5"/>
  <c r="AF90" i="5"/>
  <c r="AF91" i="5"/>
  <c r="AF93" i="5"/>
  <c r="AF94" i="5"/>
  <c r="AF96" i="5"/>
  <c r="AF106" i="5"/>
  <c r="AF107" i="5"/>
  <c r="AF111" i="5"/>
  <c r="AF100" i="5"/>
  <c r="AF101" i="5"/>
  <c r="AF105" i="5"/>
  <c r="AF112" i="5"/>
  <c r="AF113" i="5"/>
  <c r="AF114" i="5"/>
  <c r="AF115" i="5"/>
  <c r="AF123" i="5"/>
  <c r="AF132" i="5"/>
  <c r="AF137" i="5"/>
  <c r="AF138" i="5"/>
  <c r="AF144" i="5"/>
  <c r="AF146" i="5"/>
  <c r="AF150" i="5"/>
  <c r="AF158" i="5"/>
  <c r="AF161" i="5"/>
  <c r="AF163" i="5"/>
  <c r="AF165" i="5"/>
  <c r="AF166" i="5"/>
  <c r="AF167" i="5"/>
  <c r="AF168" i="5"/>
  <c r="AF177" i="5"/>
  <c r="AF179" i="5"/>
  <c r="AF61" i="5"/>
  <c r="BH158" i="7" l="1"/>
  <c r="BJ158" i="7"/>
  <c r="BF158" i="7" l="1"/>
  <c r="BL158" i="7" s="1"/>
  <c r="AJ158" i="7"/>
  <c r="AL158" i="7" s="1"/>
  <c r="H162" i="5" l="1"/>
  <c r="H164" i="5" s="1"/>
  <c r="H180" i="5" l="1"/>
  <c r="AD98" i="5" l="1"/>
  <c r="AF98" i="5" s="1"/>
  <c r="AD99" i="5"/>
  <c r="AF99" i="5" s="1"/>
  <c r="AF169" i="5" l="1"/>
  <c r="AL169" i="7" l="1"/>
  <c r="AO31" i="5" l="1"/>
  <c r="AW31" i="5"/>
  <c r="AU31" i="5"/>
  <c r="AQ31" i="5"/>
  <c r="AS31" i="5"/>
  <c r="AM31" i="5"/>
  <c r="F48" i="5" l="1"/>
  <c r="L48" i="5" s="1"/>
  <c r="F48" i="7"/>
  <c r="L48" i="7" s="1"/>
  <c r="AD48" i="7" l="1"/>
  <c r="AB48" i="7"/>
  <c r="Z48" i="7"/>
  <c r="AF48" i="7"/>
  <c r="F48" i="50" s="1"/>
  <c r="L48" i="50" s="1"/>
  <c r="V48" i="7"/>
  <c r="T48" i="7"/>
  <c r="AH48" i="7"/>
  <c r="X48" i="7"/>
  <c r="R48" i="7"/>
  <c r="P48" i="7"/>
  <c r="AB48" i="5"/>
  <c r="Z48" i="5"/>
  <c r="X48" i="5"/>
  <c r="T48" i="5"/>
  <c r="R48" i="5"/>
  <c r="V48" i="5"/>
  <c r="P48" i="5"/>
  <c r="R48" i="50" l="1"/>
  <c r="P48" i="50"/>
  <c r="V48" i="50"/>
  <c r="T48" i="50"/>
  <c r="AD48" i="5"/>
  <c r="AF48" i="5" s="1"/>
  <c r="AJ48" i="7"/>
  <c r="AL48" i="7" s="1"/>
  <c r="F40" i="5" l="1"/>
  <c r="F40" i="7"/>
  <c r="L40" i="7" s="1"/>
  <c r="L40" i="5" l="1"/>
  <c r="AB40" i="5" l="1"/>
  <c r="X40" i="5"/>
  <c r="Z40" i="5"/>
  <c r="T40" i="5"/>
  <c r="R40" i="5"/>
  <c r="P40" i="5"/>
  <c r="V40" i="5"/>
  <c r="AD40" i="5" l="1"/>
  <c r="AF40" i="5" s="1"/>
  <c r="F52" i="7" l="1"/>
  <c r="F52" i="5"/>
  <c r="L52" i="7" l="1"/>
  <c r="L52" i="5"/>
  <c r="T52" i="5" l="1"/>
  <c r="R52" i="5"/>
  <c r="P52" i="5"/>
  <c r="AB52" i="5"/>
  <c r="Z52" i="5"/>
  <c r="X52" i="5"/>
  <c r="V52" i="5"/>
  <c r="AD52" i="5" l="1"/>
  <c r="AF52" i="5" s="1"/>
  <c r="H104" i="7" l="1"/>
  <c r="F140" i="5" l="1"/>
  <c r="L140" i="5" s="1"/>
  <c r="F140" i="7"/>
  <c r="L140" i="7" s="1"/>
  <c r="AH140" i="7" l="1"/>
  <c r="R140" i="7"/>
  <c r="AF140" i="7"/>
  <c r="F140" i="50" s="1"/>
  <c r="P140" i="7"/>
  <c r="AD140" i="7"/>
  <c r="T140" i="7"/>
  <c r="X140" i="7"/>
  <c r="V140" i="7"/>
  <c r="AB140" i="7"/>
  <c r="Z140" i="7"/>
  <c r="AB140" i="5"/>
  <c r="Z140" i="5"/>
  <c r="X140" i="5"/>
  <c r="V140" i="5"/>
  <c r="T140" i="5"/>
  <c r="R140" i="5"/>
  <c r="P140" i="5"/>
  <c r="AO140" i="7"/>
  <c r="AP140" i="7" s="1"/>
  <c r="AI140" i="5"/>
  <c r="AJ140" i="5" s="1"/>
  <c r="L140" i="50" l="1"/>
  <c r="AD140" i="5"/>
  <c r="AF140" i="5" s="1"/>
  <c r="AL140" i="5"/>
  <c r="AR140" i="5"/>
  <c r="AT140" i="5"/>
  <c r="AN140" i="5"/>
  <c r="AV140" i="5"/>
  <c r="AP140" i="5"/>
  <c r="AX140" i="5"/>
  <c r="P140" i="50" l="1"/>
  <c r="V140" i="50"/>
  <c r="T140" i="50"/>
  <c r="R140" i="50"/>
  <c r="AZ140" i="5"/>
  <c r="F87" i="7" l="1"/>
  <c r="F87" i="5"/>
  <c r="F46" i="5" l="1"/>
  <c r="L46" i="5" s="1"/>
  <c r="F46" i="7"/>
  <c r="L46" i="7" s="1"/>
  <c r="F51" i="5"/>
  <c r="L51" i="5" s="1"/>
  <c r="F51" i="7"/>
  <c r="L51" i="7" s="1"/>
  <c r="F50" i="5" l="1"/>
  <c r="L50" i="5" s="1"/>
  <c r="F50" i="7"/>
  <c r="L50" i="7" s="1"/>
  <c r="F47" i="5"/>
  <c r="L47" i="5" s="1"/>
  <c r="F47" i="7"/>
  <c r="L47" i="7" s="1"/>
  <c r="F49" i="5"/>
  <c r="L49" i="5" s="1"/>
  <c r="F49" i="7"/>
  <c r="L49" i="7" s="1"/>
  <c r="AH51" i="7"/>
  <c r="R51" i="7"/>
  <c r="AF51" i="7"/>
  <c r="F51" i="50" s="1"/>
  <c r="L51" i="50" s="1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B51" i="5"/>
  <c r="V51" i="5"/>
  <c r="T51" i="5"/>
  <c r="X46" i="5"/>
  <c r="V46" i="5"/>
  <c r="T46" i="5"/>
  <c r="P46" i="5"/>
  <c r="Z46" i="5"/>
  <c r="AB46" i="5"/>
  <c r="R46" i="5"/>
  <c r="V46" i="50" l="1"/>
  <c r="P46" i="50"/>
  <c r="T46" i="50"/>
  <c r="R46" i="50"/>
  <c r="T51" i="50"/>
  <c r="P51" i="50"/>
  <c r="V51" i="50"/>
  <c r="R51" i="50"/>
  <c r="V50" i="7"/>
  <c r="T50" i="7"/>
  <c r="AH50" i="7"/>
  <c r="R50" i="7"/>
  <c r="AF50" i="7"/>
  <c r="F50" i="50" s="1"/>
  <c r="L50" i="50" s="1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F49" i="50" s="1"/>
  <c r="L49" i="50" s="1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B47" i="5"/>
  <c r="T47" i="5"/>
  <c r="AB49" i="5"/>
  <c r="Z49" i="5"/>
  <c r="V49" i="5"/>
  <c r="T49" i="5"/>
  <c r="P49" i="5"/>
  <c r="R49" i="5"/>
  <c r="X49" i="5"/>
  <c r="P50" i="5"/>
  <c r="AB50" i="5"/>
  <c r="X50" i="5"/>
  <c r="V50" i="5"/>
  <c r="Z50" i="5"/>
  <c r="T50" i="5"/>
  <c r="R50" i="5"/>
  <c r="AD51" i="5"/>
  <c r="AF51" i="5" s="1"/>
  <c r="AJ46" i="7"/>
  <c r="AL46" i="7" s="1"/>
  <c r="AD46" i="5"/>
  <c r="AF46" i="5" s="1"/>
  <c r="T47" i="50" l="1"/>
  <c r="P47" i="50"/>
  <c r="R47" i="50"/>
  <c r="V47" i="50"/>
  <c r="V50" i="50"/>
  <c r="P50" i="50"/>
  <c r="T50" i="50"/>
  <c r="R50" i="50"/>
  <c r="V49" i="50"/>
  <c r="T49" i="50"/>
  <c r="R49" i="50"/>
  <c r="P49" i="50"/>
  <c r="F29" i="7"/>
  <c r="L29" i="7" s="1"/>
  <c r="F73" i="7"/>
  <c r="L73" i="7" s="1"/>
  <c r="AJ47" i="7"/>
  <c r="AL47" i="7" s="1"/>
  <c r="AD49" i="5"/>
  <c r="AF49" i="5" s="1"/>
  <c r="F29" i="5"/>
  <c r="L29" i="5" s="1"/>
  <c r="F73" i="5"/>
  <c r="L73" i="5" s="1"/>
  <c r="AD47" i="5"/>
  <c r="AF47" i="5" s="1"/>
  <c r="AD50" i="5"/>
  <c r="AF50" i="5" s="1"/>
  <c r="X29" i="7" l="1"/>
  <c r="T29" i="7"/>
  <c r="AH29" i="7"/>
  <c r="R29" i="7"/>
  <c r="AB29" i="7"/>
  <c r="Z29" i="7"/>
  <c r="V29" i="7"/>
  <c r="AD29" i="7"/>
  <c r="P29" i="7"/>
  <c r="AF29" i="7"/>
  <c r="F29" i="50" s="1"/>
  <c r="L29" i="50" s="1"/>
  <c r="V29" i="5"/>
  <c r="T29" i="5"/>
  <c r="R29" i="5"/>
  <c r="AB29" i="5"/>
  <c r="Z29" i="5"/>
  <c r="X29" i="5"/>
  <c r="P29" i="5"/>
  <c r="F71" i="5"/>
  <c r="L71" i="5" s="1"/>
  <c r="F27" i="5"/>
  <c r="L27" i="5" s="1"/>
  <c r="F26" i="7"/>
  <c r="L26" i="7" s="1"/>
  <c r="F70" i="7"/>
  <c r="L70" i="7" s="1"/>
  <c r="F69" i="7"/>
  <c r="L69" i="7" s="1"/>
  <c r="F25" i="7"/>
  <c r="L25" i="7" s="1"/>
  <c r="F68" i="7"/>
  <c r="L68" i="7" s="1"/>
  <c r="F24" i="7"/>
  <c r="L24" i="7" s="1"/>
  <c r="F69" i="5"/>
  <c r="L69" i="5" s="1"/>
  <c r="F25" i="5"/>
  <c r="L25" i="5" s="1"/>
  <c r="F27" i="7"/>
  <c r="L27" i="7" s="1"/>
  <c r="F71" i="7"/>
  <c r="L71" i="7" s="1"/>
  <c r="F68" i="5"/>
  <c r="L68" i="5" s="1"/>
  <c r="F24" i="5"/>
  <c r="L24" i="5" s="1"/>
  <c r="F26" i="5"/>
  <c r="L26" i="5" s="1"/>
  <c r="F70" i="5"/>
  <c r="L70" i="5" s="1"/>
  <c r="V29" i="50" l="1"/>
  <c r="V73" i="50" s="1"/>
  <c r="T29" i="50"/>
  <c r="T73" i="50" s="1"/>
  <c r="R29" i="50"/>
  <c r="R73" i="50" s="1"/>
  <c r="P29" i="50"/>
  <c r="P73" i="50" s="1"/>
  <c r="T26" i="7"/>
  <c r="AF26" i="7"/>
  <c r="F26" i="50" s="1"/>
  <c r="L26" i="50" s="1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F24" i="50" s="1"/>
  <c r="L24" i="50" s="1"/>
  <c r="AF27" i="7"/>
  <c r="F27" i="50" s="1"/>
  <c r="L27" i="50" s="1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F25" i="50" s="1"/>
  <c r="L25" i="50" s="1"/>
  <c r="AB25" i="7"/>
  <c r="V25" i="7"/>
  <c r="P25" i="7"/>
  <c r="AB25" i="5"/>
  <c r="V25" i="5"/>
  <c r="T25" i="5"/>
  <c r="Z25" i="5"/>
  <c r="X25" i="5"/>
  <c r="P25" i="5"/>
  <c r="R25" i="5"/>
  <c r="R27" i="5"/>
  <c r="P27" i="5"/>
  <c r="Z27" i="5"/>
  <c r="X27" i="5"/>
  <c r="AB27" i="5"/>
  <c r="V27" i="5"/>
  <c r="T27" i="5"/>
  <c r="P26" i="5"/>
  <c r="AB26" i="5"/>
  <c r="X26" i="5"/>
  <c r="V26" i="5"/>
  <c r="Z26" i="5"/>
  <c r="T26" i="5"/>
  <c r="R26" i="5"/>
  <c r="AB24" i="5"/>
  <c r="Z24" i="5"/>
  <c r="T24" i="5"/>
  <c r="R24" i="5"/>
  <c r="X24" i="5"/>
  <c r="P24" i="5"/>
  <c r="V24" i="5"/>
  <c r="X73" i="5"/>
  <c r="R73" i="5"/>
  <c r="V73" i="5"/>
  <c r="AB73" i="5"/>
  <c r="F28" i="7"/>
  <c r="L28" i="7" s="1"/>
  <c r="F72" i="7"/>
  <c r="L72" i="7" s="1"/>
  <c r="AD29" i="5"/>
  <c r="AF29" i="5" s="1"/>
  <c r="P73" i="5"/>
  <c r="Z73" i="5"/>
  <c r="F28" i="5"/>
  <c r="L28" i="5" s="1"/>
  <c r="F72" i="5"/>
  <c r="L72" i="5" s="1"/>
  <c r="T73" i="5"/>
  <c r="V25" i="50" l="1"/>
  <c r="V69" i="50" s="1"/>
  <c r="T25" i="50"/>
  <c r="T69" i="50" s="1"/>
  <c r="R25" i="50"/>
  <c r="R69" i="50" s="1"/>
  <c r="P25" i="50"/>
  <c r="P69" i="50" s="1"/>
  <c r="T27" i="50"/>
  <c r="T71" i="50" s="1"/>
  <c r="R27" i="50"/>
  <c r="R71" i="50" s="1"/>
  <c r="P27" i="50"/>
  <c r="P71" i="50" s="1"/>
  <c r="V27" i="50"/>
  <c r="V71" i="50" s="1"/>
  <c r="R24" i="50"/>
  <c r="R68" i="50" s="1"/>
  <c r="P24" i="50"/>
  <c r="P68" i="50" s="1"/>
  <c r="V24" i="50"/>
  <c r="V68" i="50" s="1"/>
  <c r="T24" i="50"/>
  <c r="T68" i="50" s="1"/>
  <c r="V26" i="50"/>
  <c r="V70" i="50" s="1"/>
  <c r="P26" i="50"/>
  <c r="P70" i="50" s="1"/>
  <c r="T26" i="50"/>
  <c r="T70" i="50" s="1"/>
  <c r="R26" i="50"/>
  <c r="R70" i="50" s="1"/>
  <c r="AB28" i="7"/>
  <c r="X28" i="7"/>
  <c r="V28" i="7"/>
  <c r="Z28" i="7"/>
  <c r="T28" i="7"/>
  <c r="P28" i="7"/>
  <c r="R28" i="7"/>
  <c r="AH28" i="7"/>
  <c r="AF28" i="7"/>
  <c r="F28" i="50" s="1"/>
  <c r="L28" i="50" s="1"/>
  <c r="AD28" i="7"/>
  <c r="T28" i="5"/>
  <c r="P28" i="5"/>
  <c r="R28" i="5"/>
  <c r="AB28" i="5"/>
  <c r="Z28" i="5"/>
  <c r="X28" i="5"/>
  <c r="V28" i="5"/>
  <c r="AP29" i="5"/>
  <c r="AV29" i="5"/>
  <c r="Z70" i="7"/>
  <c r="AH70" i="7"/>
  <c r="AD25" i="5"/>
  <c r="AF25" i="5" s="1"/>
  <c r="P69" i="5"/>
  <c r="T69" i="7"/>
  <c r="Z69" i="7"/>
  <c r="V68" i="5"/>
  <c r="V71" i="5"/>
  <c r="V68" i="7"/>
  <c r="AD70" i="7"/>
  <c r="Z69" i="5"/>
  <c r="AB70" i="5"/>
  <c r="R69" i="7"/>
  <c r="AD69" i="7"/>
  <c r="P68" i="5"/>
  <c r="AD24" i="5"/>
  <c r="AF24" i="5" s="1"/>
  <c r="R71" i="5"/>
  <c r="AD68" i="7"/>
  <c r="AR29" i="5"/>
  <c r="AF70" i="7"/>
  <c r="F70" i="50" s="1"/>
  <c r="L70" i="50" s="1"/>
  <c r="V69" i="5"/>
  <c r="T70" i="5"/>
  <c r="AH69" i="7"/>
  <c r="X68" i="5"/>
  <c r="AB71" i="5"/>
  <c r="X68" i="7"/>
  <c r="AB70" i="7"/>
  <c r="T69" i="5"/>
  <c r="V70" i="5"/>
  <c r="AF69" i="7"/>
  <c r="F69" i="50" s="1"/>
  <c r="L69" i="50" s="1"/>
  <c r="R68" i="5"/>
  <c r="T71" i="5"/>
  <c r="R68" i="7"/>
  <c r="X70" i="7"/>
  <c r="R69" i="5"/>
  <c r="AD26" i="5"/>
  <c r="AF26" i="5" s="1"/>
  <c r="P70" i="5"/>
  <c r="V69" i="7"/>
  <c r="Z68" i="5"/>
  <c r="X71" i="5"/>
  <c r="T68" i="7"/>
  <c r="AN29" i="5"/>
  <c r="V70" i="7"/>
  <c r="AB69" i="5"/>
  <c r="AL29" i="5"/>
  <c r="Z70" i="5"/>
  <c r="AJ25" i="7"/>
  <c r="AL25" i="7" s="1"/>
  <c r="P69" i="7"/>
  <c r="AB68" i="5"/>
  <c r="AX29" i="5"/>
  <c r="AB68" i="7"/>
  <c r="P68" i="7"/>
  <c r="AJ24" i="7"/>
  <c r="AL24" i="7" s="1"/>
  <c r="AT29" i="5"/>
  <c r="P70" i="7"/>
  <c r="AJ26" i="7"/>
  <c r="AL26" i="7" s="1"/>
  <c r="X69" i="5"/>
  <c r="AD73" i="5"/>
  <c r="AF73" i="5" s="1"/>
  <c r="R70" i="5"/>
  <c r="AB69" i="7"/>
  <c r="T68" i="5"/>
  <c r="Z71" i="5"/>
  <c r="AH68" i="7"/>
  <c r="AF68" i="7"/>
  <c r="F68" i="50" s="1"/>
  <c r="L68" i="50" s="1"/>
  <c r="T70" i="7"/>
  <c r="R70" i="7"/>
  <c r="X70" i="5"/>
  <c r="X69" i="7"/>
  <c r="AD27" i="5"/>
  <c r="AF27" i="5" s="1"/>
  <c r="P71" i="5"/>
  <c r="Z68" i="7"/>
  <c r="R28" i="50" l="1"/>
  <c r="R72" i="50" s="1"/>
  <c r="P28" i="50"/>
  <c r="P72" i="50" s="1"/>
  <c r="V28" i="50"/>
  <c r="V72" i="50" s="1"/>
  <c r="T28" i="50"/>
  <c r="T72" i="50" s="1"/>
  <c r="BD25" i="7"/>
  <c r="AT26" i="7"/>
  <c r="AV26" i="7"/>
  <c r="AZ25" i="7"/>
  <c r="AR24" i="7"/>
  <c r="BH24" i="7"/>
  <c r="BD24" i="7"/>
  <c r="AR25" i="7"/>
  <c r="BB24" i="7"/>
  <c r="BJ24" i="7"/>
  <c r="AJ70" i="7"/>
  <c r="AL70" i="7" s="1"/>
  <c r="AT24" i="7"/>
  <c r="X72" i="5"/>
  <c r="BB25" i="7"/>
  <c r="AZ29" i="5"/>
  <c r="AX26" i="7"/>
  <c r="AX25" i="7"/>
  <c r="AZ24" i="7"/>
  <c r="BF24" i="7"/>
  <c r="R72" i="5"/>
  <c r="AV27" i="5"/>
  <c r="AT25" i="7"/>
  <c r="T72" i="5"/>
  <c r="BF26" i="7"/>
  <c r="BJ26" i="7"/>
  <c r="AV24" i="7"/>
  <c r="AB72" i="5"/>
  <c r="AX24" i="7"/>
  <c r="AV25" i="7"/>
  <c r="AL27" i="5"/>
  <c r="AJ69" i="7"/>
  <c r="AL69" i="7" s="1"/>
  <c r="AN27" i="5"/>
  <c r="V72" i="5"/>
  <c r="AD71" i="5"/>
  <c r="AF71" i="5" s="1"/>
  <c r="AR26" i="7"/>
  <c r="AZ26" i="7"/>
  <c r="AP27" i="5"/>
  <c r="Z72" i="5"/>
  <c r="AD69" i="5"/>
  <c r="AF69" i="5" s="1"/>
  <c r="AT27" i="5"/>
  <c r="AD70" i="5"/>
  <c r="AF70" i="5" s="1"/>
  <c r="BD26" i="7"/>
  <c r="AX27" i="5"/>
  <c r="BJ25" i="7"/>
  <c r="AD68" i="5"/>
  <c r="AF68" i="5" s="1"/>
  <c r="AD28" i="5"/>
  <c r="AF28" i="5" s="1"/>
  <c r="P72" i="5"/>
  <c r="AR27" i="5"/>
  <c r="BB26" i="7"/>
  <c r="AJ68" i="7"/>
  <c r="AL68" i="7" s="1"/>
  <c r="BH25" i="7"/>
  <c r="BH26" i="7"/>
  <c r="BF25" i="7"/>
  <c r="AV28" i="5" l="1"/>
  <c r="BL24" i="7"/>
  <c r="AL28" i="5"/>
  <c r="AD72" i="5"/>
  <c r="AF72" i="5" s="1"/>
  <c r="BL25" i="7"/>
  <c r="AT28" i="5"/>
  <c r="AX28" i="5"/>
  <c r="AN28" i="5"/>
  <c r="AZ27" i="5"/>
  <c r="AP28" i="5"/>
  <c r="BL26" i="7"/>
  <c r="AR28" i="5"/>
  <c r="AZ28" i="5" l="1"/>
  <c r="AT24" i="5" l="1"/>
  <c r="AP24" i="5"/>
  <c r="AV24" i="5"/>
  <c r="AN24" i="5"/>
  <c r="AL24" i="5"/>
  <c r="AX24" i="5"/>
  <c r="AR24" i="5"/>
  <c r="AZ24" i="5" l="1"/>
  <c r="AV26" i="5" l="1"/>
  <c r="AN26" i="5"/>
  <c r="AT26" i="5"/>
  <c r="AL26" i="5"/>
  <c r="AX26" i="5"/>
  <c r="AP26" i="5"/>
  <c r="AR26" i="5"/>
  <c r="AT25" i="5"/>
  <c r="AL25" i="5"/>
  <c r="AV25" i="5"/>
  <c r="AR25" i="5"/>
  <c r="AP25" i="5"/>
  <c r="AN25" i="5"/>
  <c r="AX25" i="5"/>
  <c r="AZ26" i="5" l="1"/>
  <c r="AZ25" i="5"/>
  <c r="H53" i="7" l="1"/>
  <c r="H57" i="7" s="1"/>
  <c r="H31" i="7"/>
  <c r="H35" i="7" s="1"/>
  <c r="H159" i="7" l="1"/>
  <c r="H160" i="7"/>
  <c r="H151" i="7"/>
  <c r="H145" i="7"/>
  <c r="H162" i="7" l="1"/>
  <c r="F172" i="5"/>
  <c r="L172" i="5" s="1"/>
  <c r="F172" i="7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B172" i="5"/>
  <c r="Z172" i="5"/>
  <c r="X172" i="5"/>
  <c r="V172" i="5"/>
  <c r="T172" i="5"/>
  <c r="T172" i="50" l="1"/>
  <c r="V172" i="50"/>
  <c r="P172" i="50"/>
  <c r="R172" i="50"/>
  <c r="AJ172" i="7"/>
  <c r="AL172" i="7" s="1"/>
  <c r="AD172" i="5"/>
  <c r="AF172" i="5" s="1"/>
  <c r="F174" i="5" l="1"/>
  <c r="L174" i="5" s="1"/>
  <c r="F174" i="7"/>
  <c r="L174" i="7" s="1"/>
  <c r="F171" i="5"/>
  <c r="L171" i="5" s="1"/>
  <c r="F171" i="7"/>
  <c r="L171" i="7" s="1"/>
  <c r="F173" i="5"/>
  <c r="L173" i="5" s="1"/>
  <c r="F173" i="7"/>
  <c r="L173" i="7" s="1"/>
  <c r="F175" i="5"/>
  <c r="L175" i="5" s="1"/>
  <c r="F175" i="7"/>
  <c r="L175" i="7" s="1"/>
  <c r="Z171" i="7" l="1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B174" i="5"/>
  <c r="P171" i="5"/>
  <c r="AB171" i="5"/>
  <c r="Z171" i="5"/>
  <c r="X171" i="5"/>
  <c r="V171" i="5"/>
  <c r="T171" i="5"/>
  <c r="R171" i="5"/>
  <c r="Z175" i="5"/>
  <c r="X175" i="5"/>
  <c r="V175" i="5"/>
  <c r="T175" i="5"/>
  <c r="R175" i="5"/>
  <c r="P175" i="5"/>
  <c r="AB175" i="5"/>
  <c r="T173" i="5"/>
  <c r="R173" i="5"/>
  <c r="P173" i="5"/>
  <c r="AB173" i="5"/>
  <c r="Z173" i="5"/>
  <c r="X173" i="5"/>
  <c r="V173" i="5"/>
  <c r="P175" i="50" l="1"/>
  <c r="T175" i="50"/>
  <c r="R175" i="50"/>
  <c r="V175" i="50"/>
  <c r="P173" i="50"/>
  <c r="R173" i="50"/>
  <c r="T173" i="50"/>
  <c r="V173" i="50"/>
  <c r="P171" i="50"/>
  <c r="R171" i="50"/>
  <c r="T171" i="50"/>
  <c r="V171" i="50"/>
  <c r="R174" i="50"/>
  <c r="P174" i="50"/>
  <c r="T174" i="50"/>
  <c r="V174" i="50"/>
  <c r="F170" i="7"/>
  <c r="AD171" i="5"/>
  <c r="AF171" i="5" s="1"/>
  <c r="AD173" i="5"/>
  <c r="AF173" i="5" s="1"/>
  <c r="AJ171" i="7"/>
  <c r="AL171" i="7" s="1"/>
  <c r="AJ174" i="7"/>
  <c r="AL174" i="7" s="1"/>
  <c r="AD175" i="5"/>
  <c r="AF175" i="5" s="1"/>
  <c r="AD174" i="5"/>
  <c r="AF174" i="5" s="1"/>
  <c r="F170" i="5"/>
  <c r="AJ175" i="7"/>
  <c r="AL175" i="7" s="1"/>
  <c r="AJ173" i="7"/>
  <c r="AL173" i="7" s="1"/>
  <c r="L170" i="5" l="1"/>
  <c r="L170" i="7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B170" i="5"/>
  <c r="Z170" i="5"/>
  <c r="X170" i="5"/>
  <c r="V170" i="5"/>
  <c r="T170" i="5"/>
  <c r="P170" i="5"/>
  <c r="R170" i="5"/>
  <c r="V170" i="50" l="1"/>
  <c r="T170" i="50"/>
  <c r="R170" i="50"/>
  <c r="P170" i="50"/>
  <c r="AJ170" i="7"/>
  <c r="AL170" i="7" s="1"/>
  <c r="AD170" i="5"/>
  <c r="AF170" i="5" l="1"/>
  <c r="F109" i="5" l="1"/>
  <c r="L109" i="5" s="1"/>
  <c r="P109" i="5" l="1"/>
  <c r="F109" i="7"/>
  <c r="L109" i="7" s="1"/>
  <c r="R109" i="5"/>
  <c r="AB109" i="5"/>
  <c r="Z109" i="5"/>
  <c r="T109" i="5"/>
  <c r="X109" i="5"/>
  <c r="V109" i="5"/>
  <c r="AD109" i="5" l="1"/>
  <c r="AF109" i="5" s="1"/>
  <c r="F45" i="5" l="1"/>
  <c r="L45" i="5" s="1"/>
  <c r="F43" i="5"/>
  <c r="L43" i="5" s="1"/>
  <c r="F43" i="7"/>
  <c r="L43" i="7" s="1"/>
  <c r="AH43" i="7" l="1"/>
  <c r="R43" i="7"/>
  <c r="AF43" i="7"/>
  <c r="F43" i="50" s="1"/>
  <c r="L43" i="50" s="1"/>
  <c r="P43" i="7"/>
  <c r="AD43" i="7"/>
  <c r="Z43" i="7"/>
  <c r="V43" i="7"/>
  <c r="T43" i="7"/>
  <c r="X43" i="7"/>
  <c r="AB43" i="7"/>
  <c r="R43" i="5"/>
  <c r="P43" i="5"/>
  <c r="Z43" i="5"/>
  <c r="X43" i="5"/>
  <c r="AB43" i="5"/>
  <c r="V43" i="5"/>
  <c r="T43" i="5"/>
  <c r="V45" i="5"/>
  <c r="T45" i="5"/>
  <c r="R45" i="5"/>
  <c r="AB45" i="5"/>
  <c r="Z45" i="5"/>
  <c r="X45" i="5"/>
  <c r="P45" i="5"/>
  <c r="F21" i="5"/>
  <c r="F65" i="5"/>
  <c r="L65" i="5" s="1"/>
  <c r="F41" i="5"/>
  <c r="F42" i="7"/>
  <c r="L42" i="7" s="1"/>
  <c r="F42" i="5"/>
  <c r="L42" i="5" s="1"/>
  <c r="F45" i="7"/>
  <c r="L45" i="7" s="1"/>
  <c r="F22" i="7"/>
  <c r="L22" i="7" s="1"/>
  <c r="F67" i="5"/>
  <c r="L67" i="5" s="1"/>
  <c r="F23" i="5"/>
  <c r="L23" i="5" s="1"/>
  <c r="F22" i="5"/>
  <c r="L22" i="5" s="1"/>
  <c r="T43" i="50" l="1"/>
  <c r="P43" i="50"/>
  <c r="V43" i="50"/>
  <c r="R43" i="50"/>
  <c r="Z45" i="7"/>
  <c r="X45" i="7"/>
  <c r="V45" i="7"/>
  <c r="AF45" i="7"/>
  <c r="F45" i="50" s="1"/>
  <c r="L45" i="50" s="1"/>
  <c r="AD45" i="7"/>
  <c r="T45" i="7"/>
  <c r="R45" i="7"/>
  <c r="P45" i="7"/>
  <c r="AH45" i="7"/>
  <c r="AB45" i="7"/>
  <c r="T22" i="7"/>
  <c r="AF22" i="7"/>
  <c r="F22" i="50" s="1"/>
  <c r="L22" i="50" s="1"/>
  <c r="P22" i="7"/>
  <c r="AD22" i="7"/>
  <c r="AH22" i="7"/>
  <c r="R22" i="7"/>
  <c r="AB22" i="7"/>
  <c r="Z22" i="7"/>
  <c r="X22" i="7"/>
  <c r="V22" i="7"/>
  <c r="Z23" i="5"/>
  <c r="X23" i="5"/>
  <c r="R23" i="5"/>
  <c r="P23" i="5"/>
  <c r="V23" i="5"/>
  <c r="AB23" i="5"/>
  <c r="T23" i="5"/>
  <c r="X22" i="5"/>
  <c r="V22" i="5"/>
  <c r="P22" i="5"/>
  <c r="T22" i="5"/>
  <c r="R22" i="5"/>
  <c r="AB22" i="5"/>
  <c r="Z22" i="5"/>
  <c r="P42" i="5"/>
  <c r="AB42" i="5"/>
  <c r="X42" i="5"/>
  <c r="V42" i="5"/>
  <c r="Z42" i="5"/>
  <c r="T42" i="5"/>
  <c r="R42" i="5"/>
  <c r="F18" i="5"/>
  <c r="F65" i="7"/>
  <c r="L65" i="7" s="1"/>
  <c r="F21" i="7"/>
  <c r="L21" i="7" s="1"/>
  <c r="F20" i="5"/>
  <c r="L20" i="5" s="1"/>
  <c r="F64" i="5"/>
  <c r="L64" i="5" s="1"/>
  <c r="F19" i="7"/>
  <c r="F63" i="7"/>
  <c r="L63" i="7" s="1"/>
  <c r="AD43" i="5"/>
  <c r="AF43" i="5" s="1"/>
  <c r="L21" i="5"/>
  <c r="F67" i="7"/>
  <c r="L67" i="7" s="1"/>
  <c r="F23" i="7"/>
  <c r="L23" i="7" s="1"/>
  <c r="AD45" i="5"/>
  <c r="AF45" i="5" s="1"/>
  <c r="L41" i="5"/>
  <c r="F19" i="5"/>
  <c r="L19" i="5" s="1"/>
  <c r="F63" i="5"/>
  <c r="L63" i="5" s="1"/>
  <c r="F41" i="7"/>
  <c r="V22" i="50" l="1"/>
  <c r="P22" i="50"/>
  <c r="T22" i="50"/>
  <c r="R22" i="50"/>
  <c r="V45" i="50"/>
  <c r="T45" i="50"/>
  <c r="R45" i="50"/>
  <c r="P45" i="50"/>
  <c r="X21" i="7"/>
  <c r="T21" i="7"/>
  <c r="AH21" i="7"/>
  <c r="R21" i="7"/>
  <c r="AF21" i="7"/>
  <c r="F21" i="50" s="1"/>
  <c r="L21" i="50" s="1"/>
  <c r="AD21" i="7"/>
  <c r="AB21" i="7"/>
  <c r="Z21" i="7"/>
  <c r="V21" i="7"/>
  <c r="P21" i="7"/>
  <c r="AF23" i="7"/>
  <c r="F23" i="50" s="1"/>
  <c r="L23" i="50" s="1"/>
  <c r="P23" i="7"/>
  <c r="AB23" i="7"/>
  <c r="Z23" i="7"/>
  <c r="T23" i="7"/>
  <c r="R23" i="7"/>
  <c r="AH23" i="7"/>
  <c r="AD23" i="7"/>
  <c r="X23" i="7"/>
  <c r="V23" i="7"/>
  <c r="V21" i="5"/>
  <c r="T21" i="5"/>
  <c r="AB21" i="5"/>
  <c r="R21" i="5"/>
  <c r="P21" i="5"/>
  <c r="Z21" i="5"/>
  <c r="X21" i="5"/>
  <c r="T20" i="5"/>
  <c r="R20" i="5"/>
  <c r="AB20" i="5"/>
  <c r="Z20" i="5"/>
  <c r="V20" i="5"/>
  <c r="X20" i="5"/>
  <c r="P20" i="5"/>
  <c r="AB41" i="5"/>
  <c r="Z41" i="5"/>
  <c r="V41" i="5"/>
  <c r="T41" i="5"/>
  <c r="P41" i="5"/>
  <c r="X41" i="5"/>
  <c r="R41" i="5"/>
  <c r="R19" i="5"/>
  <c r="P19" i="5"/>
  <c r="Z19" i="5"/>
  <c r="X19" i="5"/>
  <c r="AB19" i="5"/>
  <c r="V19" i="5"/>
  <c r="T19" i="5"/>
  <c r="F18" i="7"/>
  <c r="F64" i="7"/>
  <c r="L64" i="7" s="1"/>
  <c r="F20" i="7"/>
  <c r="AD42" i="5"/>
  <c r="AF42" i="5" s="1"/>
  <c r="AJ22" i="7"/>
  <c r="AL22" i="7" s="1"/>
  <c r="L19" i="7"/>
  <c r="L18" i="5"/>
  <c r="L41" i="7"/>
  <c r="AD22" i="5"/>
  <c r="AF22" i="5" s="1"/>
  <c r="F62" i="5"/>
  <c r="V21" i="50" l="1"/>
  <c r="V65" i="50" s="1"/>
  <c r="T21" i="50"/>
  <c r="T65" i="50" s="1"/>
  <c r="R21" i="50"/>
  <c r="R65" i="50" s="1"/>
  <c r="P21" i="50"/>
  <c r="P65" i="50" s="1"/>
  <c r="T23" i="50"/>
  <c r="T67" i="50" s="1"/>
  <c r="P23" i="50"/>
  <c r="P67" i="50" s="1"/>
  <c r="R23" i="50"/>
  <c r="R67" i="50" s="1"/>
  <c r="V23" i="50"/>
  <c r="V67" i="50" s="1"/>
  <c r="P18" i="5"/>
  <c r="X18" i="5"/>
  <c r="V18" i="5"/>
  <c r="AB18" i="5"/>
  <c r="Z18" i="5"/>
  <c r="T18" i="5"/>
  <c r="R18" i="5"/>
  <c r="BB22" i="7"/>
  <c r="BJ22" i="7"/>
  <c r="AZ22" i="7"/>
  <c r="BH22" i="7"/>
  <c r="BD22" i="7"/>
  <c r="AV22" i="7"/>
  <c r="X63" i="5"/>
  <c r="L62" i="5"/>
  <c r="AR22" i="5"/>
  <c r="Z64" i="5"/>
  <c r="T65" i="5"/>
  <c r="T63" i="5"/>
  <c r="AX22" i="5"/>
  <c r="Z65" i="5"/>
  <c r="P65" i="5"/>
  <c r="AD21" i="5"/>
  <c r="AT21" i="5" s="1"/>
  <c r="AB63" i="5"/>
  <c r="V64" i="5"/>
  <c r="AV22" i="5"/>
  <c r="L20" i="7"/>
  <c r="F62" i="7"/>
  <c r="AD20" i="5"/>
  <c r="AF20" i="5" s="1"/>
  <c r="P64" i="5"/>
  <c r="AB64" i="5"/>
  <c r="AD19" i="5"/>
  <c r="AF19" i="5" s="1"/>
  <c r="P63" i="5"/>
  <c r="AP22" i="5"/>
  <c r="BF22" i="7"/>
  <c r="AR22" i="7"/>
  <c r="V65" i="5"/>
  <c r="AT22" i="5"/>
  <c r="L18" i="7"/>
  <c r="Z63" i="5"/>
  <c r="R64" i="5"/>
  <c r="T64" i="5"/>
  <c r="X65" i="5"/>
  <c r="AN22" i="5"/>
  <c r="AT22" i="7"/>
  <c r="R63" i="5"/>
  <c r="AX22" i="7"/>
  <c r="AB65" i="5"/>
  <c r="AL22" i="5"/>
  <c r="X64" i="5"/>
  <c r="R65" i="5"/>
  <c r="AD41" i="5"/>
  <c r="V63" i="5"/>
  <c r="AR19" i="5" l="1"/>
  <c r="AP20" i="5"/>
  <c r="AT20" i="5"/>
  <c r="AN19" i="5"/>
  <c r="AN20" i="5"/>
  <c r="AV19" i="5"/>
  <c r="AX20" i="5"/>
  <c r="AR21" i="5"/>
  <c r="AN21" i="5"/>
  <c r="AZ22" i="5"/>
  <c r="AL20" i="5"/>
  <c r="AD64" i="5"/>
  <c r="AF64" i="5" s="1"/>
  <c r="AX21" i="5"/>
  <c r="AF21" i="5"/>
  <c r="AB62" i="5"/>
  <c r="AP21" i="5"/>
  <c r="AT19" i="5"/>
  <c r="AD18" i="5"/>
  <c r="AX18" i="5" s="1"/>
  <c r="P62" i="5"/>
  <c r="AD65" i="5"/>
  <c r="AF65" i="5" s="1"/>
  <c r="AL19" i="5"/>
  <c r="L62" i="7"/>
  <c r="T62" i="5"/>
  <c r="AP19" i="5"/>
  <c r="AV20" i="5"/>
  <c r="BL22" i="7"/>
  <c r="AD63" i="5"/>
  <c r="AF63" i="5" s="1"/>
  <c r="Z62" i="5"/>
  <c r="AV21" i="5"/>
  <c r="AF41" i="5"/>
  <c r="V62" i="5"/>
  <c r="AX19" i="5"/>
  <c r="X62" i="5"/>
  <c r="AR20" i="5"/>
  <c r="AL21" i="5"/>
  <c r="R62" i="5"/>
  <c r="AZ20" i="5" l="1"/>
  <c r="AT18" i="5"/>
  <c r="AZ21" i="5"/>
  <c r="AZ19" i="5"/>
  <c r="AD62" i="5"/>
  <c r="AV18" i="5"/>
  <c r="AN18" i="5"/>
  <c r="AP18" i="5"/>
  <c r="AF18" i="5"/>
  <c r="AR18" i="5"/>
  <c r="AL18" i="5"/>
  <c r="AF62" i="5" l="1"/>
  <c r="AZ18" i="5"/>
  <c r="F44" i="5" l="1"/>
  <c r="F44" i="7" l="1"/>
  <c r="F66" i="5"/>
  <c r="L44" i="5"/>
  <c r="F53" i="5"/>
  <c r="T44" i="5" l="1"/>
  <c r="P44" i="5"/>
  <c r="R44" i="5"/>
  <c r="AB44" i="5"/>
  <c r="Z44" i="5"/>
  <c r="X44" i="5"/>
  <c r="V44" i="5"/>
  <c r="L66" i="5"/>
  <c r="F66" i="7"/>
  <c r="L44" i="7"/>
  <c r="F53" i="7"/>
  <c r="L53" i="5"/>
  <c r="AD44" i="7" l="1"/>
  <c r="AB44" i="7"/>
  <c r="Z44" i="7"/>
  <c r="AH44" i="7"/>
  <c r="X44" i="7"/>
  <c r="V44" i="7"/>
  <c r="AF44" i="7"/>
  <c r="F44" i="50" s="1"/>
  <c r="L44" i="50" s="1"/>
  <c r="T44" i="7"/>
  <c r="R44" i="7"/>
  <c r="P44" i="7"/>
  <c r="V66" i="5"/>
  <c r="V53" i="5"/>
  <c r="AB66" i="5"/>
  <c r="AB53" i="5"/>
  <c r="L53" i="7"/>
  <c r="T66" i="5"/>
  <c r="T53" i="5"/>
  <c r="L66" i="7"/>
  <c r="R66" i="5"/>
  <c r="R53" i="5"/>
  <c r="AD44" i="5"/>
  <c r="P66" i="5"/>
  <c r="P53" i="5"/>
  <c r="Z66" i="5"/>
  <c r="Z53" i="5"/>
  <c r="X66" i="5"/>
  <c r="X53" i="5"/>
  <c r="R44" i="50" l="1"/>
  <c r="R66" i="50" s="1"/>
  <c r="P44" i="50"/>
  <c r="P66" i="50" s="1"/>
  <c r="V44" i="50"/>
  <c r="V66" i="50" s="1"/>
  <c r="T44" i="50"/>
  <c r="T66" i="50" s="1"/>
  <c r="R66" i="7"/>
  <c r="AD66" i="5"/>
  <c r="AF66" i="7"/>
  <c r="F66" i="50" s="1"/>
  <c r="L66" i="50" s="1"/>
  <c r="AJ44" i="7"/>
  <c r="AL44" i="7" s="1"/>
  <c r="P66" i="7"/>
  <c r="AD53" i="5"/>
  <c r="AF53" i="5" s="1"/>
  <c r="AF44" i="5"/>
  <c r="V66" i="7"/>
  <c r="X66" i="7"/>
  <c r="T66" i="7"/>
  <c r="AB66" i="7"/>
  <c r="AD66" i="7"/>
  <c r="AH66" i="7"/>
  <c r="Z66" i="7"/>
  <c r="AJ66" i="7" l="1"/>
  <c r="AL66" i="7" s="1"/>
  <c r="AF66" i="5"/>
  <c r="P52" i="7" l="1"/>
  <c r="V52" i="7"/>
  <c r="AH52" i="7"/>
  <c r="Z52" i="7"/>
  <c r="AB52" i="7"/>
  <c r="AF52" i="7"/>
  <c r="F52" i="50" s="1"/>
  <c r="L52" i="50" s="1"/>
  <c r="AD52" i="7"/>
  <c r="X52" i="7"/>
  <c r="T52" i="7"/>
  <c r="R52" i="7"/>
  <c r="R52" i="50" l="1"/>
  <c r="P52" i="50"/>
  <c r="V52" i="50"/>
  <c r="T52" i="50"/>
  <c r="AJ52" i="7"/>
  <c r="AL52" i="7" s="1"/>
  <c r="AO31" i="7" l="1"/>
  <c r="F30" i="7" l="1"/>
  <c r="F30" i="5"/>
  <c r="F74" i="5" l="1"/>
  <c r="L30" i="5"/>
  <c r="F31" i="5"/>
  <c r="L30" i="7"/>
  <c r="F31" i="7"/>
  <c r="F74" i="7"/>
  <c r="T30" i="7" l="1"/>
  <c r="AF30" i="7"/>
  <c r="F30" i="50" s="1"/>
  <c r="L30" i="50" s="1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B30" i="5"/>
  <c r="L31" i="5"/>
  <c r="L74" i="7"/>
  <c r="L75" i="7" s="1"/>
  <c r="F75" i="7"/>
  <c r="L74" i="5"/>
  <c r="L75" i="5" s="1"/>
  <c r="F75" i="5"/>
  <c r="L31" i="7"/>
  <c r="V30" i="50" l="1"/>
  <c r="V74" i="50" s="1"/>
  <c r="P30" i="50"/>
  <c r="P74" i="50" s="1"/>
  <c r="T30" i="50"/>
  <c r="T74" i="50" s="1"/>
  <c r="R30" i="50"/>
  <c r="R74" i="50" s="1"/>
  <c r="AD74" i="7"/>
  <c r="AH74" i="7"/>
  <c r="T74" i="5"/>
  <c r="AB74" i="7"/>
  <c r="R74" i="5"/>
  <c r="Z74" i="5"/>
  <c r="V74" i="7"/>
  <c r="AD30" i="5"/>
  <c r="AV30" i="5" s="1"/>
  <c r="P74" i="5"/>
  <c r="AF74" i="7"/>
  <c r="F74" i="50" s="1"/>
  <c r="L74" i="50" s="1"/>
  <c r="X74" i="7"/>
  <c r="AB74" i="5"/>
  <c r="AJ30" i="7"/>
  <c r="AL30" i="7" s="1"/>
  <c r="P74" i="7"/>
  <c r="T74" i="7"/>
  <c r="X74" i="5"/>
  <c r="Z74" i="7"/>
  <c r="R74" i="7"/>
  <c r="V74" i="5"/>
  <c r="AT30" i="5" l="1"/>
  <c r="AL30" i="5"/>
  <c r="AX30" i="5"/>
  <c r="AR30" i="5"/>
  <c r="AP30" i="5"/>
  <c r="AT30" i="7"/>
  <c r="AZ30" i="7"/>
  <c r="AN30" i="5"/>
  <c r="BJ30" i="7"/>
  <c r="BD30" i="7"/>
  <c r="BF30" i="7"/>
  <c r="BB30" i="7"/>
  <c r="AV30" i="7"/>
  <c r="BH30" i="7"/>
  <c r="AD74" i="5"/>
  <c r="AR30" i="7"/>
  <c r="AJ74" i="7"/>
  <c r="AL74" i="7" s="1"/>
  <c r="AX30" i="7"/>
  <c r="AF30" i="5"/>
  <c r="AZ30" i="5" l="1"/>
  <c r="AF74" i="5"/>
  <c r="BL30" i="7"/>
  <c r="F102" i="7" l="1"/>
  <c r="F102" i="5"/>
  <c r="L102" i="5" l="1"/>
  <c r="L102" i="7"/>
  <c r="Z102" i="5" l="1"/>
  <c r="X102" i="5"/>
  <c r="V102" i="5"/>
  <c r="R102" i="5"/>
  <c r="P102" i="5"/>
  <c r="AB102" i="5"/>
  <c r="T102" i="5"/>
  <c r="AD102" i="5" l="1"/>
  <c r="AF102" i="5" s="1"/>
  <c r="F152" i="5" l="1"/>
  <c r="L152" i="5" s="1"/>
  <c r="F152" i="7"/>
  <c r="L152" i="7" s="1"/>
  <c r="F136" i="5"/>
  <c r="L136" i="5" s="1"/>
  <c r="F136" i="7"/>
  <c r="L136" i="7" s="1"/>
  <c r="F142" i="5"/>
  <c r="L142" i="5" s="1"/>
  <c r="F142" i="7"/>
  <c r="L142" i="7" s="1"/>
  <c r="F155" i="5"/>
  <c r="L155" i="5" s="1"/>
  <c r="F155" i="7"/>
  <c r="L155" i="7" s="1"/>
  <c r="F131" i="5"/>
  <c r="L131" i="5" s="1"/>
  <c r="F131" i="7"/>
  <c r="L131" i="7" s="1"/>
  <c r="F134" i="7" l="1"/>
  <c r="L134" i="7" s="1"/>
  <c r="F134" i="5"/>
  <c r="L134" i="5" s="1"/>
  <c r="F127" i="7"/>
  <c r="L127" i="7" s="1"/>
  <c r="F127" i="5"/>
  <c r="L127" i="5" s="1"/>
  <c r="F143" i="5"/>
  <c r="L143" i="5" s="1"/>
  <c r="F143" i="7"/>
  <c r="L143" i="7" s="1"/>
  <c r="F154" i="5"/>
  <c r="L154" i="5" s="1"/>
  <c r="F154" i="7"/>
  <c r="L154" i="7" s="1"/>
  <c r="F139" i="5"/>
  <c r="L139" i="5" s="1"/>
  <c r="F139" i="7"/>
  <c r="L139" i="7" s="1"/>
  <c r="F153" i="5"/>
  <c r="L153" i="5" s="1"/>
  <c r="F153" i="7"/>
  <c r="L153" i="7" s="1"/>
  <c r="F141" i="5"/>
  <c r="L141" i="5" s="1"/>
  <c r="F141" i="7"/>
  <c r="L141" i="7" s="1"/>
  <c r="F156" i="5"/>
  <c r="L156" i="5" s="1"/>
  <c r="F156" i="7"/>
  <c r="L156" i="7" s="1"/>
  <c r="F135" i="7"/>
  <c r="L135" i="7" s="1"/>
  <c r="F135" i="5"/>
  <c r="L135" i="5" s="1"/>
  <c r="AD136" i="7"/>
  <c r="AB136" i="7"/>
  <c r="Z136" i="7"/>
  <c r="X136" i="7"/>
  <c r="T136" i="7"/>
  <c r="R136" i="7"/>
  <c r="AH136" i="7"/>
  <c r="AF136" i="7"/>
  <c r="F136" i="50" s="1"/>
  <c r="V136" i="7"/>
  <c r="P136" i="7"/>
  <c r="AD152" i="7"/>
  <c r="AB152" i="7"/>
  <c r="Z152" i="7"/>
  <c r="V152" i="7"/>
  <c r="T152" i="7"/>
  <c r="R152" i="7"/>
  <c r="P152" i="7"/>
  <c r="AF152" i="7"/>
  <c r="F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T131" i="7"/>
  <c r="Z142" i="7"/>
  <c r="X142" i="7"/>
  <c r="V142" i="7"/>
  <c r="AD142" i="7"/>
  <c r="T142" i="7"/>
  <c r="R142" i="7"/>
  <c r="AB142" i="7"/>
  <c r="P142" i="7"/>
  <c r="AH142" i="7"/>
  <c r="AF142" i="7"/>
  <c r="F142" i="50" s="1"/>
  <c r="AH155" i="7"/>
  <c r="R155" i="7"/>
  <c r="AF155" i="7"/>
  <c r="F155" i="50" s="1"/>
  <c r="P155" i="7"/>
  <c r="AD155" i="7"/>
  <c r="AB155" i="7"/>
  <c r="Z155" i="7"/>
  <c r="X155" i="7"/>
  <c r="V155" i="7"/>
  <c r="T155" i="7"/>
  <c r="V136" i="5"/>
  <c r="T136" i="5"/>
  <c r="R136" i="5"/>
  <c r="AB136" i="5"/>
  <c r="X136" i="5"/>
  <c r="P136" i="5"/>
  <c r="Z136" i="5"/>
  <c r="T155" i="5"/>
  <c r="R155" i="5"/>
  <c r="P155" i="5"/>
  <c r="AB155" i="5"/>
  <c r="Z155" i="5"/>
  <c r="V155" i="5"/>
  <c r="X155" i="5"/>
  <c r="AB131" i="5"/>
  <c r="Z131" i="5"/>
  <c r="V131" i="5"/>
  <c r="T131" i="5"/>
  <c r="R131" i="5"/>
  <c r="P131" i="5"/>
  <c r="X131" i="5"/>
  <c r="AB152" i="5"/>
  <c r="Z152" i="5"/>
  <c r="X152" i="5"/>
  <c r="V152" i="5"/>
  <c r="T152" i="5"/>
  <c r="R152" i="5"/>
  <c r="P152" i="5"/>
  <c r="P142" i="5"/>
  <c r="AB142" i="5"/>
  <c r="Z142" i="5"/>
  <c r="X142" i="5"/>
  <c r="V142" i="5"/>
  <c r="T142" i="5"/>
  <c r="R142" i="5"/>
  <c r="AI155" i="5"/>
  <c r="AJ155" i="5" s="1"/>
  <c r="AO155" i="7"/>
  <c r="AP155" i="7" s="1"/>
  <c r="L155" i="50" l="1"/>
  <c r="L152" i="50"/>
  <c r="L142" i="50"/>
  <c r="L136" i="50"/>
  <c r="L131" i="50"/>
  <c r="F126" i="5"/>
  <c r="L126" i="5" s="1"/>
  <c r="F126" i="7"/>
  <c r="L126" i="7" s="1"/>
  <c r="F129" i="7"/>
  <c r="L129" i="7" s="1"/>
  <c r="F129" i="5"/>
  <c r="L129" i="5" s="1"/>
  <c r="F128" i="5"/>
  <c r="L128" i="5" s="1"/>
  <c r="F128" i="7"/>
  <c r="L128" i="7" s="1"/>
  <c r="AO138" i="7"/>
  <c r="F130" i="7"/>
  <c r="L130" i="7" s="1"/>
  <c r="F130" i="5"/>
  <c r="L130" i="5" s="1"/>
  <c r="V139" i="7"/>
  <c r="T139" i="7"/>
  <c r="AH139" i="7"/>
  <c r="R139" i="7"/>
  <c r="AD139" i="7"/>
  <c r="AB139" i="7"/>
  <c r="AF139" i="7"/>
  <c r="F139" i="50" s="1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X156" i="7"/>
  <c r="V156" i="7"/>
  <c r="V134" i="7"/>
  <c r="T134" i="7"/>
  <c r="AH134" i="7"/>
  <c r="R134" i="7"/>
  <c r="AF134" i="7"/>
  <c r="F134" i="50" s="1"/>
  <c r="AD134" i="7"/>
  <c r="AB134" i="7"/>
  <c r="Z134" i="7"/>
  <c r="X134" i="7"/>
  <c r="P134" i="7"/>
  <c r="Z153" i="7"/>
  <c r="X153" i="7"/>
  <c r="V153" i="7"/>
  <c r="AD153" i="7"/>
  <c r="AB153" i="7"/>
  <c r="T153" i="7"/>
  <c r="R153" i="7"/>
  <c r="P153" i="7"/>
  <c r="AH153" i="7"/>
  <c r="AF153" i="7"/>
  <c r="F153" i="50" s="1"/>
  <c r="Z127" i="7"/>
  <c r="X127" i="7"/>
  <c r="V127" i="7"/>
  <c r="AF127" i="7"/>
  <c r="F127" i="50" s="1"/>
  <c r="AD127" i="7"/>
  <c r="R127" i="7"/>
  <c r="P127" i="7"/>
  <c r="AH127" i="7"/>
  <c r="AB127" i="7"/>
  <c r="T127" i="7"/>
  <c r="AH135" i="7"/>
  <c r="R135" i="7"/>
  <c r="AF135" i="7"/>
  <c r="F135" i="50" s="1"/>
  <c r="P135" i="7"/>
  <c r="AD135" i="7"/>
  <c r="V135" i="7"/>
  <c r="X135" i="7"/>
  <c r="T135" i="7"/>
  <c r="AB135" i="7"/>
  <c r="Z135" i="7"/>
  <c r="V154" i="7"/>
  <c r="T154" i="7"/>
  <c r="AH154" i="7"/>
  <c r="R154" i="7"/>
  <c r="AF154" i="7"/>
  <c r="F154" i="50" s="1"/>
  <c r="AD154" i="7"/>
  <c r="AB154" i="7"/>
  <c r="Z154" i="7"/>
  <c r="X154" i="7"/>
  <c r="P154" i="7"/>
  <c r="R143" i="5"/>
  <c r="P143" i="5"/>
  <c r="AB143" i="5"/>
  <c r="Z143" i="5"/>
  <c r="X143" i="5"/>
  <c r="V143" i="5"/>
  <c r="T143" i="5"/>
  <c r="Z139" i="5"/>
  <c r="X139" i="5"/>
  <c r="V139" i="5"/>
  <c r="T139" i="5"/>
  <c r="P139" i="5"/>
  <c r="AB139" i="5"/>
  <c r="R139" i="5"/>
  <c r="V127" i="5"/>
  <c r="T127" i="5"/>
  <c r="R127" i="5"/>
  <c r="AB127" i="5"/>
  <c r="X127" i="5"/>
  <c r="Z127" i="5"/>
  <c r="P127" i="5"/>
  <c r="T135" i="5"/>
  <c r="R135" i="5"/>
  <c r="P135" i="5"/>
  <c r="AB135" i="5"/>
  <c r="Z135" i="5"/>
  <c r="V135" i="5"/>
  <c r="X135" i="5"/>
  <c r="R134" i="5"/>
  <c r="P134" i="5"/>
  <c r="Z134" i="5"/>
  <c r="X134" i="5"/>
  <c r="AB134" i="5"/>
  <c r="V134" i="5"/>
  <c r="T134" i="5"/>
  <c r="R154" i="5"/>
  <c r="P154" i="5"/>
  <c r="AB154" i="5"/>
  <c r="Z154" i="5"/>
  <c r="X154" i="5"/>
  <c r="V154" i="5"/>
  <c r="T154" i="5"/>
  <c r="AB141" i="5"/>
  <c r="Z141" i="5"/>
  <c r="X141" i="5"/>
  <c r="V141" i="5"/>
  <c r="T141" i="5"/>
  <c r="R141" i="5"/>
  <c r="P141" i="5"/>
  <c r="V156" i="5"/>
  <c r="T156" i="5"/>
  <c r="R156" i="5"/>
  <c r="P156" i="5"/>
  <c r="AB156" i="5"/>
  <c r="Z156" i="5"/>
  <c r="X156" i="5"/>
  <c r="P153" i="5"/>
  <c r="AB153" i="5"/>
  <c r="Z153" i="5"/>
  <c r="X153" i="5"/>
  <c r="V153" i="5"/>
  <c r="T153" i="5"/>
  <c r="R153" i="5"/>
  <c r="AD131" i="5"/>
  <c r="AF131" i="5" s="1"/>
  <c r="AR155" i="5"/>
  <c r="AX155" i="5"/>
  <c r="AT155" i="5"/>
  <c r="AN155" i="5"/>
  <c r="AL155" i="5"/>
  <c r="AV155" i="5"/>
  <c r="AP155" i="5"/>
  <c r="F133" i="7"/>
  <c r="AL133" i="7" s="1"/>
  <c r="AD152" i="5"/>
  <c r="AF152" i="5" s="1"/>
  <c r="F133" i="5"/>
  <c r="L133" i="5" s="1"/>
  <c r="F151" i="7"/>
  <c r="L151" i="7" s="1"/>
  <c r="AJ131" i="7"/>
  <c r="AL131" i="7" s="1"/>
  <c r="AD136" i="5"/>
  <c r="AF136" i="5" s="1"/>
  <c r="AD142" i="5"/>
  <c r="AF142" i="5" s="1"/>
  <c r="F147" i="7"/>
  <c r="L147" i="7" s="1"/>
  <c r="F151" i="5"/>
  <c r="L151" i="5" s="1"/>
  <c r="F147" i="5"/>
  <c r="L147" i="5" s="1"/>
  <c r="AJ155" i="7"/>
  <c r="AL155" i="7" s="1"/>
  <c r="AJ152" i="7"/>
  <c r="AL152" i="7" s="1"/>
  <c r="AD155" i="5"/>
  <c r="AF155" i="5" s="1"/>
  <c r="AJ136" i="7"/>
  <c r="AL136" i="7" s="1"/>
  <c r="AV155" i="7"/>
  <c r="BH155" i="7"/>
  <c r="Z155" i="50" s="1"/>
  <c r="AA155" i="50" s="1"/>
  <c r="BB155" i="7"/>
  <c r="AT155" i="7"/>
  <c r="BD155" i="7"/>
  <c r="BJ155" i="7"/>
  <c r="AZ155" i="7"/>
  <c r="AR155" i="7"/>
  <c r="BF155" i="7"/>
  <c r="AX155" i="7"/>
  <c r="R131" i="50" l="1"/>
  <c r="P131" i="50"/>
  <c r="V131" i="50"/>
  <c r="T131" i="50"/>
  <c r="T136" i="50"/>
  <c r="R136" i="50"/>
  <c r="P136" i="50"/>
  <c r="V136" i="50"/>
  <c r="V142" i="50"/>
  <c r="T142" i="50"/>
  <c r="R142" i="50"/>
  <c r="P142" i="50"/>
  <c r="T152" i="50"/>
  <c r="R152" i="50"/>
  <c r="P152" i="50"/>
  <c r="V152" i="50"/>
  <c r="P155" i="50"/>
  <c r="AC155" i="50" s="1"/>
  <c r="V155" i="50"/>
  <c r="AI155" i="50" s="1"/>
  <c r="T155" i="50"/>
  <c r="AG155" i="50" s="1"/>
  <c r="R155" i="50"/>
  <c r="AE155" i="50" s="1"/>
  <c r="L156" i="50"/>
  <c r="L154" i="50"/>
  <c r="L153" i="50"/>
  <c r="L139" i="50"/>
  <c r="L134" i="50"/>
  <c r="L135" i="50"/>
  <c r="L127" i="50"/>
  <c r="AH129" i="7"/>
  <c r="R129" i="7"/>
  <c r="AF129" i="7"/>
  <c r="F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V128" i="7"/>
  <c r="T128" i="7"/>
  <c r="AH128" i="7"/>
  <c r="R128" i="7"/>
  <c r="P128" i="7"/>
  <c r="AF128" i="7"/>
  <c r="F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T126" i="7"/>
  <c r="R126" i="7"/>
  <c r="P126" i="7"/>
  <c r="AD130" i="7"/>
  <c r="AB130" i="7"/>
  <c r="Z130" i="7"/>
  <c r="AF130" i="7"/>
  <c r="F130" i="50" s="1"/>
  <c r="V130" i="7"/>
  <c r="T130" i="7"/>
  <c r="AH130" i="7"/>
  <c r="X130" i="7"/>
  <c r="R130" i="7"/>
  <c r="P130" i="7"/>
  <c r="AH151" i="7"/>
  <c r="R151" i="7"/>
  <c r="AF151" i="7"/>
  <c r="F151" i="50" s="1"/>
  <c r="P151" i="7"/>
  <c r="AD151" i="7"/>
  <c r="T151" i="7"/>
  <c r="AB151" i="7"/>
  <c r="Z151" i="7"/>
  <c r="X151" i="7"/>
  <c r="V151" i="7"/>
  <c r="AB130" i="5"/>
  <c r="Z130" i="5"/>
  <c r="X130" i="5"/>
  <c r="T130" i="5"/>
  <c r="R130" i="5"/>
  <c r="P130" i="5"/>
  <c r="V130" i="5"/>
  <c r="V147" i="5"/>
  <c r="T147" i="5"/>
  <c r="R147" i="5"/>
  <c r="P147" i="5"/>
  <c r="AB147" i="5"/>
  <c r="Z147" i="5"/>
  <c r="X147" i="5"/>
  <c r="X128" i="5"/>
  <c r="V128" i="5"/>
  <c r="T128" i="5"/>
  <c r="P128" i="5"/>
  <c r="AB128" i="5"/>
  <c r="Z128" i="5"/>
  <c r="R128" i="5"/>
  <c r="AB151" i="5"/>
  <c r="Z151" i="5"/>
  <c r="X151" i="5"/>
  <c r="V151" i="5"/>
  <c r="T151" i="5"/>
  <c r="R151" i="5"/>
  <c r="P151" i="5"/>
  <c r="T126" i="5"/>
  <c r="R126" i="5"/>
  <c r="P126" i="5"/>
  <c r="AB126" i="5"/>
  <c r="Z126" i="5"/>
  <c r="V126" i="5"/>
  <c r="X126" i="5"/>
  <c r="Z129" i="5"/>
  <c r="X129" i="5"/>
  <c r="V129" i="5"/>
  <c r="R129" i="5"/>
  <c r="P129" i="5"/>
  <c r="T129" i="5"/>
  <c r="AB129" i="5"/>
  <c r="AO126" i="7"/>
  <c r="AP126" i="7" s="1"/>
  <c r="AO128" i="7"/>
  <c r="AP128" i="7" s="1"/>
  <c r="AI126" i="5"/>
  <c r="AJ126" i="5" s="1"/>
  <c r="AI128" i="5"/>
  <c r="AJ128" i="5" s="1"/>
  <c r="AI129" i="5"/>
  <c r="AJ129" i="5" s="1"/>
  <c r="AJ134" i="7"/>
  <c r="AL134" i="7" s="1"/>
  <c r="AJ156" i="7"/>
  <c r="AL156" i="7" s="1"/>
  <c r="AJ154" i="7"/>
  <c r="AL154" i="7" s="1"/>
  <c r="F124" i="7"/>
  <c r="L124" i="7" s="1"/>
  <c r="AD153" i="5"/>
  <c r="AF153" i="5" s="1"/>
  <c r="F124" i="5"/>
  <c r="L124" i="5" s="1"/>
  <c r="AD134" i="5"/>
  <c r="AF134" i="5" s="1"/>
  <c r="F138" i="7"/>
  <c r="L138" i="7" s="1"/>
  <c r="AO129" i="7"/>
  <c r="AP129" i="7" s="1"/>
  <c r="AO130" i="7"/>
  <c r="AP130" i="7" s="1"/>
  <c r="AD127" i="5"/>
  <c r="AF127" i="5" s="1"/>
  <c r="BL155" i="7"/>
  <c r="AJ153" i="7"/>
  <c r="AL153" i="7" s="1"/>
  <c r="AJ135" i="7"/>
  <c r="AL135" i="7" s="1"/>
  <c r="AD143" i="5"/>
  <c r="AF143" i="5" s="1"/>
  <c r="AD156" i="5"/>
  <c r="AF156" i="5" s="1"/>
  <c r="AD154" i="5"/>
  <c r="AF154" i="5" s="1"/>
  <c r="AZ155" i="5"/>
  <c r="AJ127" i="7"/>
  <c r="AL127" i="7" s="1"/>
  <c r="AD139" i="5"/>
  <c r="AF139" i="5" s="1"/>
  <c r="AD141" i="5"/>
  <c r="AF141" i="5" s="1"/>
  <c r="AI138" i="5"/>
  <c r="AJ138" i="5" s="1"/>
  <c r="AI130" i="5"/>
  <c r="AJ130" i="5" s="1"/>
  <c r="H53" i="61" l="1"/>
  <c r="H56" i="61" s="1"/>
  <c r="R127" i="50"/>
  <c r="P127" i="50"/>
  <c r="V127" i="50"/>
  <c r="T127" i="50"/>
  <c r="V153" i="50"/>
  <c r="T153" i="50"/>
  <c r="R153" i="50"/>
  <c r="P153" i="50"/>
  <c r="V134" i="50"/>
  <c r="R134" i="50"/>
  <c r="P134" i="50"/>
  <c r="T134" i="50"/>
  <c r="T156" i="50"/>
  <c r="R156" i="50"/>
  <c r="P156" i="50"/>
  <c r="V156" i="50"/>
  <c r="V139" i="50"/>
  <c r="R139" i="50"/>
  <c r="P139" i="50"/>
  <c r="T139" i="50"/>
  <c r="P135" i="50"/>
  <c r="V135" i="50"/>
  <c r="T135" i="50"/>
  <c r="R135" i="50"/>
  <c r="V154" i="50"/>
  <c r="R154" i="50"/>
  <c r="P154" i="50"/>
  <c r="T154" i="50"/>
  <c r="F147" i="50"/>
  <c r="L147" i="50" s="1"/>
  <c r="L126" i="50"/>
  <c r="L129" i="50"/>
  <c r="L128" i="50"/>
  <c r="L130" i="50"/>
  <c r="V124" i="7"/>
  <c r="T124" i="7"/>
  <c r="AH124" i="7"/>
  <c r="R124" i="7"/>
  <c r="AD124" i="7"/>
  <c r="AB124" i="7"/>
  <c r="AF124" i="7"/>
  <c r="F124" i="50" s="1"/>
  <c r="Z124" i="7"/>
  <c r="P124" i="7"/>
  <c r="X124" i="7"/>
  <c r="P124" i="5"/>
  <c r="AB124" i="5"/>
  <c r="X124" i="5"/>
  <c r="V124" i="5"/>
  <c r="Z124" i="5"/>
  <c r="R124" i="5"/>
  <c r="T124" i="5"/>
  <c r="AL126" i="5"/>
  <c r="AL129" i="5"/>
  <c r="AR126" i="7"/>
  <c r="AZ126" i="7"/>
  <c r="AN128" i="5"/>
  <c r="AT126" i="7"/>
  <c r="BH126" i="7"/>
  <c r="Z126" i="50" s="1"/>
  <c r="AA126" i="50" s="1"/>
  <c r="AP128" i="5"/>
  <c r="AR128" i="5"/>
  <c r="AT128" i="5"/>
  <c r="AV126" i="7"/>
  <c r="AV128" i="5"/>
  <c r="AX126" i="7"/>
  <c r="AX128" i="5"/>
  <c r="BD126" i="7"/>
  <c r="BF126" i="7"/>
  <c r="AD151" i="5"/>
  <c r="AF151" i="5" s="1"/>
  <c r="AL128" i="5"/>
  <c r="AD128" i="5"/>
  <c r="AF128" i="5" s="1"/>
  <c r="BH128" i="7"/>
  <c r="Z128" i="50" s="1"/>
  <c r="AA128" i="50" s="1"/>
  <c r="AX129" i="5"/>
  <c r="AD147" i="5"/>
  <c r="AF147" i="5" s="1"/>
  <c r="AJ129" i="7"/>
  <c r="AL129" i="7" s="1"/>
  <c r="AN126" i="5"/>
  <c r="BB128" i="7"/>
  <c r="AV129" i="5"/>
  <c r="AR130" i="5"/>
  <c r="AL130" i="5"/>
  <c r="AP130" i="5"/>
  <c r="AX130" i="5"/>
  <c r="AN130" i="5"/>
  <c r="AT130" i="5"/>
  <c r="AV130" i="5"/>
  <c r="AR126" i="5"/>
  <c r="AV129" i="7"/>
  <c r="BH129" i="7"/>
  <c r="Z129" i="50" s="1"/>
  <c r="AA129" i="50" s="1"/>
  <c r="AT129" i="7"/>
  <c r="BD129" i="7"/>
  <c r="AX129" i="7"/>
  <c r="AR129" i="7"/>
  <c r="BJ129" i="7"/>
  <c r="BB129" i="7"/>
  <c r="BF129" i="7"/>
  <c r="AZ129" i="7"/>
  <c r="BF128" i="7"/>
  <c r="AN129" i="5"/>
  <c r="AR130" i="7"/>
  <c r="AJ130" i="7"/>
  <c r="AL130" i="7" s="1"/>
  <c r="AD130" i="5"/>
  <c r="AF130" i="5" s="1"/>
  <c r="BD128" i="7"/>
  <c r="AP129" i="5"/>
  <c r="AX126" i="5"/>
  <c r="AZ128" i="7"/>
  <c r="BB126" i="7"/>
  <c r="AP138" i="7"/>
  <c r="AP126" i="5"/>
  <c r="AR128" i="7"/>
  <c r="AJ128" i="7"/>
  <c r="AL128" i="7" s="1"/>
  <c r="AX130" i="7"/>
  <c r="BB130" i="7"/>
  <c r="BF130" i="7"/>
  <c r="AV130" i="7"/>
  <c r="AT130" i="7"/>
  <c r="BJ130" i="7"/>
  <c r="BH130" i="7"/>
  <c r="Z130" i="50" s="1"/>
  <c r="AA130" i="50" s="1"/>
  <c r="BD130" i="7"/>
  <c r="AZ130" i="7"/>
  <c r="AD129" i="5"/>
  <c r="AF129" i="5" s="1"/>
  <c r="AJ147" i="7"/>
  <c r="AL147" i="7" s="1"/>
  <c r="BJ128" i="7"/>
  <c r="AX128" i="7"/>
  <c r="AJ126" i="7"/>
  <c r="AL126" i="7" s="1"/>
  <c r="AT129" i="5"/>
  <c r="AV126" i="5"/>
  <c r="AJ151" i="7"/>
  <c r="AL151" i="7" s="1"/>
  <c r="AV128" i="7"/>
  <c r="BJ126" i="7"/>
  <c r="AR129" i="5"/>
  <c r="AD126" i="5"/>
  <c r="AF126" i="5" s="1"/>
  <c r="AX138" i="5"/>
  <c r="AN138" i="5"/>
  <c r="AV138" i="5"/>
  <c r="AR138" i="5"/>
  <c r="AP138" i="5"/>
  <c r="AL138" i="5"/>
  <c r="AT138" i="5"/>
  <c r="AT126" i="5"/>
  <c r="AT128" i="7"/>
  <c r="T126" i="50" l="1"/>
  <c r="AG126" i="50" s="1"/>
  <c r="R126" i="50"/>
  <c r="AE126" i="50" s="1"/>
  <c r="V126" i="50"/>
  <c r="AI126" i="50" s="1"/>
  <c r="P126" i="50"/>
  <c r="AC126" i="50" s="1"/>
  <c r="T147" i="50"/>
  <c r="R147" i="50"/>
  <c r="P147" i="50"/>
  <c r="V147" i="50"/>
  <c r="V128" i="50"/>
  <c r="AI128" i="50" s="1"/>
  <c r="T128" i="50"/>
  <c r="AG128" i="50" s="1"/>
  <c r="R128" i="50"/>
  <c r="AE128" i="50" s="1"/>
  <c r="P128" i="50"/>
  <c r="AC128" i="50" s="1"/>
  <c r="V129" i="50"/>
  <c r="AI129" i="50" s="1"/>
  <c r="T129" i="50"/>
  <c r="AG129" i="50" s="1"/>
  <c r="P129" i="50"/>
  <c r="AC129" i="50" s="1"/>
  <c r="R129" i="50"/>
  <c r="AE129" i="50" s="1"/>
  <c r="T130" i="50"/>
  <c r="AG130" i="50" s="1"/>
  <c r="R130" i="50"/>
  <c r="AE130" i="50" s="1"/>
  <c r="P130" i="50"/>
  <c r="AC130" i="50" s="1"/>
  <c r="V130" i="50"/>
  <c r="AI130" i="50" s="1"/>
  <c r="L124" i="50"/>
  <c r="AZ128" i="5"/>
  <c r="BL126" i="7"/>
  <c r="AZ126" i="5"/>
  <c r="AZ129" i="5"/>
  <c r="AI136" i="5"/>
  <c r="AJ136" i="5" s="1"/>
  <c r="AO136" i="7"/>
  <c r="AP136" i="7" s="1"/>
  <c r="BL129" i="7"/>
  <c r="AJ124" i="7"/>
  <c r="AL124" i="7" s="1"/>
  <c r="AZ130" i="5"/>
  <c r="BL130" i="7"/>
  <c r="AI156" i="5"/>
  <c r="AJ156" i="5" s="1"/>
  <c r="AO156" i="7"/>
  <c r="AP156" i="7" s="1"/>
  <c r="BL128" i="7"/>
  <c r="AZ138" i="5"/>
  <c r="AD124" i="5"/>
  <c r="AF124" i="5" s="1"/>
  <c r="V124" i="50" l="1"/>
  <c r="T124" i="50"/>
  <c r="P124" i="50"/>
  <c r="R124" i="50"/>
  <c r="AO153" i="7"/>
  <c r="AP153" i="7" s="1"/>
  <c r="AI153" i="5"/>
  <c r="AJ153" i="5" s="1"/>
  <c r="AI142" i="5"/>
  <c r="AJ142" i="5" s="1"/>
  <c r="AO142" i="7"/>
  <c r="AP142" i="7" s="1"/>
  <c r="AO134" i="7"/>
  <c r="AP134" i="7" s="1"/>
  <c r="AI134" i="5"/>
  <c r="AJ134" i="5" s="1"/>
  <c r="AI139" i="5"/>
  <c r="AJ139" i="5" s="1"/>
  <c r="AO139" i="7"/>
  <c r="AP139" i="7" s="1"/>
  <c r="AI143" i="5"/>
  <c r="AJ143" i="5" s="1"/>
  <c r="AO143" i="7"/>
  <c r="AP143" i="7" s="1"/>
  <c r="AO127" i="7"/>
  <c r="AP127" i="7" s="1"/>
  <c r="AI127" i="5"/>
  <c r="AJ127" i="5" s="1"/>
  <c r="AI131" i="5"/>
  <c r="AJ131" i="5" s="1"/>
  <c r="AO131" i="7"/>
  <c r="AP131" i="7" s="1"/>
  <c r="AI147" i="5"/>
  <c r="AJ147" i="5" s="1"/>
  <c r="AO147" i="7"/>
  <c r="AP147" i="7" s="1"/>
  <c r="AI141" i="5"/>
  <c r="AJ141" i="5" s="1"/>
  <c r="AO141" i="7"/>
  <c r="AP141" i="7" s="1"/>
  <c r="AI133" i="5"/>
  <c r="AJ133" i="5" s="1"/>
  <c r="AO133" i="7"/>
  <c r="AP133" i="7" s="1"/>
  <c r="BF136" i="7"/>
  <c r="BB136" i="7"/>
  <c r="AT136" i="7"/>
  <c r="BJ136" i="7"/>
  <c r="BH136" i="7"/>
  <c r="Z136" i="50" s="1"/>
  <c r="AA136" i="50" s="1"/>
  <c r="AZ136" i="7"/>
  <c r="AV136" i="7"/>
  <c r="AR136" i="7"/>
  <c r="BD136" i="7"/>
  <c r="AX136" i="7"/>
  <c r="AO152" i="7"/>
  <c r="AP152" i="7" s="1"/>
  <c r="AI152" i="5"/>
  <c r="AJ152" i="5" s="1"/>
  <c r="AO135" i="7"/>
  <c r="AP135" i="7" s="1"/>
  <c r="AI135" i="5"/>
  <c r="AJ135" i="5" s="1"/>
  <c r="AI154" i="5"/>
  <c r="AJ154" i="5" s="1"/>
  <c r="AO154" i="7"/>
  <c r="AP154" i="7" s="1"/>
  <c r="AT136" i="5"/>
  <c r="AP136" i="5"/>
  <c r="AL136" i="5"/>
  <c r="AR136" i="5"/>
  <c r="AN136" i="5"/>
  <c r="AX136" i="5"/>
  <c r="AV136" i="5"/>
  <c r="BF156" i="7"/>
  <c r="AV156" i="7"/>
  <c r="BH156" i="7"/>
  <c r="Z156" i="50" s="1"/>
  <c r="AA156" i="50" s="1"/>
  <c r="AR156" i="7"/>
  <c r="AT156" i="7"/>
  <c r="BB156" i="7"/>
  <c r="BD156" i="7"/>
  <c r="AX156" i="7"/>
  <c r="AZ156" i="7"/>
  <c r="BJ156" i="7"/>
  <c r="AP156" i="5"/>
  <c r="AL156" i="5"/>
  <c r="AR156" i="5"/>
  <c r="AX156" i="5"/>
  <c r="AV156" i="5"/>
  <c r="AT156" i="5"/>
  <c r="AN156" i="5"/>
  <c r="AC156" i="50" l="1"/>
  <c r="AI156" i="50"/>
  <c r="AE156" i="50"/>
  <c r="AG156" i="50"/>
  <c r="AC136" i="50"/>
  <c r="AG136" i="50"/>
  <c r="AI136" i="50"/>
  <c r="AE136" i="50"/>
  <c r="BF152" i="7"/>
  <c r="BJ152" i="7"/>
  <c r="AV152" i="7"/>
  <c r="AX152" i="7"/>
  <c r="AT152" i="7"/>
  <c r="AR152" i="7"/>
  <c r="BB152" i="7"/>
  <c r="BH152" i="7"/>
  <c r="Z152" i="50" s="1"/>
  <c r="AA152" i="50" s="1"/>
  <c r="AZ152" i="7"/>
  <c r="BD152" i="7"/>
  <c r="AP147" i="5"/>
  <c r="AT147" i="5"/>
  <c r="AX147" i="5"/>
  <c r="AV147" i="5"/>
  <c r="AN147" i="5"/>
  <c r="AR147" i="5"/>
  <c r="AL147" i="5"/>
  <c r="AL143" i="5"/>
  <c r="AN143" i="5"/>
  <c r="AP143" i="5"/>
  <c r="AX143" i="5"/>
  <c r="AR143" i="5"/>
  <c r="AT143" i="5"/>
  <c r="AV143" i="5"/>
  <c r="AR142" i="5"/>
  <c r="AN142" i="5"/>
  <c r="AV142" i="5"/>
  <c r="AX142" i="5"/>
  <c r="AL142" i="5"/>
  <c r="AT142" i="5"/>
  <c r="AP142" i="5"/>
  <c r="AZ136" i="5"/>
  <c r="AR141" i="5"/>
  <c r="AX141" i="5"/>
  <c r="AP141" i="5"/>
  <c r="AV141" i="5"/>
  <c r="AL141" i="5"/>
  <c r="AN141" i="5"/>
  <c r="AT141" i="5"/>
  <c r="AN127" i="5"/>
  <c r="AT127" i="5"/>
  <c r="AX127" i="5"/>
  <c r="AP127" i="5"/>
  <c r="AR127" i="5"/>
  <c r="AV127" i="5"/>
  <c r="AL127" i="5"/>
  <c r="AR134" i="5"/>
  <c r="AX134" i="5"/>
  <c r="AL134" i="5"/>
  <c r="AP134" i="5"/>
  <c r="AV134" i="5"/>
  <c r="AT134" i="5"/>
  <c r="AN134" i="5"/>
  <c r="AL153" i="5"/>
  <c r="AN153" i="5"/>
  <c r="AV153" i="5"/>
  <c r="AP153" i="5"/>
  <c r="AT153" i="5"/>
  <c r="AX153" i="5"/>
  <c r="AR153" i="5"/>
  <c r="AZ135" i="7"/>
  <c r="AV135" i="7"/>
  <c r="AX135" i="7"/>
  <c r="AR135" i="7"/>
  <c r="AT135" i="7"/>
  <c r="BD135" i="7"/>
  <c r="BF135" i="7"/>
  <c r="BJ135" i="7"/>
  <c r="BH135" i="7"/>
  <c r="Z135" i="50" s="1"/>
  <c r="AA135" i="50" s="1"/>
  <c r="BB135" i="7"/>
  <c r="BD133" i="7"/>
  <c r="BH133" i="7"/>
  <c r="Z133" i="50" s="1"/>
  <c r="AA133" i="50" s="1"/>
  <c r="AZ133" i="7"/>
  <c r="AT133" i="7"/>
  <c r="BF133" i="7"/>
  <c r="AR133" i="7"/>
  <c r="BJ133" i="7"/>
  <c r="AV133" i="7"/>
  <c r="AX133" i="7"/>
  <c r="BB133" i="7"/>
  <c r="BL156" i="7"/>
  <c r="AR147" i="7"/>
  <c r="BB147" i="7"/>
  <c r="AT147" i="7"/>
  <c r="BF147" i="7"/>
  <c r="AX147" i="7"/>
  <c r="AZ147" i="7"/>
  <c r="BD147" i="7"/>
  <c r="BJ147" i="7"/>
  <c r="AV147" i="7"/>
  <c r="BH147" i="7"/>
  <c r="Z147" i="50" s="1"/>
  <c r="AA147" i="50" s="1"/>
  <c r="AT131" i="7"/>
  <c r="AX131" i="7"/>
  <c r="AV131" i="7"/>
  <c r="BH131" i="7"/>
  <c r="Z131" i="50" s="1"/>
  <c r="AA131" i="50" s="1"/>
  <c r="BD131" i="7"/>
  <c r="AR131" i="7"/>
  <c r="AZ131" i="7"/>
  <c r="BB131" i="7"/>
  <c r="BJ131" i="7"/>
  <c r="BF131" i="7"/>
  <c r="BF127" i="7"/>
  <c r="BH127" i="7"/>
  <c r="Z127" i="50" s="1"/>
  <c r="AA127" i="50" s="1"/>
  <c r="AV127" i="7"/>
  <c r="AX127" i="7"/>
  <c r="BJ127" i="7"/>
  <c r="BB127" i="7"/>
  <c r="AT127" i="7"/>
  <c r="BD127" i="7"/>
  <c r="AZ127" i="7"/>
  <c r="AR127" i="7"/>
  <c r="BD134" i="7"/>
  <c r="AT134" i="7"/>
  <c r="BH134" i="7"/>
  <c r="Z134" i="50" s="1"/>
  <c r="AA134" i="50" s="1"/>
  <c r="AX134" i="7"/>
  <c r="BF134" i="7"/>
  <c r="BB134" i="7"/>
  <c r="AV134" i="7"/>
  <c r="BJ134" i="7"/>
  <c r="AR134" i="7"/>
  <c r="AZ134" i="7"/>
  <c r="BF153" i="7"/>
  <c r="BD153" i="7"/>
  <c r="AR153" i="7"/>
  <c r="BH153" i="7"/>
  <c r="Z153" i="50" s="1"/>
  <c r="AA153" i="50" s="1"/>
  <c r="BJ153" i="7"/>
  <c r="AX153" i="7"/>
  <c r="BB153" i="7"/>
  <c r="AT153" i="7"/>
  <c r="AV153" i="7"/>
  <c r="AZ153" i="7"/>
  <c r="AZ156" i="5"/>
  <c r="AT154" i="7"/>
  <c r="BH154" i="7"/>
  <c r="Z154" i="50" s="1"/>
  <c r="AA154" i="50" s="1"/>
  <c r="AR154" i="7"/>
  <c r="BD154" i="7"/>
  <c r="BF154" i="7"/>
  <c r="BB154" i="7"/>
  <c r="AX154" i="7"/>
  <c r="BJ154" i="7"/>
  <c r="AV154" i="7"/>
  <c r="AZ154" i="7"/>
  <c r="AT154" i="5"/>
  <c r="AR154" i="5"/>
  <c r="AN154" i="5"/>
  <c r="AV154" i="5"/>
  <c r="AL154" i="5"/>
  <c r="AX154" i="5"/>
  <c r="AP154" i="5"/>
  <c r="AT152" i="5"/>
  <c r="AR152" i="5"/>
  <c r="AN152" i="5"/>
  <c r="AX152" i="5"/>
  <c r="AV152" i="5"/>
  <c r="AL152" i="5"/>
  <c r="AP152" i="5"/>
  <c r="BL136" i="7"/>
  <c r="AN131" i="5"/>
  <c r="AR131" i="5"/>
  <c r="AV131" i="5"/>
  <c r="AL131" i="5"/>
  <c r="AP131" i="5"/>
  <c r="AT131" i="5"/>
  <c r="AX131" i="5"/>
  <c r="AR139" i="5"/>
  <c r="AN139" i="5"/>
  <c r="AT139" i="5"/>
  <c r="AL139" i="5"/>
  <c r="AP139" i="5"/>
  <c r="AX139" i="5"/>
  <c r="AV139" i="5"/>
  <c r="AC152" i="50" l="1"/>
  <c r="AI152" i="50"/>
  <c r="AE152" i="50"/>
  <c r="AG152" i="50"/>
  <c r="AE154" i="50"/>
  <c r="AC154" i="50"/>
  <c r="AG154" i="50"/>
  <c r="AI154" i="50"/>
  <c r="AC153" i="50"/>
  <c r="AG153" i="50"/>
  <c r="AI153" i="50"/>
  <c r="AE153" i="50"/>
  <c r="AE147" i="50"/>
  <c r="AC147" i="50"/>
  <c r="AI147" i="50"/>
  <c r="AG147" i="50"/>
  <c r="AE134" i="50"/>
  <c r="AG134" i="50"/>
  <c r="AI134" i="50"/>
  <c r="AC134" i="50"/>
  <c r="AI133" i="50"/>
  <c r="AE133" i="50"/>
  <c r="AG133" i="50"/>
  <c r="AC133" i="50"/>
  <c r="AC135" i="50"/>
  <c r="AG135" i="50"/>
  <c r="AE135" i="50"/>
  <c r="AI135" i="50"/>
  <c r="AC131" i="50"/>
  <c r="AE131" i="50"/>
  <c r="AG131" i="50"/>
  <c r="AI131" i="50"/>
  <c r="AE127" i="50"/>
  <c r="AG127" i="50"/>
  <c r="AI127" i="50"/>
  <c r="AC127" i="50"/>
  <c r="AZ152" i="5"/>
  <c r="AZ154" i="5"/>
  <c r="BL135" i="7"/>
  <c r="AZ134" i="5"/>
  <c r="BL154" i="7"/>
  <c r="BL134" i="7"/>
  <c r="BL147" i="7"/>
  <c r="AZ147" i="5"/>
  <c r="AZ131" i="5"/>
  <c r="AI124" i="5"/>
  <c r="AJ124" i="5" s="1"/>
  <c r="AO124" i="7"/>
  <c r="AP124" i="7" s="1"/>
  <c r="BL131" i="7"/>
  <c r="AZ143" i="5"/>
  <c r="AZ139" i="5"/>
  <c r="BL127" i="7"/>
  <c r="AZ153" i="5"/>
  <c r="AZ127" i="5"/>
  <c r="BL153" i="7"/>
  <c r="AZ142" i="5"/>
  <c r="BL152" i="7"/>
  <c r="BL133" i="7"/>
  <c r="AZ141" i="5"/>
  <c r="BF124" i="7" l="1"/>
  <c r="BH124" i="7"/>
  <c r="Z124" i="50" s="1"/>
  <c r="AA124" i="50" s="1"/>
  <c r="BJ124" i="7"/>
  <c r="BB124" i="7"/>
  <c r="AR124" i="7"/>
  <c r="AZ124" i="7"/>
  <c r="AX124" i="7"/>
  <c r="AT124" i="7"/>
  <c r="AV124" i="7"/>
  <c r="BD124" i="7"/>
  <c r="AP124" i="5"/>
  <c r="AT124" i="5"/>
  <c r="AL124" i="5"/>
  <c r="AR124" i="5"/>
  <c r="AV124" i="5"/>
  <c r="AN124" i="5"/>
  <c r="AX124" i="5"/>
  <c r="AG124" i="50" l="1"/>
  <c r="AE124" i="50"/>
  <c r="AC124" i="50"/>
  <c r="AI124" i="50"/>
  <c r="BL124" i="7"/>
  <c r="AZ124" i="5"/>
  <c r="F157" i="5" l="1"/>
  <c r="L157" i="5" s="1"/>
  <c r="AI157" i="5"/>
  <c r="F157" i="7"/>
  <c r="L157" i="7" s="1"/>
  <c r="AO157" i="7"/>
  <c r="Z157" i="7" l="1"/>
  <c r="X157" i="7"/>
  <c r="V157" i="7"/>
  <c r="AB157" i="7"/>
  <c r="T157" i="7"/>
  <c r="R157" i="7"/>
  <c r="P157" i="7"/>
  <c r="AH157" i="7"/>
  <c r="AF157" i="7"/>
  <c r="F157" i="50" s="1"/>
  <c r="AD157" i="7"/>
  <c r="X157" i="5"/>
  <c r="V157" i="5"/>
  <c r="T157" i="5"/>
  <c r="R157" i="5"/>
  <c r="P157" i="5"/>
  <c r="Z157" i="5"/>
  <c r="AB157" i="5"/>
  <c r="AP157" i="7"/>
  <c r="AJ157" i="5"/>
  <c r="L157" i="50" l="1"/>
  <c r="AN157" i="5"/>
  <c r="AX157" i="7"/>
  <c r="AZ157" i="7"/>
  <c r="BJ157" i="7"/>
  <c r="AL157" i="5"/>
  <c r="AR157" i="7"/>
  <c r="AP157" i="5"/>
  <c r="BH157" i="7"/>
  <c r="Z157" i="50" s="1"/>
  <c r="AA157" i="50" s="1"/>
  <c r="AX157" i="5"/>
  <c r="AT157" i="7"/>
  <c r="AV157" i="5"/>
  <c r="AT157" i="5"/>
  <c r="AV157" i="7"/>
  <c r="AD157" i="5"/>
  <c r="AF157" i="5" s="1"/>
  <c r="AJ157" i="7"/>
  <c r="AL157" i="7" s="1"/>
  <c r="BF157" i="7"/>
  <c r="AR157" i="5"/>
  <c r="BB157" i="7"/>
  <c r="BD157" i="7"/>
  <c r="V157" i="50" l="1"/>
  <c r="AI157" i="50" s="1"/>
  <c r="T157" i="50"/>
  <c r="AG157" i="50" s="1"/>
  <c r="R157" i="50"/>
  <c r="AE157" i="50" s="1"/>
  <c r="P157" i="50"/>
  <c r="AC157" i="50" s="1"/>
  <c r="AZ157" i="5"/>
  <c r="BL157" i="7"/>
  <c r="F145" i="7" l="1"/>
  <c r="L145" i="7" s="1"/>
  <c r="F145" i="5"/>
  <c r="L145" i="5" s="1"/>
  <c r="H178" i="7" l="1"/>
  <c r="AO121" i="7" l="1"/>
  <c r="AP121" i="7" s="1"/>
  <c r="F121" i="5"/>
  <c r="L121" i="5" s="1"/>
  <c r="F176" i="7"/>
  <c r="F176" i="5"/>
  <c r="AB121" i="5" l="1"/>
  <c r="Z121" i="5"/>
  <c r="X121" i="5"/>
  <c r="T121" i="5"/>
  <c r="R121" i="5"/>
  <c r="P121" i="5"/>
  <c r="V121" i="5"/>
  <c r="AI121" i="5"/>
  <c r="AJ121" i="5" s="1"/>
  <c r="L176" i="5"/>
  <c r="F178" i="5"/>
  <c r="L176" i="7"/>
  <c r="F178" i="7"/>
  <c r="AZ121" i="7"/>
  <c r="AX121" i="7"/>
  <c r="AV121" i="7"/>
  <c r="BJ121" i="7"/>
  <c r="BD121" i="7"/>
  <c r="AR121" i="7"/>
  <c r="AT121" i="7"/>
  <c r="BH121" i="7"/>
  <c r="Z121" i="50" s="1"/>
  <c r="AA121" i="50" s="1"/>
  <c r="BB121" i="7"/>
  <c r="BF121" i="7"/>
  <c r="AI121" i="50" l="1"/>
  <c r="AC121" i="50"/>
  <c r="AE121" i="50"/>
  <c r="AG121" i="50"/>
  <c r="L178" i="7"/>
  <c r="AB176" i="5"/>
  <c r="Z176" i="5"/>
  <c r="X176" i="5"/>
  <c r="V176" i="5"/>
  <c r="T176" i="5"/>
  <c r="R176" i="5"/>
  <c r="P176" i="5"/>
  <c r="BL121" i="7"/>
  <c r="L178" i="5"/>
  <c r="X178" i="5" l="1"/>
  <c r="T178" i="5"/>
  <c r="AB178" i="5"/>
  <c r="V178" i="5"/>
  <c r="AD176" i="5"/>
  <c r="P178" i="5"/>
  <c r="R178" i="5"/>
  <c r="Z178" i="5"/>
  <c r="AF176" i="5" l="1"/>
  <c r="AD178" i="5"/>
  <c r="AF178" i="5" s="1"/>
  <c r="F120" i="5" l="1"/>
  <c r="L120" i="5" s="1"/>
  <c r="F120" i="7"/>
  <c r="L120" i="7" s="1"/>
  <c r="AH120" i="7" l="1"/>
  <c r="R120" i="7"/>
  <c r="AF120" i="7"/>
  <c r="F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B120" i="5"/>
  <c r="AI120" i="5"/>
  <c r="AJ120" i="5" s="1"/>
  <c r="AO120" i="7"/>
  <c r="AP120" i="7" s="1"/>
  <c r="L120" i="50" l="1"/>
  <c r="AD120" i="5"/>
  <c r="AF120" i="5" s="1"/>
  <c r="AL120" i="5"/>
  <c r="AR120" i="5"/>
  <c r="AT120" i="5"/>
  <c r="AN120" i="5"/>
  <c r="AP120" i="5"/>
  <c r="AX120" i="5"/>
  <c r="AV120" i="5"/>
  <c r="BF120" i="7"/>
  <c r="AX120" i="7"/>
  <c r="AV120" i="7"/>
  <c r="BB120" i="7"/>
  <c r="BH120" i="7"/>
  <c r="Z120" i="50" s="1"/>
  <c r="AA120" i="50" s="1"/>
  <c r="BJ120" i="7"/>
  <c r="AZ120" i="7"/>
  <c r="BD120" i="7"/>
  <c r="AT120" i="7"/>
  <c r="AR120" i="7"/>
  <c r="AJ120" i="7"/>
  <c r="AL120" i="7" s="1"/>
  <c r="V120" i="50" l="1"/>
  <c r="AI120" i="50" s="1"/>
  <c r="T120" i="50"/>
  <c r="AG120" i="50" s="1"/>
  <c r="P120" i="50"/>
  <c r="AC120" i="50" s="1"/>
  <c r="R120" i="50"/>
  <c r="AE120" i="50" s="1"/>
  <c r="AZ120" i="5"/>
  <c r="BL120" i="7"/>
  <c r="F117" i="7" l="1"/>
  <c r="L117" i="7" s="1"/>
  <c r="AO117" i="7"/>
  <c r="F117" i="5"/>
  <c r="L117" i="5" s="1"/>
  <c r="AI117" i="5"/>
  <c r="AD117" i="7" l="1"/>
  <c r="AB117" i="7"/>
  <c r="Z117" i="7"/>
  <c r="P117" i="7"/>
  <c r="AH117" i="7"/>
  <c r="AF117" i="7"/>
  <c r="F117" i="50" s="1"/>
  <c r="R117" i="7"/>
  <c r="X117" i="7"/>
  <c r="V117" i="7"/>
  <c r="T117" i="7"/>
  <c r="T117" i="5"/>
  <c r="R117" i="5"/>
  <c r="P117" i="5"/>
  <c r="AB117" i="5"/>
  <c r="Z117" i="5"/>
  <c r="X117" i="5"/>
  <c r="V117" i="5"/>
  <c r="AP117" i="7"/>
  <c r="AJ117" i="5"/>
  <c r="H37" i="60" l="1"/>
  <c r="H37" i="52"/>
  <c r="L117" i="50"/>
  <c r="BF117" i="7"/>
  <c r="BD117" i="7"/>
  <c r="AD117" i="5"/>
  <c r="AF117" i="5" s="1"/>
  <c r="AT117" i="7"/>
  <c r="AV117" i="7"/>
  <c r="AP117" i="5"/>
  <c r="AR117" i="5"/>
  <c r="AL117" i="5"/>
  <c r="AT117" i="5"/>
  <c r="AN117" i="5"/>
  <c r="AV117" i="5"/>
  <c r="AX117" i="7"/>
  <c r="AJ117" i="7"/>
  <c r="AL117" i="7" s="1"/>
  <c r="BH117" i="7"/>
  <c r="Z117" i="50" s="1"/>
  <c r="AA117" i="50" s="1"/>
  <c r="AZ117" i="7"/>
  <c r="BB117" i="7"/>
  <c r="BJ117" i="7"/>
  <c r="AX117" i="5"/>
  <c r="AR117" i="7"/>
  <c r="H38" i="52" l="1"/>
  <c r="H37" i="61"/>
  <c r="H38" i="61" s="1"/>
  <c r="T117" i="50"/>
  <c r="AG117" i="50" s="1"/>
  <c r="V117" i="50"/>
  <c r="AI117" i="50" s="1"/>
  <c r="P117" i="50"/>
  <c r="AC117" i="50" s="1"/>
  <c r="R117" i="50"/>
  <c r="AE117" i="50" s="1"/>
  <c r="F119" i="5"/>
  <c r="L119" i="5" s="1"/>
  <c r="F119" i="7"/>
  <c r="L119" i="7" s="1"/>
  <c r="BL117" i="7"/>
  <c r="AZ117" i="5"/>
  <c r="V119" i="7" l="1"/>
  <c r="T119" i="7"/>
  <c r="AH119" i="7"/>
  <c r="R119" i="7"/>
  <c r="Z119" i="7"/>
  <c r="P119" i="7"/>
  <c r="AF119" i="7"/>
  <c r="F119" i="50" s="1"/>
  <c r="AD119" i="7"/>
  <c r="AB119" i="7"/>
  <c r="X119" i="7"/>
  <c r="X119" i="5"/>
  <c r="V119" i="5"/>
  <c r="T119" i="5"/>
  <c r="P119" i="5"/>
  <c r="R119" i="5"/>
  <c r="AB119" i="5"/>
  <c r="Z119" i="5"/>
  <c r="AI119" i="5"/>
  <c r="AJ119" i="5" s="1"/>
  <c r="AO119" i="7"/>
  <c r="AP119" i="7" s="1"/>
  <c r="L119" i="50" l="1"/>
  <c r="AJ119" i="7"/>
  <c r="BF119" i="7"/>
  <c r="BJ119" i="7"/>
  <c r="AZ119" i="7"/>
  <c r="AT119" i="7"/>
  <c r="BB119" i="7"/>
  <c r="AR119" i="7"/>
  <c r="AV119" i="7"/>
  <c r="BD119" i="7"/>
  <c r="AX119" i="7"/>
  <c r="BH119" i="7"/>
  <c r="Z119" i="50" s="1"/>
  <c r="AA119" i="50" s="1"/>
  <c r="AD119" i="5"/>
  <c r="AT119" i="5"/>
  <c r="AP119" i="5"/>
  <c r="AX119" i="5"/>
  <c r="AN119" i="5"/>
  <c r="AV119" i="5"/>
  <c r="AR119" i="5"/>
  <c r="AL119" i="5"/>
  <c r="V119" i="50" l="1"/>
  <c r="AI119" i="50" s="1"/>
  <c r="T119" i="50"/>
  <c r="AG119" i="50" s="1"/>
  <c r="R119" i="50"/>
  <c r="AE119" i="50" s="1"/>
  <c r="P119" i="50"/>
  <c r="AC119" i="50" s="1"/>
  <c r="BL119" i="7"/>
  <c r="AZ119" i="5"/>
  <c r="AI148" i="5" l="1"/>
  <c r="AO148" i="7"/>
  <c r="F149" i="5"/>
  <c r="L149" i="5" s="1"/>
  <c r="F149" i="7"/>
  <c r="L149" i="7" s="1"/>
  <c r="V149" i="7" l="1"/>
  <c r="T149" i="7"/>
  <c r="AH149" i="7"/>
  <c r="R149" i="7"/>
  <c r="AF149" i="7"/>
  <c r="AD149" i="7"/>
  <c r="AB149" i="7"/>
  <c r="Z149" i="7"/>
  <c r="X149" i="7"/>
  <c r="P149" i="7"/>
  <c r="Z149" i="5"/>
  <c r="X149" i="5"/>
  <c r="V149" i="5"/>
  <c r="T149" i="5"/>
  <c r="R149" i="5"/>
  <c r="P149" i="5"/>
  <c r="AB149" i="5"/>
  <c r="AO149" i="7"/>
  <c r="AP149" i="7" s="1"/>
  <c r="F148" i="5"/>
  <c r="L148" i="5" s="1"/>
  <c r="F148" i="7"/>
  <c r="AI149" i="5"/>
  <c r="AJ149" i="5" s="1"/>
  <c r="X148" i="5" l="1"/>
  <c r="V148" i="5"/>
  <c r="T148" i="5"/>
  <c r="R148" i="5"/>
  <c r="P148" i="5"/>
  <c r="AB148" i="5"/>
  <c r="Z148" i="5"/>
  <c r="AJ148" i="5"/>
  <c r="AR149" i="7"/>
  <c r="AX149" i="7"/>
  <c r="AZ149" i="7"/>
  <c r="BB149" i="7"/>
  <c r="AV149" i="7"/>
  <c r="BH149" i="7"/>
  <c r="Z149" i="50" s="1"/>
  <c r="AT149" i="7"/>
  <c r="BJ149" i="7"/>
  <c r="BD149" i="7"/>
  <c r="BF149" i="7"/>
  <c r="L148" i="7"/>
  <c r="AP148" i="7"/>
  <c r="AX149" i="5"/>
  <c r="AN149" i="5"/>
  <c r="AV149" i="5"/>
  <c r="AT149" i="5"/>
  <c r="AL149" i="5"/>
  <c r="AP149" i="5"/>
  <c r="AR149" i="5"/>
  <c r="AD149" i="5"/>
  <c r="AF149" i="5" s="1"/>
  <c r="AJ149" i="7"/>
  <c r="AL149" i="7" s="1"/>
  <c r="AP148" i="5" l="1"/>
  <c r="Z148" i="7"/>
  <c r="BB148" i="7" s="1"/>
  <c r="X148" i="7"/>
  <c r="AZ148" i="7" s="1"/>
  <c r="V148" i="7"/>
  <c r="AF148" i="7"/>
  <c r="BH148" i="7" s="1"/>
  <c r="Z148" i="50" s="1"/>
  <c r="AD148" i="7"/>
  <c r="BF148" i="7" s="1"/>
  <c r="AB148" i="7"/>
  <c r="BD148" i="7" s="1"/>
  <c r="T148" i="7"/>
  <c r="AV148" i="7" s="1"/>
  <c r="R148" i="7"/>
  <c r="AT148" i="7" s="1"/>
  <c r="P148" i="7"/>
  <c r="AR148" i="7" s="1"/>
  <c r="AH148" i="7"/>
  <c r="BJ148" i="7" s="1"/>
  <c r="AV148" i="5"/>
  <c r="AZ149" i="5"/>
  <c r="AD148" i="5"/>
  <c r="AF148" i="5" s="1"/>
  <c r="AL148" i="5"/>
  <c r="AR148" i="5"/>
  <c r="BL149" i="7"/>
  <c r="AT148" i="5"/>
  <c r="AX148" i="5"/>
  <c r="AN148" i="5"/>
  <c r="D45" i="52" l="1"/>
  <c r="AX148" i="7"/>
  <c r="BL148" i="7" s="1"/>
  <c r="AJ148" i="7"/>
  <c r="AZ148" i="5"/>
  <c r="AL148" i="7" l="1"/>
  <c r="AO116" i="7" l="1"/>
  <c r="F116" i="7"/>
  <c r="L116" i="7" s="1"/>
  <c r="F116" i="5"/>
  <c r="L116" i="5" s="1"/>
  <c r="AI116" i="5" l="1"/>
  <c r="AJ116" i="5" s="1"/>
  <c r="AH116" i="7"/>
  <c r="R116" i="7"/>
  <c r="AF116" i="7"/>
  <c r="P116" i="7"/>
  <c r="AD116" i="7"/>
  <c r="Z116" i="7"/>
  <c r="X116" i="7"/>
  <c r="AB116" i="7"/>
  <c r="V116" i="7"/>
  <c r="T116" i="7"/>
  <c r="R116" i="5"/>
  <c r="P116" i="5"/>
  <c r="Z116" i="5"/>
  <c r="X116" i="5"/>
  <c r="T116" i="5"/>
  <c r="V116" i="5"/>
  <c r="AB116" i="5"/>
  <c r="AP116" i="7"/>
  <c r="F116" i="50" l="1"/>
  <c r="L116" i="50" s="1"/>
  <c r="AL116" i="5"/>
  <c r="AP116" i="5"/>
  <c r="BF116" i="7"/>
  <c r="BD116" i="7"/>
  <c r="AR116" i="5"/>
  <c r="AX116" i="7"/>
  <c r="AD116" i="5"/>
  <c r="AF116" i="5" s="1"/>
  <c r="AN116" i="5"/>
  <c r="AV116" i="5"/>
  <c r="AX116" i="5"/>
  <c r="AJ116" i="7"/>
  <c r="AL116" i="7" s="1"/>
  <c r="AT116" i="7"/>
  <c r="BH116" i="7"/>
  <c r="Z116" i="50" s="1"/>
  <c r="BJ116" i="7"/>
  <c r="AR116" i="7"/>
  <c r="BB116" i="7"/>
  <c r="AZ116" i="7"/>
  <c r="AV116" i="7"/>
  <c r="AT116" i="5"/>
  <c r="AA116" i="50" l="1"/>
  <c r="T116" i="50"/>
  <c r="V116" i="50"/>
  <c r="P116" i="50"/>
  <c r="R116" i="50"/>
  <c r="AZ116" i="5"/>
  <c r="BL116" i="7"/>
  <c r="AI116" i="50" l="1"/>
  <c r="AG116" i="50"/>
  <c r="AE116" i="50"/>
  <c r="AC116" i="50"/>
  <c r="F122" i="5"/>
  <c r="L122" i="5" s="1"/>
  <c r="AI122" i="5"/>
  <c r="F122" i="7"/>
  <c r="L122" i="7" s="1"/>
  <c r="AO122" i="7"/>
  <c r="AP122" i="7" l="1"/>
  <c r="Z122" i="7"/>
  <c r="X122" i="7"/>
  <c r="V122" i="7"/>
  <c r="AF122" i="7"/>
  <c r="F122" i="50" s="1"/>
  <c r="AB122" i="7"/>
  <c r="T122" i="7"/>
  <c r="AH122" i="7"/>
  <c r="AD122" i="7"/>
  <c r="R122" i="7"/>
  <c r="P122" i="7"/>
  <c r="AB122" i="5"/>
  <c r="Z122" i="5"/>
  <c r="V122" i="5"/>
  <c r="T122" i="5"/>
  <c r="R122" i="5"/>
  <c r="P122" i="5"/>
  <c r="X122" i="5"/>
  <c r="AJ122" i="5"/>
  <c r="L122" i="50" l="1"/>
  <c r="AT122" i="7"/>
  <c r="BF122" i="7"/>
  <c r="AD122" i="5"/>
  <c r="AF122" i="5" s="1"/>
  <c r="AX122" i="7"/>
  <c r="AJ122" i="7"/>
  <c r="AL122" i="7" s="1"/>
  <c r="AR122" i="7"/>
  <c r="AZ122" i="7"/>
  <c r="BB122" i="7"/>
  <c r="AT122" i="5"/>
  <c r="AP122" i="5"/>
  <c r="AV122" i="5"/>
  <c r="AR122" i="5"/>
  <c r="AX122" i="5"/>
  <c r="AL122" i="5"/>
  <c r="AN122" i="5"/>
  <c r="BH122" i="7"/>
  <c r="Z122" i="50" s="1"/>
  <c r="AA122" i="50" s="1"/>
  <c r="AV122" i="7"/>
  <c r="BJ122" i="7"/>
  <c r="BD122" i="7"/>
  <c r="R122" i="50" l="1"/>
  <c r="AE122" i="50" s="1"/>
  <c r="P122" i="50"/>
  <c r="AC122" i="50" s="1"/>
  <c r="V122" i="50"/>
  <c r="AI122" i="50" s="1"/>
  <c r="T122" i="50"/>
  <c r="AG122" i="50" s="1"/>
  <c r="BL122" i="7"/>
  <c r="AZ122" i="5"/>
  <c r="AH109" i="7" l="1"/>
  <c r="T109" i="7" l="1"/>
  <c r="R109" i="7"/>
  <c r="AF109" i="7"/>
  <c r="F109" i="50" s="1"/>
  <c r="L109" i="50" s="1"/>
  <c r="P109" i="7"/>
  <c r="V109" i="7"/>
  <c r="X109" i="7"/>
  <c r="AD109" i="7"/>
  <c r="AB109" i="7"/>
  <c r="Z109" i="7"/>
  <c r="R109" i="50" l="1"/>
  <c r="P109" i="50"/>
  <c r="V109" i="50"/>
  <c r="T109" i="50"/>
  <c r="AJ109" i="7"/>
  <c r="AL109" i="7" s="1"/>
  <c r="L95" i="7" l="1"/>
  <c r="H95" i="7"/>
  <c r="H97" i="7" s="1"/>
  <c r="H164" i="7" s="1"/>
  <c r="H180" i="7" s="1"/>
  <c r="F95" i="7"/>
  <c r="F95" i="5"/>
  <c r="X95" i="5" l="1"/>
  <c r="Z95" i="5"/>
  <c r="AB95" i="5"/>
  <c r="P95" i="5"/>
  <c r="T95" i="5"/>
  <c r="V95" i="5"/>
  <c r="R95" i="5"/>
  <c r="L95" i="5"/>
  <c r="P95" i="7"/>
  <c r="R95" i="7"/>
  <c r="AH95" i="7"/>
  <c r="AB95" i="7"/>
  <c r="V95" i="7"/>
  <c r="T95" i="7"/>
  <c r="AF95" i="7"/>
  <c r="Z95" i="7"/>
  <c r="X95" i="7"/>
  <c r="AD95" i="7"/>
  <c r="F118" i="7" l="1"/>
  <c r="L118" i="7" s="1"/>
  <c r="AO118" i="7" l="1"/>
  <c r="AP118" i="7" s="1"/>
  <c r="Z118" i="7"/>
  <c r="D48" i="60" s="1"/>
  <c r="X118" i="7"/>
  <c r="D47" i="60" s="1"/>
  <c r="V118" i="7"/>
  <c r="R118" i="7"/>
  <c r="AH118" i="7"/>
  <c r="AD118" i="7"/>
  <c r="D50" i="60" s="1"/>
  <c r="T118" i="7"/>
  <c r="AB118" i="7"/>
  <c r="D49" i="60" s="1"/>
  <c r="AF118" i="7"/>
  <c r="P118" i="7"/>
  <c r="F118" i="5"/>
  <c r="L118" i="5" s="1"/>
  <c r="D55" i="60" l="1"/>
  <c r="F55" i="60" s="1"/>
  <c r="F118" i="50"/>
  <c r="L118" i="50" s="1"/>
  <c r="F49" i="60"/>
  <c r="F48" i="60"/>
  <c r="F47" i="60"/>
  <c r="D46" i="60"/>
  <c r="F46" i="60" s="1"/>
  <c r="D45" i="60"/>
  <c r="D43" i="60"/>
  <c r="F43" i="60" s="1"/>
  <c r="D42" i="60"/>
  <c r="F42" i="60" s="1"/>
  <c r="D41" i="60"/>
  <c r="F41" i="60" s="1"/>
  <c r="AI118" i="5"/>
  <c r="AJ118" i="5" s="1"/>
  <c r="BJ118" i="7"/>
  <c r="AV118" i="7"/>
  <c r="V118" i="5"/>
  <c r="T118" i="5"/>
  <c r="R118" i="5"/>
  <c r="AB118" i="5"/>
  <c r="Z118" i="5"/>
  <c r="X118" i="5"/>
  <c r="P118" i="5"/>
  <c r="BD118" i="7"/>
  <c r="BH118" i="7"/>
  <c r="Z118" i="50" s="1"/>
  <c r="AZ118" i="7"/>
  <c r="BF118" i="7"/>
  <c r="AT118" i="7"/>
  <c r="AX118" i="7"/>
  <c r="BB118" i="7"/>
  <c r="AJ118" i="7"/>
  <c r="AL118" i="7" s="1"/>
  <c r="AR118" i="7"/>
  <c r="F45" i="60" l="1"/>
  <c r="L45" i="60" s="1"/>
  <c r="D45" i="61"/>
  <c r="F50" i="60"/>
  <c r="AA118" i="50"/>
  <c r="D37" i="60"/>
  <c r="F37" i="60" s="1"/>
  <c r="D36" i="60"/>
  <c r="F36" i="60" s="1"/>
  <c r="D35" i="60"/>
  <c r="F35" i="60" s="1"/>
  <c r="D34" i="60"/>
  <c r="F34" i="60" s="1"/>
  <c r="D33" i="60"/>
  <c r="F33" i="60" s="1"/>
  <c r="D32" i="60"/>
  <c r="F32" i="60" s="1"/>
  <c r="D31" i="60"/>
  <c r="F31" i="60" s="1"/>
  <c r="R118" i="50"/>
  <c r="P118" i="50"/>
  <c r="V118" i="50"/>
  <c r="T118" i="50"/>
  <c r="AL118" i="5"/>
  <c r="AT118" i="5"/>
  <c r="AR118" i="5"/>
  <c r="AV118" i="5"/>
  <c r="BL118" i="7"/>
  <c r="AX118" i="5"/>
  <c r="AD118" i="5"/>
  <c r="AF118" i="5" s="1"/>
  <c r="AP118" i="5"/>
  <c r="AN118" i="5"/>
  <c r="AI118" i="50" l="1"/>
  <c r="AG118" i="50"/>
  <c r="D54" i="60"/>
  <c r="F54" i="60" s="1"/>
  <c r="AE118" i="50"/>
  <c r="D53" i="60"/>
  <c r="F53" i="60" s="1"/>
  <c r="D52" i="60"/>
  <c r="F52" i="60" s="1"/>
  <c r="AC118" i="50"/>
  <c r="AZ118" i="5"/>
  <c r="L53" i="60" l="1"/>
  <c r="L54" i="60"/>
  <c r="L52" i="60"/>
  <c r="AD23" i="5"/>
  <c r="AR23" i="5" s="1"/>
  <c r="P31" i="5"/>
  <c r="R31" i="5"/>
  <c r="T31" i="5"/>
  <c r="V31" i="5"/>
  <c r="X31" i="5"/>
  <c r="Z31" i="5"/>
  <c r="AB31" i="5"/>
  <c r="P67" i="5"/>
  <c r="R67" i="5"/>
  <c r="R75" i="5" s="1"/>
  <c r="Z38" i="11" s="1"/>
  <c r="T67" i="5"/>
  <c r="T75" i="5" s="1"/>
  <c r="AB38" i="11" s="1"/>
  <c r="V67" i="5"/>
  <c r="V75" i="5" s="1"/>
  <c r="AD38" i="11" s="1"/>
  <c r="X67" i="5"/>
  <c r="X75" i="5" s="1"/>
  <c r="AF38" i="11" s="1"/>
  <c r="Z67" i="5"/>
  <c r="Z75" i="5" s="1"/>
  <c r="AH38" i="11" s="1"/>
  <c r="AB67" i="5"/>
  <c r="AB75" i="5" s="1"/>
  <c r="AJ38" i="11" s="1"/>
  <c r="AD121" i="5"/>
  <c r="AL121" i="5"/>
  <c r="AN121" i="5"/>
  <c r="AP121" i="5"/>
  <c r="AR121" i="5"/>
  <c r="AT121" i="5"/>
  <c r="AV121" i="5"/>
  <c r="AX121" i="5"/>
  <c r="AD135" i="5"/>
  <c r="AF135" i="5" s="1"/>
  <c r="AL135" i="5"/>
  <c r="AN135" i="5"/>
  <c r="AP135" i="5"/>
  <c r="AR135" i="5"/>
  <c r="AT135" i="5"/>
  <c r="AV135" i="5"/>
  <c r="AX135" i="5"/>
  <c r="AD31" i="5" l="1"/>
  <c r="AF31" i="5" s="1"/>
  <c r="AX23" i="5"/>
  <c r="AX31" i="5" s="1"/>
  <c r="AV23" i="5"/>
  <c r="AV31" i="5" s="1"/>
  <c r="AT23" i="5"/>
  <c r="AT31" i="5" s="1"/>
  <c r="AP23" i="5"/>
  <c r="AP31" i="5" s="1"/>
  <c r="AN23" i="5"/>
  <c r="AN31" i="5" s="1"/>
  <c r="AZ135" i="5"/>
  <c r="AL23" i="5"/>
  <c r="AL31" i="5" s="1"/>
  <c r="AZ121" i="5"/>
  <c r="AD67" i="5"/>
  <c r="AD75" i="5" s="1"/>
  <c r="AF23" i="5"/>
  <c r="AR31" i="5"/>
  <c r="P75" i="5"/>
  <c r="X38" i="11" s="1"/>
  <c r="Z39" i="11" l="1"/>
  <c r="AB39" i="11"/>
  <c r="AD39" i="11"/>
  <c r="AJ39" i="11"/>
  <c r="AF39" i="11"/>
  <c r="X39" i="11"/>
  <c r="AH39" i="11"/>
  <c r="AF67" i="5"/>
  <c r="AZ23" i="5"/>
  <c r="AZ31" i="5" s="1"/>
  <c r="AF75" i="5"/>
  <c r="AJ21" i="7" l="1"/>
  <c r="AV21" i="7" s="1"/>
  <c r="AJ23" i="7"/>
  <c r="AR23" i="7" s="1"/>
  <c r="AJ27" i="7"/>
  <c r="AR27" i="7" s="1"/>
  <c r="AJ28" i="7"/>
  <c r="AX28" i="7" s="1"/>
  <c r="AJ29" i="7"/>
  <c r="AZ29" i="7" s="1"/>
  <c r="AJ43" i="7"/>
  <c r="AL43" i="7" s="1"/>
  <c r="AJ45" i="7"/>
  <c r="AL45" i="7" s="1"/>
  <c r="AJ49" i="7"/>
  <c r="AL49" i="7" s="1"/>
  <c r="AJ50" i="7"/>
  <c r="AL50" i="7" s="1"/>
  <c r="AJ51" i="7"/>
  <c r="AL51" i="7" s="1"/>
  <c r="P65" i="7"/>
  <c r="R65" i="7"/>
  <c r="T65" i="7"/>
  <c r="V65" i="7"/>
  <c r="X65" i="7"/>
  <c r="Z65" i="7"/>
  <c r="AB65" i="7"/>
  <c r="AD65" i="7"/>
  <c r="AF65" i="7"/>
  <c r="F65" i="50" s="1"/>
  <c r="L65" i="50" s="1"/>
  <c r="AH65" i="7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J139" i="7"/>
  <c r="AL139" i="7" s="1"/>
  <c r="AR139" i="7"/>
  <c r="AT139" i="7"/>
  <c r="AV139" i="7"/>
  <c r="AX139" i="7"/>
  <c r="AZ139" i="7"/>
  <c r="BB139" i="7"/>
  <c r="BD139" i="7"/>
  <c r="BF139" i="7"/>
  <c r="BH139" i="7"/>
  <c r="Z139" i="50" s="1"/>
  <c r="AA139" i="50" s="1"/>
  <c r="BJ139" i="7"/>
  <c r="AJ140" i="7"/>
  <c r="AL140" i="7" s="1"/>
  <c r="AR140" i="7"/>
  <c r="AT140" i="7"/>
  <c r="AV140" i="7"/>
  <c r="AX140" i="7"/>
  <c r="AZ140" i="7"/>
  <c r="BB140" i="7"/>
  <c r="BD140" i="7"/>
  <c r="BF140" i="7"/>
  <c r="BH140" i="7"/>
  <c r="Z140" i="50" s="1"/>
  <c r="AA140" i="50" s="1"/>
  <c r="BJ140" i="7"/>
  <c r="AJ142" i="7"/>
  <c r="AL142" i="7" s="1"/>
  <c r="AR142" i="7"/>
  <c r="AT142" i="7"/>
  <c r="AV142" i="7"/>
  <c r="AX142" i="7"/>
  <c r="AZ142" i="7"/>
  <c r="BB142" i="7"/>
  <c r="BD142" i="7"/>
  <c r="BF142" i="7"/>
  <c r="BH142" i="7"/>
  <c r="Z142" i="50" s="1"/>
  <c r="AA142" i="50" s="1"/>
  <c r="BJ142" i="7"/>
  <c r="AC142" i="50" l="1"/>
  <c r="AG142" i="50"/>
  <c r="AI142" i="50"/>
  <c r="AE142" i="50"/>
  <c r="AI139" i="50"/>
  <c r="AE139" i="50"/>
  <c r="AC139" i="50"/>
  <c r="AG139" i="50"/>
  <c r="AI140" i="50"/>
  <c r="AC140" i="50"/>
  <c r="AE140" i="50"/>
  <c r="AG140" i="50"/>
  <c r="BJ21" i="7"/>
  <c r="BH21" i="7"/>
  <c r="BF21" i="7"/>
  <c r="BH29" i="7"/>
  <c r="BF29" i="7"/>
  <c r="BD29" i="7"/>
  <c r="BB29" i="7"/>
  <c r="AL29" i="7"/>
  <c r="AL21" i="7"/>
  <c r="BH28" i="7"/>
  <c r="BD21" i="7"/>
  <c r="BJ29" i="7"/>
  <c r="AJ67" i="7"/>
  <c r="AL67" i="7" s="1"/>
  <c r="BL142" i="7"/>
  <c r="BJ28" i="7"/>
  <c r="BF23" i="7"/>
  <c r="BF27" i="7"/>
  <c r="AJ71" i="7"/>
  <c r="AL71" i="7" s="1"/>
  <c r="AX29" i="7"/>
  <c r="BD27" i="7"/>
  <c r="AV29" i="7"/>
  <c r="BB27" i="7"/>
  <c r="BL140" i="7"/>
  <c r="BH23" i="7"/>
  <c r="AL23" i="7"/>
  <c r="BL139" i="7"/>
  <c r="AJ72" i="7"/>
  <c r="AL72" i="7" s="1"/>
  <c r="BF28" i="7"/>
  <c r="BD23" i="7"/>
  <c r="AJ73" i="7"/>
  <c r="AL73" i="7" s="1"/>
  <c r="AJ65" i="7"/>
  <c r="AL65" i="7" s="1"/>
  <c r="BD28" i="7"/>
  <c r="BB23" i="7"/>
  <c r="AT29" i="7"/>
  <c r="BB28" i="7"/>
  <c r="AV27" i="7"/>
  <c r="AZ23" i="7"/>
  <c r="AR29" i="7"/>
  <c r="AV28" i="7"/>
  <c r="AL27" i="7"/>
  <c r="AX23" i="7"/>
  <c r="AR28" i="7"/>
  <c r="AV23" i="7"/>
  <c r="AL28" i="7"/>
  <c r="BJ23" i="7"/>
  <c r="AT23" i="7"/>
  <c r="AT21" i="7"/>
  <c r="AT28" i="7"/>
  <c r="AR21" i="7"/>
  <c r="AZ27" i="7"/>
  <c r="AX27" i="7"/>
  <c r="BB21" i="7"/>
  <c r="AZ21" i="7"/>
  <c r="AZ28" i="7"/>
  <c r="BJ27" i="7"/>
  <c r="AT27" i="7"/>
  <c r="AX21" i="7"/>
  <c r="BH27" i="7"/>
  <c r="BL29" i="7" l="1"/>
  <c r="BL23" i="7"/>
  <c r="BL27" i="7"/>
  <c r="BL21" i="7"/>
  <c r="BL28" i="7"/>
  <c r="AL83" i="7" l="1"/>
  <c r="L87" i="7" l="1"/>
  <c r="Z87" i="7" s="1"/>
  <c r="L87" i="5"/>
  <c r="V87" i="7" l="1"/>
  <c r="R87" i="7"/>
  <c r="P87" i="7"/>
  <c r="T87" i="7"/>
  <c r="X87" i="7"/>
  <c r="AH87" i="7"/>
  <c r="AF87" i="7"/>
  <c r="F87" i="50" s="1"/>
  <c r="L87" i="50" s="1"/>
  <c r="AD87" i="7"/>
  <c r="AB87" i="7"/>
  <c r="T87" i="50" l="1"/>
  <c r="R87" i="50"/>
  <c r="P87" i="50"/>
  <c r="V87" i="50"/>
  <c r="AJ87" i="7"/>
  <c r="AL87" i="7" s="1"/>
  <c r="AF82" i="5" l="1"/>
  <c r="P87" i="5" l="1"/>
  <c r="R87" i="5"/>
  <c r="T87" i="5"/>
  <c r="V87" i="5"/>
  <c r="X87" i="5"/>
  <c r="Z87" i="5"/>
  <c r="AB87" i="5"/>
  <c r="AD87" i="5" l="1"/>
  <c r="AF87" i="5" s="1"/>
  <c r="AL81" i="7" l="1"/>
  <c r="AL82" i="7"/>
  <c r="AD121" i="4" l="1"/>
  <c r="L41" i="13"/>
  <c r="L19" i="13"/>
  <c r="P41" i="13" l="1"/>
  <c r="X41" i="13"/>
  <c r="Z41" i="13"/>
  <c r="T41" i="13"/>
  <c r="V41" i="13"/>
  <c r="R41" i="13"/>
  <c r="Z19" i="13"/>
  <c r="X19" i="13"/>
  <c r="V19" i="13"/>
  <c r="T19" i="13"/>
  <c r="R19" i="13"/>
  <c r="P19" i="13"/>
  <c r="AD124" i="4"/>
  <c r="AK124" i="4" s="1"/>
  <c r="L171" i="4"/>
  <c r="L173" i="4"/>
  <c r="L176" i="4"/>
  <c r="L118" i="13"/>
  <c r="L148" i="13"/>
  <c r="L117" i="13"/>
  <c r="L20" i="13"/>
  <c r="L156" i="13"/>
  <c r="L129" i="13"/>
  <c r="L116" i="13"/>
  <c r="L126" i="13"/>
  <c r="L124" i="13"/>
  <c r="L153" i="13"/>
  <c r="L63" i="13"/>
  <c r="P63" i="13" l="1"/>
  <c r="X63" i="13"/>
  <c r="T171" i="4"/>
  <c r="V171" i="4"/>
  <c r="T176" i="4"/>
  <c r="V176" i="4"/>
  <c r="T173" i="4"/>
  <c r="V173" i="4"/>
  <c r="P176" i="4"/>
  <c r="R176" i="4"/>
  <c r="P171" i="4"/>
  <c r="R171" i="4"/>
  <c r="P173" i="4"/>
  <c r="R173" i="4"/>
  <c r="T156" i="13"/>
  <c r="R156" i="13"/>
  <c r="P156" i="13"/>
  <c r="X156" i="13"/>
  <c r="V156" i="13"/>
  <c r="Z156" i="13"/>
  <c r="X153" i="13"/>
  <c r="V153" i="13"/>
  <c r="T153" i="13"/>
  <c r="R153" i="13"/>
  <c r="Z153" i="13"/>
  <c r="P153" i="13"/>
  <c r="P148" i="13"/>
  <c r="T148" i="13"/>
  <c r="Z148" i="13"/>
  <c r="X148" i="13"/>
  <c r="V148" i="13"/>
  <c r="R148" i="13"/>
  <c r="Z63" i="13"/>
  <c r="X124" i="13"/>
  <c r="Z124" i="13"/>
  <c r="T124" i="13"/>
  <c r="R124" i="13"/>
  <c r="P124" i="13"/>
  <c r="V124" i="13"/>
  <c r="R129" i="13"/>
  <c r="P129" i="13"/>
  <c r="X129" i="13"/>
  <c r="T129" i="13"/>
  <c r="Z129" i="13"/>
  <c r="V129" i="13"/>
  <c r="V126" i="13"/>
  <c r="R126" i="13"/>
  <c r="P126" i="13"/>
  <c r="T126" i="13"/>
  <c r="Z126" i="13"/>
  <c r="X126" i="13"/>
  <c r="X118" i="13"/>
  <c r="V118" i="13"/>
  <c r="T118" i="13"/>
  <c r="R118" i="13"/>
  <c r="P118" i="13"/>
  <c r="Z118" i="13"/>
  <c r="T117" i="13"/>
  <c r="R117" i="13"/>
  <c r="P117" i="13"/>
  <c r="V117" i="13"/>
  <c r="Z117" i="13"/>
  <c r="X117" i="13"/>
  <c r="V116" i="13"/>
  <c r="T116" i="13"/>
  <c r="P116" i="13"/>
  <c r="Z116" i="13"/>
  <c r="X116" i="13"/>
  <c r="R116" i="13"/>
  <c r="T63" i="13"/>
  <c r="R63" i="13"/>
  <c r="V63" i="13"/>
  <c r="AD148" i="4"/>
  <c r="AK148" i="4" s="1"/>
  <c r="AD147" i="4"/>
  <c r="AK147" i="4" s="1"/>
  <c r="P20" i="13"/>
  <c r="Z20" i="13"/>
  <c r="V20" i="13"/>
  <c r="T20" i="13"/>
  <c r="R20" i="13"/>
  <c r="X20" i="13"/>
  <c r="AD140" i="4"/>
  <c r="AK140" i="4" s="1"/>
  <c r="AD135" i="4"/>
  <c r="AK135" i="4" s="1"/>
  <c r="L130" i="4"/>
  <c r="L126" i="4"/>
  <c r="L175" i="4"/>
  <c r="L143" i="4"/>
  <c r="L26" i="4"/>
  <c r="L116" i="4"/>
  <c r="L24" i="4"/>
  <c r="L156" i="4"/>
  <c r="L20" i="4"/>
  <c r="F71" i="4"/>
  <c r="L27" i="4"/>
  <c r="AD133" i="4"/>
  <c r="L135" i="4"/>
  <c r="AD116" i="4"/>
  <c r="L149" i="4"/>
  <c r="F70" i="4"/>
  <c r="L133" i="4"/>
  <c r="L41" i="4"/>
  <c r="AD136" i="4"/>
  <c r="AD134" i="4"/>
  <c r="L47" i="4"/>
  <c r="L136" i="4"/>
  <c r="L154" i="4"/>
  <c r="L30" i="4"/>
  <c r="L28" i="4"/>
  <c r="L118" i="4"/>
  <c r="L139" i="4"/>
  <c r="L51" i="4"/>
  <c r="F178" i="4"/>
  <c r="L170" i="4"/>
  <c r="L141" i="4"/>
  <c r="L117" i="4"/>
  <c r="L131" i="4"/>
  <c r="F69" i="4"/>
  <c r="L25" i="4"/>
  <c r="L43" i="4"/>
  <c r="L45" i="4"/>
  <c r="AD118" i="4"/>
  <c r="L157" i="4"/>
  <c r="L147" i="4"/>
  <c r="L174" i="4"/>
  <c r="L148" i="4"/>
  <c r="AD139" i="4"/>
  <c r="L172" i="4"/>
  <c r="L134" i="4"/>
  <c r="L119" i="4"/>
  <c r="L44" i="4"/>
  <c r="AD117" i="4"/>
  <c r="AD141" i="4"/>
  <c r="AD149" i="4"/>
  <c r="L129" i="4"/>
  <c r="L153" i="4"/>
  <c r="L152" i="4"/>
  <c r="AD143" i="4"/>
  <c r="L140" i="4"/>
  <c r="L49" i="4"/>
  <c r="L139" i="13"/>
  <c r="L47" i="13"/>
  <c r="L170" i="13"/>
  <c r="L154" i="13"/>
  <c r="L29" i="13"/>
  <c r="L121" i="13"/>
  <c r="AD133" i="13"/>
  <c r="L133" i="13"/>
  <c r="L140" i="13"/>
  <c r="L152" i="13"/>
  <c r="L171" i="13"/>
  <c r="L174" i="13"/>
  <c r="L147" i="13"/>
  <c r="L134" i="13"/>
  <c r="L157" i="13"/>
  <c r="L27" i="13"/>
  <c r="L155" i="13"/>
  <c r="L24" i="13"/>
  <c r="L141" i="13"/>
  <c r="L175" i="13"/>
  <c r="L26" i="13"/>
  <c r="AB19" i="13"/>
  <c r="L49" i="13"/>
  <c r="L28" i="13"/>
  <c r="L149" i="13"/>
  <c r="L66" i="13"/>
  <c r="L109" i="13"/>
  <c r="L25" i="13"/>
  <c r="L176" i="13"/>
  <c r="L135" i="13"/>
  <c r="AB41" i="13"/>
  <c r="L128" i="13"/>
  <c r="L143" i="13"/>
  <c r="L51" i="13"/>
  <c r="L130" i="13"/>
  <c r="L131" i="13"/>
  <c r="L173" i="13"/>
  <c r="L42" i="13"/>
  <c r="AD129" i="4"/>
  <c r="AD154" i="4"/>
  <c r="F68" i="4"/>
  <c r="AD126" i="4"/>
  <c r="AD156" i="4"/>
  <c r="AD153" i="4"/>
  <c r="AD152" i="4"/>
  <c r="AD131" i="4"/>
  <c r="AD130" i="4"/>
  <c r="AD157" i="4"/>
  <c r="T172" i="4" l="1"/>
  <c r="V172" i="4"/>
  <c r="T175" i="4"/>
  <c r="V175" i="4"/>
  <c r="T174" i="4"/>
  <c r="V174" i="4"/>
  <c r="T170" i="4"/>
  <c r="V170" i="4"/>
  <c r="T152" i="4"/>
  <c r="AJ152" i="4" s="1"/>
  <c r="V152" i="4"/>
  <c r="AL152" i="4" s="1"/>
  <c r="T157" i="4"/>
  <c r="AJ157" i="4" s="1"/>
  <c r="V157" i="4"/>
  <c r="AL157" i="4" s="1"/>
  <c r="T154" i="4"/>
  <c r="AJ154" i="4" s="1"/>
  <c r="V154" i="4"/>
  <c r="AL154" i="4" s="1"/>
  <c r="T153" i="4"/>
  <c r="AJ153" i="4" s="1"/>
  <c r="V153" i="4"/>
  <c r="AL153" i="4" s="1"/>
  <c r="T156" i="4"/>
  <c r="AJ156" i="4" s="1"/>
  <c r="V156" i="4"/>
  <c r="AL156" i="4" s="1"/>
  <c r="T148" i="4"/>
  <c r="AJ148" i="4" s="1"/>
  <c r="V148" i="4"/>
  <c r="AL148" i="4" s="1"/>
  <c r="T147" i="4"/>
  <c r="AJ147" i="4" s="1"/>
  <c r="V147" i="4"/>
  <c r="AL147" i="4" s="1"/>
  <c r="T149" i="4"/>
  <c r="AJ149" i="4" s="1"/>
  <c r="V149" i="4"/>
  <c r="AL149" i="4" s="1"/>
  <c r="T139" i="4"/>
  <c r="AJ139" i="4" s="1"/>
  <c r="V139" i="4"/>
  <c r="AL139" i="4" s="1"/>
  <c r="T143" i="4"/>
  <c r="AJ143" i="4" s="1"/>
  <c r="V143" i="4"/>
  <c r="AL143" i="4" s="1"/>
  <c r="T140" i="4"/>
  <c r="AJ140" i="4" s="1"/>
  <c r="V140" i="4"/>
  <c r="AL140" i="4" s="1"/>
  <c r="T141" i="4"/>
  <c r="AJ141" i="4" s="1"/>
  <c r="V141" i="4"/>
  <c r="AL141" i="4" s="1"/>
  <c r="T133" i="4"/>
  <c r="AJ133" i="4" s="1"/>
  <c r="V133" i="4"/>
  <c r="AL133" i="4" s="1"/>
  <c r="T134" i="4"/>
  <c r="AJ134" i="4" s="1"/>
  <c r="V134" i="4"/>
  <c r="AL134" i="4" s="1"/>
  <c r="T136" i="4"/>
  <c r="AJ136" i="4" s="1"/>
  <c r="V136" i="4"/>
  <c r="AL136" i="4" s="1"/>
  <c r="T135" i="4"/>
  <c r="AJ135" i="4" s="1"/>
  <c r="V135" i="4"/>
  <c r="AL135" i="4" s="1"/>
  <c r="T131" i="4"/>
  <c r="AJ131" i="4" s="1"/>
  <c r="V131" i="4"/>
  <c r="AL131" i="4" s="1"/>
  <c r="T126" i="4"/>
  <c r="AJ126" i="4" s="1"/>
  <c r="V126" i="4"/>
  <c r="T130" i="4"/>
  <c r="AJ130" i="4" s="1"/>
  <c r="V130" i="4"/>
  <c r="AL130" i="4" s="1"/>
  <c r="T129" i="4"/>
  <c r="AJ129" i="4" s="1"/>
  <c r="V129" i="4"/>
  <c r="AL129" i="4" s="1"/>
  <c r="T118" i="4"/>
  <c r="V118" i="4"/>
  <c r="T119" i="4"/>
  <c r="V119" i="4"/>
  <c r="T117" i="4"/>
  <c r="V117" i="4"/>
  <c r="T116" i="4"/>
  <c r="V116" i="4"/>
  <c r="T49" i="4"/>
  <c r="V49" i="4"/>
  <c r="T44" i="4"/>
  <c r="V44" i="4"/>
  <c r="T41" i="4"/>
  <c r="V41" i="4"/>
  <c r="T45" i="4"/>
  <c r="V45" i="4"/>
  <c r="T47" i="4"/>
  <c r="V47" i="4"/>
  <c r="T43" i="4"/>
  <c r="V43" i="4"/>
  <c r="T51" i="4"/>
  <c r="V51" i="4"/>
  <c r="T28" i="4"/>
  <c r="V28" i="4"/>
  <c r="T27" i="4"/>
  <c r="V27" i="4"/>
  <c r="T30" i="4"/>
  <c r="V30" i="4"/>
  <c r="T20" i="4"/>
  <c r="V20" i="4"/>
  <c r="T24" i="4"/>
  <c r="V24" i="4"/>
  <c r="T25" i="4"/>
  <c r="V25" i="4"/>
  <c r="T26" i="4"/>
  <c r="V26" i="4"/>
  <c r="P172" i="4"/>
  <c r="R172" i="4"/>
  <c r="P175" i="4"/>
  <c r="R175" i="4"/>
  <c r="P170" i="4"/>
  <c r="R170" i="4"/>
  <c r="P174" i="4"/>
  <c r="R174" i="4"/>
  <c r="P157" i="4"/>
  <c r="R157" i="4"/>
  <c r="AH157" i="4" s="1"/>
  <c r="P154" i="4"/>
  <c r="AF154" i="4" s="1"/>
  <c r="R154" i="4"/>
  <c r="AH154" i="4" s="1"/>
  <c r="P156" i="4"/>
  <c r="AF156" i="4" s="1"/>
  <c r="R156" i="4"/>
  <c r="AH156" i="4" s="1"/>
  <c r="P152" i="4"/>
  <c r="R152" i="4"/>
  <c r="AH152" i="4" s="1"/>
  <c r="P153" i="4"/>
  <c r="AF153" i="4" s="1"/>
  <c r="R153" i="4"/>
  <c r="AH153" i="4" s="1"/>
  <c r="P149" i="4"/>
  <c r="AF149" i="4" s="1"/>
  <c r="R149" i="4"/>
  <c r="AH149" i="4" s="1"/>
  <c r="P148" i="4"/>
  <c r="R148" i="4"/>
  <c r="AH148" i="4" s="1"/>
  <c r="P147" i="4"/>
  <c r="R147" i="4"/>
  <c r="AH147" i="4" s="1"/>
  <c r="P140" i="4"/>
  <c r="R140" i="4"/>
  <c r="AH140" i="4" s="1"/>
  <c r="P139" i="4"/>
  <c r="AF139" i="4" s="1"/>
  <c r="R139" i="4"/>
  <c r="AH139" i="4" s="1"/>
  <c r="P141" i="4"/>
  <c r="AF141" i="4" s="1"/>
  <c r="R141" i="4"/>
  <c r="AH141" i="4" s="1"/>
  <c r="P143" i="4"/>
  <c r="R143" i="4"/>
  <c r="AH143" i="4" s="1"/>
  <c r="P136" i="4"/>
  <c r="AF136" i="4" s="1"/>
  <c r="R136" i="4"/>
  <c r="AH136" i="4" s="1"/>
  <c r="P133" i="4"/>
  <c r="AF133" i="4" s="1"/>
  <c r="R133" i="4"/>
  <c r="AH133" i="4" s="1"/>
  <c r="P134" i="4"/>
  <c r="AF134" i="4" s="1"/>
  <c r="R134" i="4"/>
  <c r="AH134" i="4" s="1"/>
  <c r="P135" i="4"/>
  <c r="R135" i="4"/>
  <c r="AH135" i="4" s="1"/>
  <c r="P126" i="4"/>
  <c r="R126" i="4"/>
  <c r="AH126" i="4" s="1"/>
  <c r="P130" i="4"/>
  <c r="R130" i="4"/>
  <c r="AH130" i="4" s="1"/>
  <c r="P129" i="4"/>
  <c r="R129" i="4"/>
  <c r="AH129" i="4" s="1"/>
  <c r="P131" i="4"/>
  <c r="R131" i="4"/>
  <c r="AH131" i="4" s="1"/>
  <c r="P119" i="4"/>
  <c r="R119" i="4"/>
  <c r="P118" i="4"/>
  <c r="R118" i="4"/>
  <c r="P116" i="4"/>
  <c r="R116" i="4"/>
  <c r="P117" i="4"/>
  <c r="R117" i="4"/>
  <c r="P41" i="4"/>
  <c r="R41" i="4"/>
  <c r="P49" i="4"/>
  <c r="R49" i="4"/>
  <c r="P44" i="4"/>
  <c r="R44" i="4"/>
  <c r="P45" i="4"/>
  <c r="R45" i="4"/>
  <c r="P47" i="4"/>
  <c r="R47" i="4"/>
  <c r="P43" i="4"/>
  <c r="R43" i="4"/>
  <c r="P51" i="4"/>
  <c r="R51" i="4"/>
  <c r="P20" i="4"/>
  <c r="R20" i="4"/>
  <c r="P25" i="4"/>
  <c r="R25" i="4"/>
  <c r="P24" i="4"/>
  <c r="R24" i="4"/>
  <c r="P28" i="4"/>
  <c r="R28" i="4"/>
  <c r="P26" i="4"/>
  <c r="R26" i="4"/>
  <c r="P30" i="4"/>
  <c r="R30" i="4"/>
  <c r="P27" i="4"/>
  <c r="R27" i="4"/>
  <c r="Z173" i="13"/>
  <c r="X173" i="13"/>
  <c r="V173" i="13"/>
  <c r="T173" i="13"/>
  <c r="P173" i="13"/>
  <c r="R173" i="13"/>
  <c r="V176" i="13"/>
  <c r="T176" i="13"/>
  <c r="R176" i="13"/>
  <c r="P176" i="13"/>
  <c r="Z176" i="13"/>
  <c r="X176" i="13"/>
  <c r="R175" i="13"/>
  <c r="P175" i="13"/>
  <c r="V175" i="13"/>
  <c r="T175" i="13"/>
  <c r="Z175" i="13"/>
  <c r="X175" i="13"/>
  <c r="Z174" i="13"/>
  <c r="X174" i="13"/>
  <c r="T174" i="13"/>
  <c r="P174" i="13"/>
  <c r="V174" i="13"/>
  <c r="R174" i="13"/>
  <c r="R171" i="13"/>
  <c r="P171" i="13"/>
  <c r="T171" i="13"/>
  <c r="Z171" i="13"/>
  <c r="X171" i="13"/>
  <c r="V171" i="13"/>
  <c r="X170" i="13"/>
  <c r="T170" i="13"/>
  <c r="R170" i="13"/>
  <c r="Z170" i="13"/>
  <c r="V170" i="13"/>
  <c r="P170" i="13"/>
  <c r="X157" i="13"/>
  <c r="V157" i="13"/>
  <c r="T157" i="13"/>
  <c r="R157" i="13"/>
  <c r="P157" i="13"/>
  <c r="Z157" i="13"/>
  <c r="Z154" i="13"/>
  <c r="X154" i="13"/>
  <c r="V154" i="13"/>
  <c r="T154" i="13"/>
  <c r="R154" i="13"/>
  <c r="P154" i="13"/>
  <c r="P155" i="13"/>
  <c r="Z155" i="13"/>
  <c r="X155" i="13"/>
  <c r="V155" i="13"/>
  <c r="T155" i="13"/>
  <c r="R155" i="13"/>
  <c r="T152" i="13"/>
  <c r="R152" i="13"/>
  <c r="P152" i="13"/>
  <c r="Z152" i="13"/>
  <c r="X152" i="13"/>
  <c r="V152" i="13"/>
  <c r="Z147" i="13"/>
  <c r="X147" i="13"/>
  <c r="R147" i="13"/>
  <c r="V147" i="13"/>
  <c r="T147" i="13"/>
  <c r="P147" i="13"/>
  <c r="T149" i="13"/>
  <c r="R149" i="13"/>
  <c r="P149" i="13"/>
  <c r="V149" i="13"/>
  <c r="Z149" i="13"/>
  <c r="X149" i="13"/>
  <c r="R141" i="13"/>
  <c r="Z141" i="13"/>
  <c r="X141" i="13"/>
  <c r="P141" i="13"/>
  <c r="V141" i="13"/>
  <c r="T141" i="13"/>
  <c r="Z140" i="13"/>
  <c r="X140" i="13"/>
  <c r="V140" i="13"/>
  <c r="T140" i="13"/>
  <c r="R140" i="13"/>
  <c r="P140" i="13"/>
  <c r="V139" i="13"/>
  <c r="T139" i="13"/>
  <c r="R139" i="13"/>
  <c r="P139" i="13"/>
  <c r="Z139" i="13"/>
  <c r="X139" i="13"/>
  <c r="V143" i="13"/>
  <c r="T143" i="13"/>
  <c r="R143" i="13"/>
  <c r="P143" i="13"/>
  <c r="Z143" i="13"/>
  <c r="X143" i="13"/>
  <c r="X133" i="13"/>
  <c r="V133" i="13"/>
  <c r="T133" i="13"/>
  <c r="Z133" i="13"/>
  <c r="R133" i="13"/>
  <c r="P133" i="13"/>
  <c r="AD142" i="4"/>
  <c r="AK142" i="4" s="1"/>
  <c r="V135" i="13"/>
  <c r="T135" i="13"/>
  <c r="R135" i="13"/>
  <c r="P135" i="13"/>
  <c r="Z135" i="13"/>
  <c r="X135" i="13"/>
  <c r="R134" i="13"/>
  <c r="Z134" i="13"/>
  <c r="X134" i="13"/>
  <c r="T134" i="13"/>
  <c r="P134" i="13"/>
  <c r="V134" i="13"/>
  <c r="Z131" i="13"/>
  <c r="X131" i="13"/>
  <c r="V131" i="13"/>
  <c r="T131" i="13"/>
  <c r="P131" i="13"/>
  <c r="R131" i="13"/>
  <c r="V130" i="13"/>
  <c r="T130" i="13"/>
  <c r="R130" i="13"/>
  <c r="P130" i="13"/>
  <c r="Z130" i="13"/>
  <c r="X130" i="13"/>
  <c r="Z128" i="13"/>
  <c r="X128" i="13"/>
  <c r="V128" i="13"/>
  <c r="T128" i="13"/>
  <c r="P128" i="13"/>
  <c r="R128" i="13"/>
  <c r="T121" i="13"/>
  <c r="R121" i="13"/>
  <c r="P121" i="13"/>
  <c r="Z121" i="13"/>
  <c r="X121" i="13"/>
  <c r="V121" i="13"/>
  <c r="V109" i="13"/>
  <c r="T109" i="13"/>
  <c r="R109" i="13"/>
  <c r="P109" i="13"/>
  <c r="Z109" i="13"/>
  <c r="X109" i="13"/>
  <c r="V51" i="13"/>
  <c r="T51" i="13"/>
  <c r="X51" i="13"/>
  <c r="R51" i="13"/>
  <c r="P51" i="13"/>
  <c r="Z51" i="13"/>
  <c r="R42" i="13"/>
  <c r="R64" i="13" s="1"/>
  <c r="V42" i="13"/>
  <c r="V64" i="13" s="1"/>
  <c r="P42" i="13"/>
  <c r="P64" i="13" s="1"/>
  <c r="T42" i="13"/>
  <c r="T64" i="13" s="1"/>
  <c r="X42" i="13"/>
  <c r="X64" i="13" s="1"/>
  <c r="Z42" i="13"/>
  <c r="Z64" i="13" s="1"/>
  <c r="V47" i="13"/>
  <c r="X47" i="13"/>
  <c r="T47" i="13"/>
  <c r="R47" i="13"/>
  <c r="Z47" i="13"/>
  <c r="P47" i="13"/>
  <c r="Z49" i="13"/>
  <c r="X49" i="13"/>
  <c r="T49" i="13"/>
  <c r="R49" i="13"/>
  <c r="P49" i="13"/>
  <c r="V49" i="13"/>
  <c r="X26" i="13"/>
  <c r="V26" i="13"/>
  <c r="T26" i="13"/>
  <c r="R26" i="13"/>
  <c r="P26" i="13"/>
  <c r="Z26" i="13"/>
  <c r="T29" i="13"/>
  <c r="R29" i="13"/>
  <c r="P29" i="13"/>
  <c r="X29" i="13"/>
  <c r="Z29" i="13"/>
  <c r="V29" i="13"/>
  <c r="T25" i="13"/>
  <c r="R25" i="13"/>
  <c r="P25" i="13"/>
  <c r="Z25" i="13"/>
  <c r="V25" i="13"/>
  <c r="X25" i="13"/>
  <c r="P24" i="13"/>
  <c r="Z24" i="13"/>
  <c r="X24" i="13"/>
  <c r="V24" i="13"/>
  <c r="T24" i="13"/>
  <c r="R24" i="13"/>
  <c r="P28" i="13"/>
  <c r="Z28" i="13"/>
  <c r="V28" i="13"/>
  <c r="R28" i="13"/>
  <c r="X28" i="13"/>
  <c r="T28" i="13"/>
  <c r="Z27" i="13"/>
  <c r="X27" i="13"/>
  <c r="V27" i="13"/>
  <c r="P27" i="13"/>
  <c r="T27" i="13"/>
  <c r="R27" i="13"/>
  <c r="AD119" i="4"/>
  <c r="AD122" i="4"/>
  <c r="AD155" i="4"/>
  <c r="AD128" i="4"/>
  <c r="AK128" i="4" s="1"/>
  <c r="L68" i="4"/>
  <c r="L70" i="4"/>
  <c r="L50" i="4"/>
  <c r="AK153" i="4"/>
  <c r="L29" i="4"/>
  <c r="F73" i="4"/>
  <c r="F67" i="4"/>
  <c r="L23" i="4"/>
  <c r="AK130" i="4"/>
  <c r="AK152" i="4"/>
  <c r="F65" i="4"/>
  <c r="L21" i="4"/>
  <c r="L42" i="4"/>
  <c r="AK131" i="4"/>
  <c r="AK154" i="4"/>
  <c r="L109" i="4"/>
  <c r="AK129" i="4"/>
  <c r="L52" i="4"/>
  <c r="L178" i="4"/>
  <c r="X171" i="4"/>
  <c r="Z171" i="4" s="1"/>
  <c r="L122" i="4"/>
  <c r="L127" i="4"/>
  <c r="AK139" i="4"/>
  <c r="F63" i="4"/>
  <c r="L19" i="4"/>
  <c r="AK134" i="4"/>
  <c r="L128" i="4"/>
  <c r="L46" i="4"/>
  <c r="F66" i="4"/>
  <c r="L22" i="4"/>
  <c r="F72" i="4"/>
  <c r="L142" i="4"/>
  <c r="AK133" i="4"/>
  <c r="AK156" i="4"/>
  <c r="X173" i="4"/>
  <c r="Z173" i="4" s="1"/>
  <c r="L69" i="4"/>
  <c r="F74" i="4"/>
  <c r="L155" i="4"/>
  <c r="L71" i="4"/>
  <c r="L138" i="4"/>
  <c r="L87" i="4"/>
  <c r="AK126" i="4"/>
  <c r="AK143" i="4"/>
  <c r="AK149" i="4"/>
  <c r="L102" i="4"/>
  <c r="L48" i="4"/>
  <c r="AK157" i="4"/>
  <c r="L120" i="4"/>
  <c r="AK141" i="4"/>
  <c r="X176" i="4"/>
  <c r="Z176" i="4" s="1"/>
  <c r="AK136" i="4"/>
  <c r="F64" i="4"/>
  <c r="AB148" i="13"/>
  <c r="AD148" i="13" s="1"/>
  <c r="AB129" i="13"/>
  <c r="AD129" i="13" s="1"/>
  <c r="L45" i="13"/>
  <c r="L23" i="13"/>
  <c r="L46" i="13"/>
  <c r="L102" i="13"/>
  <c r="L69" i="13"/>
  <c r="AB153" i="13"/>
  <c r="AD153" i="13" s="1"/>
  <c r="L64" i="13"/>
  <c r="L50" i="13"/>
  <c r="L122" i="13"/>
  <c r="L151" i="13"/>
  <c r="L22" i="13"/>
  <c r="L142" i="13"/>
  <c r="L52" i="13"/>
  <c r="L120" i="13"/>
  <c r="L87" i="13"/>
  <c r="L71" i="13"/>
  <c r="AB118" i="13"/>
  <c r="AD118" i="13" s="1"/>
  <c r="L21" i="13"/>
  <c r="L172" i="13"/>
  <c r="L44" i="13"/>
  <c r="AB20" i="13"/>
  <c r="AD20" i="13" s="1"/>
  <c r="AB116" i="13"/>
  <c r="AB126" i="13"/>
  <c r="AD126" i="13" s="1"/>
  <c r="AB124" i="13"/>
  <c r="AD124" i="13" s="1"/>
  <c r="L48" i="13"/>
  <c r="F178" i="13"/>
  <c r="L138" i="13"/>
  <c r="AD138" i="13"/>
  <c r="L119" i="13"/>
  <c r="L40" i="13"/>
  <c r="F53" i="13"/>
  <c r="AB156" i="13"/>
  <c r="AD156" i="13" s="1"/>
  <c r="AB117" i="13"/>
  <c r="AD117" i="13" s="1"/>
  <c r="L136" i="13"/>
  <c r="AB63" i="13"/>
  <c r="L43" i="13"/>
  <c r="L73" i="13"/>
  <c r="L30" i="13"/>
  <c r="F31" i="13"/>
  <c r="L18" i="13"/>
  <c r="AD127" i="4"/>
  <c r="AD120" i="4"/>
  <c r="AD138" i="4"/>
  <c r="T155" i="4" l="1"/>
  <c r="AJ155" i="4" s="1"/>
  <c r="V155" i="4"/>
  <c r="AL155" i="4" s="1"/>
  <c r="T138" i="4"/>
  <c r="AJ138" i="4" s="1"/>
  <c r="V138" i="4"/>
  <c r="AL138" i="4" s="1"/>
  <c r="T142" i="4"/>
  <c r="AJ142" i="4" s="1"/>
  <c r="V142" i="4"/>
  <c r="AL142" i="4" s="1"/>
  <c r="T128" i="4"/>
  <c r="AJ128" i="4" s="1"/>
  <c r="V128" i="4"/>
  <c r="AL128" i="4" s="1"/>
  <c r="T127" i="4"/>
  <c r="AJ127" i="4" s="1"/>
  <c r="V127" i="4"/>
  <c r="T122" i="4"/>
  <c r="V122" i="4"/>
  <c r="T109" i="4"/>
  <c r="V109" i="4"/>
  <c r="T87" i="4"/>
  <c r="V87" i="4"/>
  <c r="T50" i="4"/>
  <c r="T72" i="4" s="1"/>
  <c r="V50" i="4"/>
  <c r="V72" i="4" s="1"/>
  <c r="T48" i="4"/>
  <c r="T70" i="4" s="1"/>
  <c r="V48" i="4"/>
  <c r="V70" i="4" s="1"/>
  <c r="T46" i="4"/>
  <c r="T68" i="4" s="1"/>
  <c r="V46" i="4"/>
  <c r="V68" i="4" s="1"/>
  <c r="T42" i="4"/>
  <c r="T64" i="4" s="1"/>
  <c r="V42" i="4"/>
  <c r="V64" i="4" s="1"/>
  <c r="T52" i="4"/>
  <c r="T74" i="4" s="1"/>
  <c r="V52" i="4"/>
  <c r="V74" i="4" s="1"/>
  <c r="T22" i="4"/>
  <c r="V22" i="4"/>
  <c r="T21" i="4"/>
  <c r="V21" i="4"/>
  <c r="T23" i="4"/>
  <c r="V23" i="4"/>
  <c r="T29" i="4"/>
  <c r="V29" i="4"/>
  <c r="T19" i="4"/>
  <c r="V19" i="4"/>
  <c r="P155" i="4"/>
  <c r="AF155" i="4" s="1"/>
  <c r="R155" i="4"/>
  <c r="AH155" i="4" s="1"/>
  <c r="P142" i="4"/>
  <c r="R142" i="4"/>
  <c r="AH142" i="4" s="1"/>
  <c r="P138" i="4"/>
  <c r="AF138" i="4" s="1"/>
  <c r="R138" i="4"/>
  <c r="AH138" i="4" s="1"/>
  <c r="P128" i="4"/>
  <c r="R128" i="4"/>
  <c r="AH128" i="4" s="1"/>
  <c r="P127" i="4"/>
  <c r="R127" i="4"/>
  <c r="AH127" i="4" s="1"/>
  <c r="P122" i="4"/>
  <c r="R122" i="4"/>
  <c r="P109" i="4"/>
  <c r="R109" i="4"/>
  <c r="P87" i="4"/>
  <c r="R87" i="4"/>
  <c r="AC89" i="4" s="1"/>
  <c r="AC91" i="4" s="1"/>
  <c r="P52" i="4"/>
  <c r="P74" i="4" s="1"/>
  <c r="R52" i="4"/>
  <c r="R74" i="4" s="1"/>
  <c r="P50" i="4"/>
  <c r="P72" i="4" s="1"/>
  <c r="R50" i="4"/>
  <c r="R72" i="4" s="1"/>
  <c r="P48" i="4"/>
  <c r="P70" i="4" s="1"/>
  <c r="R48" i="4"/>
  <c r="R70" i="4" s="1"/>
  <c r="P42" i="4"/>
  <c r="P64" i="4" s="1"/>
  <c r="R42" i="4"/>
  <c r="R64" i="4" s="1"/>
  <c r="P46" i="4"/>
  <c r="R46" i="4"/>
  <c r="R68" i="4" s="1"/>
  <c r="P22" i="4"/>
  <c r="R22" i="4"/>
  <c r="P21" i="4"/>
  <c r="R21" i="4"/>
  <c r="P23" i="4"/>
  <c r="R23" i="4"/>
  <c r="P29" i="4"/>
  <c r="R29" i="4"/>
  <c r="P19" i="4"/>
  <c r="R19" i="4"/>
  <c r="L178" i="13"/>
  <c r="P151" i="13"/>
  <c r="Z151" i="13"/>
  <c r="X151" i="13"/>
  <c r="V151" i="13"/>
  <c r="T151" i="13"/>
  <c r="R151" i="13"/>
  <c r="V71" i="13"/>
  <c r="R142" i="13"/>
  <c r="P142" i="13"/>
  <c r="T142" i="13"/>
  <c r="Z142" i="13"/>
  <c r="X142" i="13"/>
  <c r="V142" i="13"/>
  <c r="R138" i="13"/>
  <c r="P138" i="13"/>
  <c r="T138" i="13"/>
  <c r="V138" i="13"/>
  <c r="Z138" i="13"/>
  <c r="X138" i="13"/>
  <c r="Z136" i="13"/>
  <c r="X136" i="13"/>
  <c r="T136" i="13"/>
  <c r="R136" i="13"/>
  <c r="P136" i="13"/>
  <c r="V136" i="13"/>
  <c r="X122" i="13"/>
  <c r="V122" i="13"/>
  <c r="T122" i="13"/>
  <c r="R122" i="13"/>
  <c r="P122" i="13"/>
  <c r="Z122" i="13"/>
  <c r="Z119" i="13"/>
  <c r="X119" i="13"/>
  <c r="V119" i="13"/>
  <c r="T119" i="13"/>
  <c r="P119" i="13"/>
  <c r="R119" i="13"/>
  <c r="R69" i="13"/>
  <c r="P120" i="13"/>
  <c r="Z120" i="13"/>
  <c r="X120" i="13"/>
  <c r="T120" i="13"/>
  <c r="R120" i="13"/>
  <c r="V120" i="13"/>
  <c r="V73" i="13"/>
  <c r="P71" i="13"/>
  <c r="V102" i="13"/>
  <c r="P102" i="13"/>
  <c r="Z102" i="13"/>
  <c r="X102" i="13"/>
  <c r="T102" i="13"/>
  <c r="R102" i="13"/>
  <c r="T71" i="13"/>
  <c r="V87" i="13"/>
  <c r="X87" i="13"/>
  <c r="T87" i="13"/>
  <c r="P87" i="13"/>
  <c r="Z87" i="13"/>
  <c r="R87" i="13"/>
  <c r="X73" i="13"/>
  <c r="V69" i="13"/>
  <c r="P73" i="13"/>
  <c r="R71" i="13"/>
  <c r="X69" i="13"/>
  <c r="Z71" i="13"/>
  <c r="X71" i="13"/>
  <c r="Z69" i="13"/>
  <c r="R73" i="13"/>
  <c r="P69" i="13"/>
  <c r="T73" i="13"/>
  <c r="T69" i="13"/>
  <c r="Z73" i="13"/>
  <c r="R46" i="13"/>
  <c r="R68" i="13" s="1"/>
  <c r="P46" i="13"/>
  <c r="P68" i="13" s="1"/>
  <c r="V46" i="13"/>
  <c r="V68" i="13" s="1"/>
  <c r="X46" i="13"/>
  <c r="X68" i="13" s="1"/>
  <c r="Z46" i="13"/>
  <c r="Z68" i="13" s="1"/>
  <c r="T46" i="13"/>
  <c r="T68" i="13" s="1"/>
  <c r="Z44" i="13"/>
  <c r="P44" i="13"/>
  <c r="X44" i="13"/>
  <c r="V44" i="13"/>
  <c r="T44" i="13"/>
  <c r="R44" i="13"/>
  <c r="Z52" i="13"/>
  <c r="X52" i="13"/>
  <c r="V52" i="13"/>
  <c r="T52" i="13"/>
  <c r="R52" i="13"/>
  <c r="P52" i="13"/>
  <c r="R45" i="13"/>
  <c r="P45" i="13"/>
  <c r="Z45" i="13"/>
  <c r="X45" i="13"/>
  <c r="V45" i="13"/>
  <c r="T45" i="13"/>
  <c r="Z48" i="13"/>
  <c r="Z70" i="13" s="1"/>
  <c r="X48" i="13"/>
  <c r="X70" i="13" s="1"/>
  <c r="P48" i="13"/>
  <c r="P70" i="13" s="1"/>
  <c r="V48" i="13"/>
  <c r="V70" i="13" s="1"/>
  <c r="T48" i="13"/>
  <c r="T70" i="13" s="1"/>
  <c r="R48" i="13"/>
  <c r="R70" i="13" s="1"/>
  <c r="V43" i="13"/>
  <c r="T43" i="13"/>
  <c r="R43" i="13"/>
  <c r="P43" i="13"/>
  <c r="Z43" i="13"/>
  <c r="X43" i="13"/>
  <c r="R50" i="13"/>
  <c r="R72" i="13" s="1"/>
  <c r="X50" i="13"/>
  <c r="X72" i="13" s="1"/>
  <c r="V50" i="13"/>
  <c r="V72" i="13" s="1"/>
  <c r="P50" i="13"/>
  <c r="P72" i="13" s="1"/>
  <c r="T50" i="13"/>
  <c r="T72" i="13" s="1"/>
  <c r="Z50" i="13"/>
  <c r="Z72" i="13" s="1"/>
  <c r="Z40" i="13"/>
  <c r="X40" i="13"/>
  <c r="P40" i="13"/>
  <c r="V40" i="13"/>
  <c r="T40" i="13"/>
  <c r="R40" i="13"/>
  <c r="Z23" i="13"/>
  <c r="X23" i="13"/>
  <c r="V23" i="13"/>
  <c r="R23" i="13"/>
  <c r="P23" i="13"/>
  <c r="T23" i="13"/>
  <c r="X22" i="13"/>
  <c r="V22" i="13"/>
  <c r="T22" i="13"/>
  <c r="R22" i="13"/>
  <c r="Z22" i="13"/>
  <c r="P22" i="13"/>
  <c r="T21" i="13"/>
  <c r="R21" i="13"/>
  <c r="P21" i="13"/>
  <c r="Z21" i="13"/>
  <c r="X21" i="13"/>
  <c r="V21" i="13"/>
  <c r="X30" i="13"/>
  <c r="T30" i="13"/>
  <c r="V30" i="13"/>
  <c r="R30" i="13"/>
  <c r="Z30" i="13"/>
  <c r="P30" i="13"/>
  <c r="X18" i="13"/>
  <c r="Z18" i="13"/>
  <c r="T18" i="13"/>
  <c r="V18" i="13"/>
  <c r="P18" i="13"/>
  <c r="R18" i="13"/>
  <c r="X157" i="4"/>
  <c r="Z157" i="4" s="1"/>
  <c r="X43" i="4"/>
  <c r="Z43" i="4" s="1"/>
  <c r="X143" i="4"/>
  <c r="Z143" i="4" s="1"/>
  <c r="X174" i="4"/>
  <c r="Z174" i="4" s="1"/>
  <c r="X141" i="4"/>
  <c r="Z141" i="4" s="1"/>
  <c r="AF157" i="4"/>
  <c r="AN157" i="4" s="1"/>
  <c r="X156" i="4"/>
  <c r="Z156" i="4" s="1"/>
  <c r="X45" i="4"/>
  <c r="Z45" i="4" s="1"/>
  <c r="AN153" i="4"/>
  <c r="X126" i="4"/>
  <c r="Z126" i="4" s="1"/>
  <c r="AF143" i="4"/>
  <c r="AN143" i="4" s="1"/>
  <c r="AN133" i="4"/>
  <c r="T69" i="4"/>
  <c r="L66" i="4"/>
  <c r="X24" i="4"/>
  <c r="Z24" i="4" s="1"/>
  <c r="R178" i="4"/>
  <c r="AN136" i="4"/>
  <c r="AN141" i="4"/>
  <c r="X51" i="4"/>
  <c r="Z51" i="4" s="1"/>
  <c r="AN149" i="4"/>
  <c r="AL126" i="4"/>
  <c r="L151" i="4"/>
  <c r="V69" i="4"/>
  <c r="AN134" i="4"/>
  <c r="X28" i="4"/>
  <c r="Z28" i="4" s="1"/>
  <c r="X44" i="4"/>
  <c r="Z44" i="4" s="1"/>
  <c r="X172" i="4"/>
  <c r="Z172" i="4" s="1"/>
  <c r="X175" i="4"/>
  <c r="Z175" i="4" s="1"/>
  <c r="L67" i="4"/>
  <c r="X139" i="4"/>
  <c r="Z139" i="4" s="1"/>
  <c r="X131" i="4"/>
  <c r="Z131" i="4" s="1"/>
  <c r="X41" i="4"/>
  <c r="Z41" i="4" s="1"/>
  <c r="X130" i="4"/>
  <c r="Z130" i="4" s="1"/>
  <c r="X47" i="4"/>
  <c r="Z47" i="4" s="1"/>
  <c r="X129" i="4"/>
  <c r="Z129" i="4" s="1"/>
  <c r="X136" i="4"/>
  <c r="Z136" i="4" s="1"/>
  <c r="X49" i="4"/>
  <c r="Z49" i="4" s="1"/>
  <c r="F62" i="4"/>
  <c r="F31" i="4"/>
  <c r="L18" i="4"/>
  <c r="AK127" i="4"/>
  <c r="X135" i="4"/>
  <c r="Z135" i="4" s="1"/>
  <c r="AF135" i="4"/>
  <c r="AN135" i="4" s="1"/>
  <c r="X147" i="4"/>
  <c r="Z147" i="4" s="1"/>
  <c r="AF147" i="4"/>
  <c r="AN147" i="4" s="1"/>
  <c r="X140" i="4"/>
  <c r="Z140" i="4" s="1"/>
  <c r="AF140" i="4"/>
  <c r="AN140" i="4" s="1"/>
  <c r="AN154" i="4"/>
  <c r="AF130" i="4"/>
  <c r="AN130" i="4" s="1"/>
  <c r="L40" i="4"/>
  <c r="F53" i="4"/>
  <c r="L64" i="4"/>
  <c r="P71" i="4"/>
  <c r="X27" i="4"/>
  <c r="Z27" i="4" s="1"/>
  <c r="X30" i="4"/>
  <c r="Z30" i="4" s="1"/>
  <c r="L63" i="4"/>
  <c r="L65" i="4"/>
  <c r="X133" i="4"/>
  <c r="Z133" i="4" s="1"/>
  <c r="X149" i="4"/>
  <c r="Z149" i="4" s="1"/>
  <c r="X152" i="4"/>
  <c r="Z152" i="4" s="1"/>
  <c r="AF126" i="4"/>
  <c r="L74" i="4"/>
  <c r="X119" i="4"/>
  <c r="AN156" i="4"/>
  <c r="V71" i="4"/>
  <c r="L72" i="4"/>
  <c r="AN139" i="4"/>
  <c r="T178" i="4"/>
  <c r="AF131" i="4"/>
  <c r="AN131" i="4" s="1"/>
  <c r="X118" i="4"/>
  <c r="Z118" i="4" s="1"/>
  <c r="AF152" i="4"/>
  <c r="AN152" i="4" s="1"/>
  <c r="X134" i="4"/>
  <c r="Z134" i="4" s="1"/>
  <c r="X20" i="4"/>
  <c r="Z20" i="4" s="1"/>
  <c r="AK155" i="4"/>
  <c r="R71" i="4"/>
  <c r="R69" i="4"/>
  <c r="X154" i="4"/>
  <c r="Z154" i="4" s="1"/>
  <c r="P178" i="4"/>
  <c r="X170" i="4"/>
  <c r="X148" i="4"/>
  <c r="Z148" i="4" s="1"/>
  <c r="AF148" i="4"/>
  <c r="AN148" i="4" s="1"/>
  <c r="L73" i="4"/>
  <c r="AK138" i="4"/>
  <c r="X117" i="4"/>
  <c r="Z117" i="4" s="1"/>
  <c r="X116" i="4"/>
  <c r="T71" i="4"/>
  <c r="P69" i="4"/>
  <c r="X25" i="4"/>
  <c r="Z25" i="4" s="1"/>
  <c r="X26" i="4"/>
  <c r="Z26" i="4" s="1"/>
  <c r="V178" i="4"/>
  <c r="X153" i="4"/>
  <c r="Z153" i="4" s="1"/>
  <c r="AF129" i="4"/>
  <c r="AN129" i="4" s="1"/>
  <c r="AB143" i="13"/>
  <c r="AD143" i="13" s="1"/>
  <c r="AB175" i="13"/>
  <c r="AD175" i="13" s="1"/>
  <c r="AB173" i="13"/>
  <c r="AD173" i="13" s="1"/>
  <c r="L65" i="13"/>
  <c r="AD116" i="13"/>
  <c r="AB141" i="13"/>
  <c r="AD141" i="13" s="1"/>
  <c r="AB171" i="13"/>
  <c r="AD171" i="13" s="1"/>
  <c r="AB149" i="13"/>
  <c r="AD149" i="13" s="1"/>
  <c r="AB29" i="13"/>
  <c r="AD29" i="13" s="1"/>
  <c r="AB140" i="13"/>
  <c r="AD140" i="13" s="1"/>
  <c r="AB147" i="13"/>
  <c r="AD147" i="13" s="1"/>
  <c r="L67" i="13"/>
  <c r="AB131" i="13"/>
  <c r="AD131" i="13" s="1"/>
  <c r="L70" i="13"/>
  <c r="AB170" i="13"/>
  <c r="AB49" i="13"/>
  <c r="AD49" i="13" s="1"/>
  <c r="AB174" i="13"/>
  <c r="AD174" i="13" s="1"/>
  <c r="AB28" i="13"/>
  <c r="AD28" i="13" s="1"/>
  <c r="AB42" i="13"/>
  <c r="AD42" i="13" s="1"/>
  <c r="L74" i="13"/>
  <c r="AB27" i="13"/>
  <c r="AD27" i="13" s="1"/>
  <c r="AB24" i="13"/>
  <c r="AD24" i="13" s="1"/>
  <c r="L31" i="13"/>
  <c r="AB51" i="13"/>
  <c r="AD51" i="13" s="1"/>
  <c r="AB109" i="13"/>
  <c r="AD109" i="13" s="1"/>
  <c r="L72" i="13"/>
  <c r="L68" i="13"/>
  <c r="AB47" i="13"/>
  <c r="AD47" i="13" s="1"/>
  <c r="L127" i="13"/>
  <c r="L53" i="13"/>
  <c r="AB155" i="13"/>
  <c r="AD155" i="13" s="1"/>
  <c r="AB139" i="13"/>
  <c r="AD139" i="13" s="1"/>
  <c r="AB154" i="13"/>
  <c r="AD154" i="13" s="1"/>
  <c r="AB134" i="13"/>
  <c r="AD134" i="13" s="1"/>
  <c r="AB128" i="13"/>
  <c r="AD128" i="13" s="1"/>
  <c r="AB176" i="13"/>
  <c r="AD176" i="13" s="1"/>
  <c r="F75" i="13"/>
  <c r="L62" i="13"/>
  <c r="AB157" i="13"/>
  <c r="AD157" i="13" s="1"/>
  <c r="AB25" i="13"/>
  <c r="AD25" i="13" s="1"/>
  <c r="AB130" i="13"/>
  <c r="AD130" i="13" s="1"/>
  <c r="AB121" i="13"/>
  <c r="AD121" i="13" s="1"/>
  <c r="AB152" i="13"/>
  <c r="AD152" i="13" s="1"/>
  <c r="AB26" i="13"/>
  <c r="AD26" i="13" s="1"/>
  <c r="AB135" i="13"/>
  <c r="AD135" i="13" s="1"/>
  <c r="D20" i="60" l="1"/>
  <c r="F20" i="60" s="1"/>
  <c r="D19" i="60"/>
  <c r="F19" i="60" s="1"/>
  <c r="D18" i="60"/>
  <c r="F18" i="60" s="1"/>
  <c r="D17" i="60"/>
  <c r="F17" i="60" s="1"/>
  <c r="D16" i="60"/>
  <c r="F16" i="60" s="1"/>
  <c r="D15" i="60"/>
  <c r="F15" i="60" s="1"/>
  <c r="P62" i="13"/>
  <c r="T151" i="4"/>
  <c r="V151" i="4"/>
  <c r="T40" i="4"/>
  <c r="T53" i="4" s="1"/>
  <c r="V40" i="4"/>
  <c r="V53" i="4" s="1"/>
  <c r="T18" i="4"/>
  <c r="V18" i="4"/>
  <c r="P151" i="4"/>
  <c r="R151" i="4"/>
  <c r="P40" i="4"/>
  <c r="R40" i="4"/>
  <c r="R53" i="4" s="1"/>
  <c r="P18" i="4"/>
  <c r="R18" i="4"/>
  <c r="Z62" i="13"/>
  <c r="T66" i="13"/>
  <c r="V74" i="13"/>
  <c r="Z127" i="13"/>
  <c r="X127" i="13"/>
  <c r="R127" i="13"/>
  <c r="V127" i="13"/>
  <c r="T127" i="13"/>
  <c r="P127" i="13"/>
  <c r="T67" i="13"/>
  <c r="R66" i="13"/>
  <c r="R74" i="13"/>
  <c r="P74" i="13"/>
  <c r="V66" i="13"/>
  <c r="Z65" i="13"/>
  <c r="X66" i="13"/>
  <c r="R65" i="13"/>
  <c r="P67" i="13"/>
  <c r="P65" i="13"/>
  <c r="T65" i="13"/>
  <c r="T74" i="13"/>
  <c r="P66" i="13"/>
  <c r="R67" i="13"/>
  <c r="Z74" i="13"/>
  <c r="X74" i="13"/>
  <c r="Z66" i="13"/>
  <c r="V67" i="13"/>
  <c r="V65" i="13"/>
  <c r="X67" i="13"/>
  <c r="X65" i="13"/>
  <c r="Z67" i="13"/>
  <c r="V62" i="13"/>
  <c r="X62" i="13"/>
  <c r="R62" i="13"/>
  <c r="T62" i="13"/>
  <c r="AJ24" i="4"/>
  <c r="AH24" i="4"/>
  <c r="AL24" i="4"/>
  <c r="AL28" i="4"/>
  <c r="AF26" i="4"/>
  <c r="AH28" i="4"/>
  <c r="AJ28" i="4"/>
  <c r="AF20" i="4"/>
  <c r="X72" i="4"/>
  <c r="Z72" i="4" s="1"/>
  <c r="AH20" i="4"/>
  <c r="AH27" i="4"/>
  <c r="AL20" i="4"/>
  <c r="AL27" i="4"/>
  <c r="AF25" i="4"/>
  <c r="AF30" i="4"/>
  <c r="AN126" i="4"/>
  <c r="X74" i="4"/>
  <c r="Z74" i="4" s="1"/>
  <c r="AJ27" i="4"/>
  <c r="AH25" i="4"/>
  <c r="AF27" i="4"/>
  <c r="X87" i="4"/>
  <c r="Z87" i="4" s="1"/>
  <c r="V66" i="4"/>
  <c r="X64" i="4"/>
  <c r="Z64" i="4" s="1"/>
  <c r="AJ30" i="4"/>
  <c r="X29" i="4"/>
  <c r="Z29" i="4" s="1"/>
  <c r="P73" i="4"/>
  <c r="X127" i="4"/>
  <c r="Z127" i="4" s="1"/>
  <c r="T66" i="4"/>
  <c r="AN155" i="4"/>
  <c r="V65" i="4"/>
  <c r="L31" i="4"/>
  <c r="AH26" i="4"/>
  <c r="R73" i="4"/>
  <c r="P66" i="4"/>
  <c r="X22" i="4"/>
  <c r="Z22" i="4" s="1"/>
  <c r="T65" i="4"/>
  <c r="R63" i="4"/>
  <c r="V67" i="4"/>
  <c r="L145" i="4"/>
  <c r="AN138" i="4"/>
  <c r="L53" i="4"/>
  <c r="P65" i="4"/>
  <c r="X21" i="4"/>
  <c r="Z21" i="4" s="1"/>
  <c r="P63" i="4"/>
  <c r="X19" i="4"/>
  <c r="Z19" i="4" s="1"/>
  <c r="AF127" i="4"/>
  <c r="L62" i="4"/>
  <c r="L75" i="4" s="1"/>
  <c r="F75" i="4"/>
  <c r="AL25" i="4"/>
  <c r="T67" i="4"/>
  <c r="AJ25" i="4"/>
  <c r="X178" i="4"/>
  <c r="Z178" i="4" s="1"/>
  <c r="Z170" i="4"/>
  <c r="X109" i="4"/>
  <c r="Z109" i="4" s="1"/>
  <c r="X46" i="4"/>
  <c r="Z46" i="4" s="1"/>
  <c r="X138" i="4"/>
  <c r="Z138" i="4" s="1"/>
  <c r="X71" i="4"/>
  <c r="Z71" i="4" s="1"/>
  <c r="R65" i="4"/>
  <c r="T63" i="4"/>
  <c r="AH30" i="4"/>
  <c r="AJ26" i="4"/>
  <c r="X23" i="4"/>
  <c r="Z23" i="4" s="1"/>
  <c r="P67" i="4"/>
  <c r="AF24" i="4"/>
  <c r="X69" i="4"/>
  <c r="Z69" i="4" s="1"/>
  <c r="AJ20" i="4"/>
  <c r="V63" i="4"/>
  <c r="R67" i="4"/>
  <c r="X70" i="4"/>
  <c r="Z70" i="4" s="1"/>
  <c r="X128" i="4"/>
  <c r="Z128" i="4" s="1"/>
  <c r="AF128" i="4"/>
  <c r="AN128" i="4" s="1"/>
  <c r="AF28" i="4"/>
  <c r="AL30" i="4"/>
  <c r="X48" i="4"/>
  <c r="Z48" i="4" s="1"/>
  <c r="T73" i="4"/>
  <c r="P68" i="4"/>
  <c r="X68" i="4" s="1"/>
  <c r="Z68" i="4" s="1"/>
  <c r="X42" i="4"/>
  <c r="Z42" i="4" s="1"/>
  <c r="X122" i="4"/>
  <c r="Z122" i="4" s="1"/>
  <c r="R66" i="4"/>
  <c r="Z116" i="4"/>
  <c r="X155" i="4"/>
  <c r="Z155" i="4" s="1"/>
  <c r="X50" i="4"/>
  <c r="Z50" i="4" s="1"/>
  <c r="AL127" i="4"/>
  <c r="V73" i="4"/>
  <c r="X52" i="4"/>
  <c r="Z52" i="4" s="1"/>
  <c r="AL26" i="4"/>
  <c r="X142" i="4"/>
  <c r="Z142" i="4" s="1"/>
  <c r="AF142" i="4"/>
  <c r="AN142" i="4" s="1"/>
  <c r="T31" i="13"/>
  <c r="AB43" i="13"/>
  <c r="AD43" i="13" s="1"/>
  <c r="V53" i="13"/>
  <c r="AB46" i="13"/>
  <c r="AD46" i="13" s="1"/>
  <c r="L75" i="13"/>
  <c r="AD170" i="13"/>
  <c r="L145" i="13"/>
  <c r="AB119" i="13"/>
  <c r="R31" i="13"/>
  <c r="AB45" i="13"/>
  <c r="AD45" i="13" s="1"/>
  <c r="AB102" i="13"/>
  <c r="AB44" i="13"/>
  <c r="AD44" i="13" s="1"/>
  <c r="V31" i="13"/>
  <c r="AB136" i="13"/>
  <c r="AD136" i="13" s="1"/>
  <c r="AB30" i="13"/>
  <c r="AD30" i="13" s="1"/>
  <c r="X53" i="13"/>
  <c r="AB21" i="13"/>
  <c r="AD21" i="13" s="1"/>
  <c r="X31" i="13"/>
  <c r="AB71" i="13"/>
  <c r="AD71" i="13" s="1"/>
  <c r="AB69" i="13"/>
  <c r="AD69" i="13" s="1"/>
  <c r="AB120" i="13"/>
  <c r="AD120" i="13" s="1"/>
  <c r="AB87" i="13"/>
  <c r="AD87" i="13" s="1"/>
  <c r="Z53" i="13"/>
  <c r="AB122" i="13"/>
  <c r="AD122" i="13" s="1"/>
  <c r="AB142" i="13"/>
  <c r="AD142" i="13" s="1"/>
  <c r="R53" i="13"/>
  <c r="AB64" i="13"/>
  <c r="AD64" i="13" s="1"/>
  <c r="AB50" i="13"/>
  <c r="AD50" i="13" s="1"/>
  <c r="AB48" i="13"/>
  <c r="AD48" i="13" s="1"/>
  <c r="AB52" i="13"/>
  <c r="AD52" i="13" s="1"/>
  <c r="T53" i="13"/>
  <c r="Z31" i="13"/>
  <c r="AB151" i="13"/>
  <c r="AD151" i="13" s="1"/>
  <c r="AB40" i="13"/>
  <c r="P53" i="13"/>
  <c r="P31" i="13"/>
  <c r="AB18" i="13"/>
  <c r="AB23" i="13"/>
  <c r="AD23" i="13" s="1"/>
  <c r="AB22" i="13"/>
  <c r="AD22" i="13" s="1"/>
  <c r="AB73" i="13"/>
  <c r="AD73" i="13" s="1"/>
  <c r="Z145" i="13" l="1"/>
  <c r="V145" i="13"/>
  <c r="T145" i="13"/>
  <c r="R145" i="13"/>
  <c r="P145" i="13"/>
  <c r="X145" i="13"/>
  <c r="AB66" i="13"/>
  <c r="AD66" i="13" s="1"/>
  <c r="AH21" i="4"/>
  <c r="AN24" i="4"/>
  <c r="AN28" i="4"/>
  <c r="AH19" i="4"/>
  <c r="AN25" i="4"/>
  <c r="AN20" i="4"/>
  <c r="AF29" i="4"/>
  <c r="AH29" i="4"/>
  <c r="AL29" i="4"/>
  <c r="AH23" i="4"/>
  <c r="AN27" i="4"/>
  <c r="X67" i="4"/>
  <c r="Z67" i="4" s="1"/>
  <c r="AF23" i="4"/>
  <c r="AF19" i="4"/>
  <c r="AJ23" i="4"/>
  <c r="AJ29" i="4"/>
  <c r="AN26" i="4"/>
  <c r="AN30" i="4"/>
  <c r="AF21" i="4"/>
  <c r="AL19" i="4"/>
  <c r="AJ19" i="4"/>
  <c r="AH22" i="4"/>
  <c r="X63" i="4"/>
  <c r="Z63" i="4" s="1"/>
  <c r="AJ22" i="4"/>
  <c r="R31" i="4"/>
  <c r="R62" i="4"/>
  <c r="R75" i="4" s="1"/>
  <c r="T31" i="4"/>
  <c r="T62" i="4"/>
  <c r="T75" i="4" s="1"/>
  <c r="X65" i="4"/>
  <c r="Z65" i="4" s="1"/>
  <c r="X18" i="4"/>
  <c r="P62" i="4"/>
  <c r="P31" i="4"/>
  <c r="V31" i="4"/>
  <c r="V62" i="4"/>
  <c r="V75" i="4" s="1"/>
  <c r="AL21" i="4"/>
  <c r="AN127" i="4"/>
  <c r="P53" i="4"/>
  <c r="X40" i="4"/>
  <c r="AJ21" i="4"/>
  <c r="AF22" i="4"/>
  <c r="X151" i="4"/>
  <c r="Z151" i="4" s="1"/>
  <c r="X73" i="4"/>
  <c r="Z73" i="4" s="1"/>
  <c r="X66" i="4"/>
  <c r="Z66" i="4" s="1"/>
  <c r="AL22" i="4"/>
  <c r="AL23" i="4"/>
  <c r="AB70" i="13"/>
  <c r="AD70" i="13" s="1"/>
  <c r="AB74" i="13"/>
  <c r="AD74" i="13" s="1"/>
  <c r="V75" i="13"/>
  <c r="X75" i="13"/>
  <c r="AB67" i="13"/>
  <c r="AD67" i="13" s="1"/>
  <c r="AB127" i="13"/>
  <c r="AD127" i="13" s="1"/>
  <c r="Z75" i="13"/>
  <c r="AB72" i="13"/>
  <c r="AD72" i="13" s="1"/>
  <c r="AD102" i="13"/>
  <c r="AB62" i="13"/>
  <c r="P75" i="13"/>
  <c r="AB31" i="13"/>
  <c r="AD18" i="13"/>
  <c r="R75" i="13"/>
  <c r="AB65" i="13"/>
  <c r="AD65" i="13" s="1"/>
  <c r="T75" i="13"/>
  <c r="AD119" i="13"/>
  <c r="AB53" i="13"/>
  <c r="AD40" i="13"/>
  <c r="AB68" i="13"/>
  <c r="AD68" i="13" s="1"/>
  <c r="AN29" i="4" l="1"/>
  <c r="AN19" i="4"/>
  <c r="AN21" i="4"/>
  <c r="AN23" i="4"/>
  <c r="X31" i="4"/>
  <c r="Z18" i="4"/>
  <c r="AN22" i="4"/>
  <c r="AL18" i="4"/>
  <c r="AL31" i="4" s="1"/>
  <c r="L53" i="10" s="1"/>
  <c r="AJ18" i="4"/>
  <c r="AJ31" i="4" s="1"/>
  <c r="J53" i="10" s="1"/>
  <c r="X53" i="4"/>
  <c r="Z40" i="4"/>
  <c r="X62" i="4"/>
  <c r="P75" i="4"/>
  <c r="AH18" i="4"/>
  <c r="AH31" i="4" s="1"/>
  <c r="H53" i="10" s="1"/>
  <c r="AF18" i="4"/>
  <c r="AB145" i="13"/>
  <c r="AD145" i="13" s="1"/>
  <c r="AB75" i="13"/>
  <c r="AD62" i="13"/>
  <c r="AD53" i="13"/>
  <c r="AD31" i="13"/>
  <c r="Z31" i="4" l="1"/>
  <c r="Z53" i="4"/>
  <c r="AF31" i="4"/>
  <c r="F53" i="10" s="1"/>
  <c r="AN18" i="4"/>
  <c r="AN31" i="4" s="1"/>
  <c r="X75" i="4"/>
  <c r="Z62" i="4"/>
  <c r="AD75" i="13"/>
  <c r="Z75" i="4" l="1"/>
  <c r="F45" i="52" l="1"/>
  <c r="L45" i="52" l="1"/>
  <c r="F45" i="61"/>
  <c r="L45" i="61" l="1"/>
  <c r="D38" i="60" l="1"/>
  <c r="D56" i="60"/>
  <c r="L32" i="60" l="1"/>
  <c r="L49" i="60"/>
  <c r="L47" i="60"/>
  <c r="F56" i="60"/>
  <c r="L41" i="60"/>
  <c r="L35" i="60"/>
  <c r="L50" i="60"/>
  <c r="F38" i="60"/>
  <c r="L31" i="60"/>
  <c r="L34" i="60"/>
  <c r="D21" i="60"/>
  <c r="L43" i="60"/>
  <c r="L36" i="60"/>
  <c r="L48" i="60"/>
  <c r="L42" i="60"/>
  <c r="L55" i="60"/>
  <c r="L33" i="60"/>
  <c r="L46" i="60"/>
  <c r="L56" i="60" l="1"/>
  <c r="L18" i="60"/>
  <c r="L17" i="60"/>
  <c r="L16" i="60"/>
  <c r="L19" i="60"/>
  <c r="L15" i="60"/>
  <c r="F21" i="60"/>
  <c r="L20" i="60"/>
  <c r="L21" i="60" l="1"/>
  <c r="H38" i="60" l="1"/>
  <c r="H58" i="60" s="1"/>
  <c r="L37" i="60"/>
  <c r="L38" i="60" l="1"/>
  <c r="F56" i="56" l="1"/>
  <c r="F58" i="56" s="1"/>
  <c r="D50" i="61"/>
  <c r="F56" i="54" l="1"/>
  <c r="F58" i="54" s="1"/>
  <c r="R21" i="58" l="1"/>
  <c r="R28" i="58"/>
  <c r="R38" i="58"/>
  <c r="R56" i="58"/>
  <c r="R58" i="58" s="1"/>
  <c r="R21" i="67"/>
  <c r="R28" i="67"/>
  <c r="R38" i="67"/>
  <c r="R56" i="67"/>
  <c r="R58" i="67"/>
  <c r="L160" i="1" l="1"/>
  <c r="H162" i="1" l="1"/>
  <c r="H164" i="1" s="1"/>
  <c r="H180" i="1" s="1"/>
  <c r="L159" i="1"/>
  <c r="AD160" i="1"/>
  <c r="L162" i="1" l="1"/>
  <c r="L164" i="1" s="1"/>
  <c r="L180" i="1" s="1"/>
  <c r="R28" i="66" l="1"/>
  <c r="R56" i="66" l="1"/>
  <c r="R58" i="66" s="1"/>
  <c r="R38" i="66" l="1"/>
  <c r="R21" i="66" l="1"/>
  <c r="D24" i="51" l="1"/>
  <c r="F25" i="51" s="1"/>
  <c r="J25" i="51" l="1"/>
  <c r="H25" i="51"/>
  <c r="D25" i="51" l="1"/>
  <c r="D82" i="53" l="1"/>
  <c r="J83" i="53" s="1"/>
  <c r="R36" i="60" s="1"/>
  <c r="D28" i="53"/>
  <c r="F29" i="53" s="1"/>
  <c r="P35" i="60" s="1"/>
  <c r="H83" i="53" l="1"/>
  <c r="Q36" i="60" s="1"/>
  <c r="D36" i="62" s="1"/>
  <c r="F83" i="53"/>
  <c r="P36" i="60" s="1"/>
  <c r="J29" i="53"/>
  <c r="R35" i="60" s="1"/>
  <c r="D83" i="53"/>
  <c r="H29" i="53"/>
  <c r="Q35" i="60" s="1"/>
  <c r="D36" i="66"/>
  <c r="J36" i="66" s="1"/>
  <c r="D35" i="62" l="1"/>
  <c r="J36" i="62"/>
  <c r="D36" i="64"/>
  <c r="D35" i="64"/>
  <c r="O36" i="66"/>
  <c r="P36" i="66"/>
  <c r="N36" i="66"/>
  <c r="Q36" i="66"/>
  <c r="D29" i="53"/>
  <c r="D35" i="66"/>
  <c r="J35" i="66" s="1"/>
  <c r="P35" i="66" l="1"/>
  <c r="Q35" i="66"/>
  <c r="O35" i="66"/>
  <c r="N35" i="66"/>
  <c r="AA36" i="62"/>
  <c r="V36" i="62"/>
  <c r="P36" i="62"/>
  <c r="Z36" i="62"/>
  <c r="W36" i="62"/>
  <c r="S36" i="62"/>
  <c r="N36" i="62"/>
  <c r="AB36" i="62"/>
  <c r="U36" i="62"/>
  <c r="T36" i="62"/>
  <c r="X36" i="62"/>
  <c r="Y36" i="62"/>
  <c r="AC36" i="62"/>
  <c r="O36" i="62"/>
  <c r="J35" i="64"/>
  <c r="J36" i="64"/>
  <c r="J35" i="62"/>
  <c r="Y35" i="62" l="1"/>
  <c r="O35" i="62"/>
  <c r="W35" i="62"/>
  <c r="T35" i="62"/>
  <c r="X35" i="62"/>
  <c r="U35" i="62"/>
  <c r="S35" i="62"/>
  <c r="Z35" i="62"/>
  <c r="AA35" i="62"/>
  <c r="AC35" i="62"/>
  <c r="P35" i="62"/>
  <c r="AB35" i="62"/>
  <c r="V35" i="62"/>
  <c r="N35" i="62"/>
  <c r="Y35" i="64"/>
  <c r="W35" i="64"/>
  <c r="S35" i="64"/>
  <c r="AC35" i="64"/>
  <c r="AA35" i="64"/>
  <c r="V35" i="64"/>
  <c r="N35" i="64"/>
  <c r="T35" i="64"/>
  <c r="Z35" i="64"/>
  <c r="U35" i="64"/>
  <c r="P35" i="64"/>
  <c r="O35" i="64"/>
  <c r="X35" i="64"/>
  <c r="AB35" i="64"/>
  <c r="P36" i="64"/>
  <c r="AC36" i="64"/>
  <c r="W36" i="64"/>
  <c r="O36" i="64"/>
  <c r="AA36" i="64"/>
  <c r="Y36" i="64"/>
  <c r="AB36" i="64"/>
  <c r="N36" i="64"/>
  <c r="S36" i="64"/>
  <c r="X36" i="64"/>
  <c r="T36" i="64"/>
  <c r="Z36" i="64"/>
  <c r="V36" i="64"/>
  <c r="U36" i="64"/>
  <c r="D64" i="53" l="1"/>
  <c r="F65" i="53" s="1"/>
  <c r="P32" i="60" s="1"/>
  <c r="J65" i="53" l="1"/>
  <c r="R32" i="60" s="1"/>
  <c r="H65" i="53"/>
  <c r="Q32" i="60" s="1"/>
  <c r="D32" i="62" l="1"/>
  <c r="D32" i="66"/>
  <c r="J32" i="66" s="1"/>
  <c r="D65" i="53"/>
  <c r="D32" i="64"/>
  <c r="J32" i="64" l="1"/>
  <c r="Q32" i="66"/>
  <c r="P32" i="66"/>
  <c r="O32" i="66"/>
  <c r="N32" i="66"/>
  <c r="J32" i="62"/>
  <c r="N32" i="62" l="1"/>
  <c r="W32" i="62"/>
  <c r="U32" i="62"/>
  <c r="P32" i="62"/>
  <c r="O32" i="62"/>
  <c r="T32" i="62"/>
  <c r="S32" i="62"/>
  <c r="AA32" i="62"/>
  <c r="AC32" i="62"/>
  <c r="X32" i="62"/>
  <c r="AB32" i="62"/>
  <c r="V32" i="62"/>
  <c r="Y32" i="62"/>
  <c r="Z32" i="62"/>
  <c r="Z32" i="64"/>
  <c r="P32" i="64"/>
  <c r="O32" i="64"/>
  <c r="X32" i="64"/>
  <c r="T32" i="64"/>
  <c r="Y32" i="64"/>
  <c r="S32" i="64"/>
  <c r="AB32" i="64"/>
  <c r="AA32" i="64"/>
  <c r="W32" i="64"/>
  <c r="U32" i="64"/>
  <c r="N32" i="64"/>
  <c r="AC32" i="64"/>
  <c r="V32" i="64"/>
  <c r="D55" i="53" l="1"/>
  <c r="J56" i="53" l="1"/>
  <c r="F56" i="53"/>
  <c r="H56" i="53"/>
  <c r="Q45" i="60" l="1"/>
  <c r="D45" i="62" s="1"/>
  <c r="Q45" i="52"/>
  <c r="D45" i="54" s="1"/>
  <c r="Q45" i="61"/>
  <c r="P45" i="60"/>
  <c r="P45" i="52"/>
  <c r="P45" i="61"/>
  <c r="R45" i="60"/>
  <c r="D45" i="66" s="1"/>
  <c r="J45" i="66" s="1"/>
  <c r="R45" i="52"/>
  <c r="D45" i="58" s="1"/>
  <c r="R45" i="61"/>
  <c r="D56" i="53"/>
  <c r="N45" i="66" l="1"/>
  <c r="Q45" i="66"/>
  <c r="O45" i="66"/>
  <c r="P45" i="66"/>
  <c r="J45" i="58"/>
  <c r="D45" i="67"/>
  <c r="J45" i="67" s="1"/>
  <c r="D45" i="56"/>
  <c r="D45" i="64"/>
  <c r="J45" i="62"/>
  <c r="J45" i="54"/>
  <c r="D45" i="63"/>
  <c r="Z45" i="54" l="1"/>
  <c r="U45" i="54"/>
  <c r="P45" i="54"/>
  <c r="T45" i="54"/>
  <c r="X45" i="54"/>
  <c r="AA45" i="54"/>
  <c r="AC45" i="54"/>
  <c r="V45" i="54"/>
  <c r="O45" i="54"/>
  <c r="Y45" i="54"/>
  <c r="N45" i="54"/>
  <c r="AB45" i="54"/>
  <c r="S45" i="54"/>
  <c r="W45" i="54"/>
  <c r="X45" i="62"/>
  <c r="T45" i="62"/>
  <c r="P45" i="62"/>
  <c r="V45" i="62"/>
  <c r="N45" i="62"/>
  <c r="O45" i="62"/>
  <c r="S45" i="62"/>
  <c r="U45" i="62"/>
  <c r="Y45" i="62"/>
  <c r="AB45" i="62"/>
  <c r="AA45" i="62"/>
  <c r="Z45" i="62"/>
  <c r="AC45" i="62"/>
  <c r="W45" i="62"/>
  <c r="J45" i="64"/>
  <c r="D45" i="65"/>
  <c r="J45" i="56"/>
  <c r="Q45" i="67"/>
  <c r="N45" i="67"/>
  <c r="O45" i="67"/>
  <c r="P45" i="67"/>
  <c r="P45" i="58"/>
  <c r="N45" i="58"/>
  <c r="O45" i="58"/>
  <c r="Q45" i="58"/>
  <c r="J45" i="63"/>
  <c r="AB45" i="63" l="1"/>
  <c r="V45" i="63"/>
  <c r="N45" i="63"/>
  <c r="O45" i="56"/>
  <c r="X45" i="56"/>
  <c r="U45" i="56"/>
  <c r="T45" i="56"/>
  <c r="Z45" i="56"/>
  <c r="N45" i="56"/>
  <c r="Y45" i="56"/>
  <c r="S45" i="56"/>
  <c r="AB45" i="56"/>
  <c r="V45" i="56"/>
  <c r="AA45" i="56"/>
  <c r="P45" i="56"/>
  <c r="AC45" i="56"/>
  <c r="W45" i="56"/>
  <c r="AC45" i="63"/>
  <c r="J45" i="65"/>
  <c r="AA45" i="63"/>
  <c r="X45" i="63"/>
  <c r="O45" i="64"/>
  <c r="S45" i="64"/>
  <c r="Y45" i="64"/>
  <c r="AA45" i="64"/>
  <c r="W45" i="64"/>
  <c r="Z45" i="64"/>
  <c r="X45" i="64"/>
  <c r="T45" i="64"/>
  <c r="V45" i="64"/>
  <c r="AC45" i="64"/>
  <c r="U45" i="64"/>
  <c r="AB45" i="64"/>
  <c r="P45" i="64"/>
  <c r="N45" i="64"/>
  <c r="T45" i="63"/>
  <c r="O45" i="63"/>
  <c r="P45" i="63"/>
  <c r="Y45" i="63"/>
  <c r="W45" i="63"/>
  <c r="U45" i="63"/>
  <c r="S45" i="63"/>
  <c r="Z45" i="63"/>
  <c r="T45" i="65" l="1"/>
  <c r="Z45" i="65"/>
  <c r="U45" i="65"/>
  <c r="O45" i="65"/>
  <c r="AC45" i="65"/>
  <c r="P45" i="65"/>
  <c r="V45" i="65"/>
  <c r="X45" i="65"/>
  <c r="W45" i="65"/>
  <c r="AA45" i="65"/>
  <c r="N45" i="65"/>
  <c r="AB45" i="65"/>
  <c r="S45" i="65"/>
  <c r="Y45" i="65"/>
  <c r="D34" i="53" l="1"/>
  <c r="F35" i="53" s="1"/>
  <c r="P54" i="60" s="1"/>
  <c r="D52" i="53"/>
  <c r="H53" i="53" s="1"/>
  <c r="Q46" i="60" s="1"/>
  <c r="J53" i="53" l="1"/>
  <c r="R46" i="60" s="1"/>
  <c r="F53" i="53"/>
  <c r="P46" i="60" s="1"/>
  <c r="D46" i="62"/>
  <c r="J35" i="53"/>
  <c r="H35" i="53"/>
  <c r="R54" i="60" l="1"/>
  <c r="D54" i="66" s="1"/>
  <c r="J54" i="66" s="1"/>
  <c r="Q54" i="60"/>
  <c r="D31" i="53"/>
  <c r="F32" i="53" s="1"/>
  <c r="P52" i="60" s="1"/>
  <c r="J46" i="62"/>
  <c r="D53" i="53"/>
  <c r="D61" i="53"/>
  <c r="D46" i="66"/>
  <c r="J46" i="66" s="1"/>
  <c r="D58" i="53"/>
  <c r="F59" i="53" s="1"/>
  <c r="P42" i="60" s="1"/>
  <c r="D35" i="53"/>
  <c r="D54" i="64"/>
  <c r="Q54" i="66" l="1"/>
  <c r="N54" i="66"/>
  <c r="P54" i="66"/>
  <c r="O54" i="66"/>
  <c r="D54" i="62"/>
  <c r="J54" i="62" s="1"/>
  <c r="T46" i="62"/>
  <c r="U46" i="62"/>
  <c r="P46" i="62"/>
  <c r="W46" i="62"/>
  <c r="Z46" i="62"/>
  <c r="N46" i="62"/>
  <c r="S46" i="62"/>
  <c r="O46" i="62"/>
  <c r="AC46" i="62"/>
  <c r="AA46" i="62"/>
  <c r="V46" i="62"/>
  <c r="X46" i="62"/>
  <c r="AB46" i="62"/>
  <c r="Y46" i="62"/>
  <c r="H59" i="53"/>
  <c r="Q42" i="60" s="1"/>
  <c r="J59" i="53"/>
  <c r="R42" i="60" s="1"/>
  <c r="N46" i="66"/>
  <c r="Q46" i="66"/>
  <c r="P46" i="66"/>
  <c r="O46" i="66"/>
  <c r="F62" i="53"/>
  <c r="P41" i="60" s="1"/>
  <c r="H62" i="53"/>
  <c r="Q41" i="60" s="1"/>
  <c r="J62" i="53"/>
  <c r="R41" i="60" s="1"/>
  <c r="J54" i="64"/>
  <c r="D46" i="64"/>
  <c r="J32" i="53"/>
  <c r="H32" i="53"/>
  <c r="P54" i="62" l="1"/>
  <c r="T54" i="62"/>
  <c r="S54" i="62"/>
  <c r="X54" i="62"/>
  <c r="AC54" i="62"/>
  <c r="Z54" i="62"/>
  <c r="V54" i="62"/>
  <c r="O54" i="62"/>
  <c r="Y54" i="62"/>
  <c r="AB54" i="62"/>
  <c r="U54" i="62"/>
  <c r="N54" i="62"/>
  <c r="W54" i="62"/>
  <c r="Q52" i="60"/>
  <c r="D52" i="62" s="1"/>
  <c r="J52" i="62" s="1"/>
  <c r="R52" i="60"/>
  <c r="D52" i="66" s="1"/>
  <c r="J52" i="66" s="1"/>
  <c r="AA54" i="62"/>
  <c r="D70" i="53"/>
  <c r="F71" i="53" s="1"/>
  <c r="P43" i="60" s="1"/>
  <c r="J46" i="64"/>
  <c r="T54" i="64"/>
  <c r="O54" i="64"/>
  <c r="Y54" i="64"/>
  <c r="N54" i="64"/>
  <c r="AA54" i="64"/>
  <c r="U54" i="64"/>
  <c r="P54" i="64"/>
  <c r="AC54" i="64"/>
  <c r="Z54" i="64"/>
  <c r="X54" i="64"/>
  <c r="W54" i="64"/>
  <c r="AB54" i="64"/>
  <c r="S54" i="64"/>
  <c r="V54" i="64"/>
  <c r="D88" i="53"/>
  <c r="F89" i="53" s="1"/>
  <c r="P50" i="60" s="1"/>
  <c r="D73" i="53"/>
  <c r="F74" i="53" s="1"/>
  <c r="P49" i="60" s="1"/>
  <c r="D42" i="66"/>
  <c r="J42" i="66" s="1"/>
  <c r="D52" i="64"/>
  <c r="D59" i="53"/>
  <c r="D42" i="62"/>
  <c r="D32" i="53"/>
  <c r="D42" i="64"/>
  <c r="D62" i="53"/>
  <c r="Q52" i="66" l="1"/>
  <c r="O52" i="66"/>
  <c r="N52" i="66"/>
  <c r="P52" i="66"/>
  <c r="J52" i="64"/>
  <c r="J74" i="53"/>
  <c r="R49" i="60" s="1"/>
  <c r="H74" i="53"/>
  <c r="Q49" i="60" s="1"/>
  <c r="D41" i="64"/>
  <c r="J42" i="64"/>
  <c r="J89" i="53"/>
  <c r="R50" i="60" s="1"/>
  <c r="H89" i="53"/>
  <c r="Q50" i="60" s="1"/>
  <c r="H71" i="53"/>
  <c r="Q43" i="60" s="1"/>
  <c r="J71" i="53"/>
  <c r="R43" i="60" s="1"/>
  <c r="AA46" i="64"/>
  <c r="W46" i="64"/>
  <c r="Y46" i="64"/>
  <c r="Z46" i="64"/>
  <c r="AB46" i="64"/>
  <c r="AC46" i="64"/>
  <c r="O46" i="64"/>
  <c r="T46" i="64"/>
  <c r="P46" i="64"/>
  <c r="X46" i="64"/>
  <c r="N46" i="64"/>
  <c r="S46" i="64"/>
  <c r="V46" i="64"/>
  <c r="U46" i="64"/>
  <c r="D41" i="62"/>
  <c r="Q42" i="66"/>
  <c r="N42" i="66"/>
  <c r="P42" i="66"/>
  <c r="O42" i="66"/>
  <c r="J42" i="62"/>
  <c r="D41" i="66"/>
  <c r="N52" i="62"/>
  <c r="V52" i="62"/>
  <c r="X52" i="62"/>
  <c r="O52" i="62"/>
  <c r="U52" i="62"/>
  <c r="AB52" i="62"/>
  <c r="T52" i="62"/>
  <c r="W52" i="62"/>
  <c r="S52" i="62"/>
  <c r="AC52" i="62"/>
  <c r="Y52" i="62"/>
  <c r="AA52" i="62"/>
  <c r="Z52" i="62"/>
  <c r="P52" i="62"/>
  <c r="D89" i="53" l="1"/>
  <c r="D71" i="53"/>
  <c r="D50" i="66"/>
  <c r="J50" i="66" s="1"/>
  <c r="J41" i="62"/>
  <c r="D49" i="62"/>
  <c r="D49" i="66"/>
  <c r="J49" i="66" s="1"/>
  <c r="D43" i="64"/>
  <c r="W52" i="64"/>
  <c r="AB52" i="64"/>
  <c r="Y52" i="64"/>
  <c r="T52" i="64"/>
  <c r="U52" i="64"/>
  <c r="O52" i="64"/>
  <c r="AA52" i="64"/>
  <c r="S52" i="64"/>
  <c r="X52" i="64"/>
  <c r="N52" i="64"/>
  <c r="P52" i="64"/>
  <c r="V52" i="64"/>
  <c r="Z52" i="64"/>
  <c r="AC52" i="64"/>
  <c r="D74" i="53"/>
  <c r="J41" i="66"/>
  <c r="O42" i="62"/>
  <c r="AA42" i="62"/>
  <c r="U42" i="62"/>
  <c r="V42" i="62"/>
  <c r="P42" i="62"/>
  <c r="Y42" i="62"/>
  <c r="S42" i="62"/>
  <c r="X42" i="62"/>
  <c r="W42" i="62"/>
  <c r="AC42" i="62"/>
  <c r="N42" i="62"/>
  <c r="T42" i="62"/>
  <c r="AB42" i="62"/>
  <c r="Z42" i="62"/>
  <c r="D49" i="64"/>
  <c r="X42" i="64"/>
  <c r="T42" i="64"/>
  <c r="O42" i="64"/>
  <c r="S42" i="64"/>
  <c r="N42" i="64"/>
  <c r="AB42" i="64"/>
  <c r="Z42" i="64"/>
  <c r="AC42" i="64"/>
  <c r="U42" i="64"/>
  <c r="V42" i="64"/>
  <c r="W42" i="64"/>
  <c r="P42" i="64"/>
  <c r="AA42" i="64"/>
  <c r="Y42" i="64"/>
  <c r="D50" i="62"/>
  <c r="J41" i="64"/>
  <c r="D50" i="64"/>
  <c r="X41" i="64" l="1"/>
  <c r="O41" i="64"/>
  <c r="Y41" i="64"/>
  <c r="Z41" i="64"/>
  <c r="P41" i="64"/>
  <c r="V41" i="64"/>
  <c r="T41" i="64"/>
  <c r="AA41" i="64"/>
  <c r="S41" i="64"/>
  <c r="AC41" i="64"/>
  <c r="N41" i="64"/>
  <c r="AB41" i="64"/>
  <c r="U41" i="64"/>
  <c r="W41" i="64"/>
  <c r="D43" i="66"/>
  <c r="J50" i="64"/>
  <c r="P41" i="66"/>
  <c r="N41" i="66"/>
  <c r="O41" i="66"/>
  <c r="Q41" i="66"/>
  <c r="J50" i="62"/>
  <c r="Q49" i="66"/>
  <c r="N49" i="66"/>
  <c r="O49" i="66"/>
  <c r="P49" i="66"/>
  <c r="Y41" i="62"/>
  <c r="S41" i="62"/>
  <c r="O41" i="62"/>
  <c r="T41" i="62"/>
  <c r="Z41" i="62"/>
  <c r="AA41" i="62"/>
  <c r="W41" i="62"/>
  <c r="P41" i="62"/>
  <c r="V41" i="62"/>
  <c r="X41" i="62"/>
  <c r="N41" i="62"/>
  <c r="AB41" i="62"/>
  <c r="U41" i="62"/>
  <c r="AC41" i="62"/>
  <c r="J49" i="64"/>
  <c r="J49" i="62"/>
  <c r="J43" i="64"/>
  <c r="N50" i="66"/>
  <c r="O50" i="66"/>
  <c r="P50" i="66"/>
  <c r="Q50" i="66"/>
  <c r="D43" i="62"/>
  <c r="AC50" i="62" l="1"/>
  <c r="U50" i="62"/>
  <c r="Z50" i="62"/>
  <c r="Y50" i="62"/>
  <c r="AB50" i="62"/>
  <c r="T50" i="62"/>
  <c r="P50" i="62"/>
  <c r="O50" i="62"/>
  <c r="S50" i="62"/>
  <c r="AA50" i="62"/>
  <c r="V50" i="62"/>
  <c r="N50" i="62"/>
  <c r="W50" i="62"/>
  <c r="X50" i="62"/>
  <c r="O43" i="64"/>
  <c r="V43" i="64"/>
  <c r="W43" i="64"/>
  <c r="S43" i="64"/>
  <c r="AC43" i="64"/>
  <c r="AB43" i="64"/>
  <c r="N43" i="64"/>
  <c r="P43" i="64"/>
  <c r="U43" i="64"/>
  <c r="T43" i="64"/>
  <c r="X43" i="64"/>
  <c r="Z43" i="64"/>
  <c r="AA43" i="64"/>
  <c r="Y43" i="64"/>
  <c r="J43" i="62"/>
  <c r="O49" i="62"/>
  <c r="W49" i="62"/>
  <c r="AB49" i="62"/>
  <c r="Z49" i="62"/>
  <c r="T49" i="62"/>
  <c r="AC49" i="62"/>
  <c r="N49" i="62"/>
  <c r="S49" i="62"/>
  <c r="Y49" i="62"/>
  <c r="AA49" i="62"/>
  <c r="X49" i="62"/>
  <c r="V49" i="62"/>
  <c r="P49" i="62"/>
  <c r="U49" i="62"/>
  <c r="J43" i="66"/>
  <c r="O49" i="64"/>
  <c r="AC49" i="64"/>
  <c r="S49" i="64"/>
  <c r="V49" i="64"/>
  <c r="X49" i="64"/>
  <c r="N49" i="64"/>
  <c r="AB49" i="64"/>
  <c r="Z49" i="64"/>
  <c r="Y49" i="64"/>
  <c r="W49" i="64"/>
  <c r="U49" i="64"/>
  <c r="T49" i="64"/>
  <c r="AA49" i="64"/>
  <c r="P49" i="64"/>
  <c r="AB50" i="64"/>
  <c r="X50" i="64"/>
  <c r="U50" i="64"/>
  <c r="N50" i="64"/>
  <c r="Z50" i="64"/>
  <c r="P50" i="64"/>
  <c r="T50" i="64"/>
  <c r="AA50" i="64"/>
  <c r="Y50" i="64"/>
  <c r="V50" i="64"/>
  <c r="O50" i="64"/>
  <c r="AC50" i="64"/>
  <c r="W50" i="64"/>
  <c r="S50" i="64"/>
  <c r="Q43" i="66" l="1"/>
  <c r="O43" i="66"/>
  <c r="N43" i="66"/>
  <c r="P43" i="66"/>
  <c r="S43" i="62"/>
  <c r="AC43" i="62"/>
  <c r="P43" i="62"/>
  <c r="W43" i="62"/>
  <c r="U43" i="62"/>
  <c r="O43" i="62"/>
  <c r="Z43" i="62"/>
  <c r="X43" i="62"/>
  <c r="AA43" i="62"/>
  <c r="V43" i="62"/>
  <c r="AB43" i="62"/>
  <c r="Y43" i="62"/>
  <c r="N43" i="62"/>
  <c r="T43" i="62"/>
  <c r="D16" i="53" l="1"/>
  <c r="F17" i="53" s="1"/>
  <c r="J17" i="53" l="1"/>
  <c r="H17" i="53"/>
  <c r="D17" i="53" s="1"/>
  <c r="D100" i="53"/>
  <c r="F101" i="53" s="1"/>
  <c r="P53" i="60" l="1"/>
  <c r="P48" i="60"/>
  <c r="P47" i="60"/>
  <c r="J101" i="53"/>
  <c r="H101" i="53"/>
  <c r="D47" i="64" l="1"/>
  <c r="D48" i="64"/>
  <c r="Q53" i="60"/>
  <c r="D53" i="62" s="1"/>
  <c r="Q48" i="60"/>
  <c r="D48" i="62" s="1"/>
  <c r="Q47" i="60"/>
  <c r="D47" i="62" s="1"/>
  <c r="R53" i="60"/>
  <c r="D53" i="66" s="1"/>
  <c r="R48" i="60"/>
  <c r="D48" i="66" s="1"/>
  <c r="J48" i="66" s="1"/>
  <c r="R47" i="60"/>
  <c r="D47" i="66" s="1"/>
  <c r="J47" i="66" s="1"/>
  <c r="D101" i="53"/>
  <c r="D53" i="64"/>
  <c r="J48" i="62" l="1"/>
  <c r="J48" i="64"/>
  <c r="J47" i="62"/>
  <c r="N47" i="66"/>
  <c r="Q47" i="66"/>
  <c r="O47" i="66"/>
  <c r="P47" i="66"/>
  <c r="Q48" i="66"/>
  <c r="O48" i="66"/>
  <c r="P48" i="66"/>
  <c r="N48" i="66"/>
  <c r="J47" i="64"/>
  <c r="J53" i="64"/>
  <c r="J53" i="66"/>
  <c r="J53" i="62"/>
  <c r="Y48" i="64" l="1"/>
  <c r="T48" i="64"/>
  <c r="U48" i="64"/>
  <c r="X48" i="64"/>
  <c r="AB48" i="64"/>
  <c r="N48" i="64"/>
  <c r="S48" i="64"/>
  <c r="V48" i="64"/>
  <c r="P48" i="64"/>
  <c r="O48" i="64"/>
  <c r="AA48" i="64"/>
  <c r="W48" i="64"/>
  <c r="AC48" i="64"/>
  <c r="Z48" i="64"/>
  <c r="O48" i="62"/>
  <c r="P48" i="62"/>
  <c r="T48" i="62"/>
  <c r="N48" i="62"/>
  <c r="AB48" i="62"/>
  <c r="S48" i="62"/>
  <c r="AC48" i="62"/>
  <c r="AA48" i="62"/>
  <c r="X48" i="62"/>
  <c r="Z48" i="62"/>
  <c r="U48" i="62"/>
  <c r="W48" i="62"/>
  <c r="Y48" i="62"/>
  <c r="V48" i="62"/>
  <c r="P47" i="62"/>
  <c r="T47" i="62"/>
  <c r="AA47" i="62"/>
  <c r="U47" i="62"/>
  <c r="AB47" i="62"/>
  <c r="AC47" i="62"/>
  <c r="W47" i="62"/>
  <c r="S47" i="62"/>
  <c r="N47" i="62"/>
  <c r="Y47" i="62"/>
  <c r="X47" i="62"/>
  <c r="V47" i="62"/>
  <c r="O47" i="62"/>
  <c r="Z47" i="62"/>
  <c r="N47" i="64"/>
  <c r="W47" i="64"/>
  <c r="AA47" i="64"/>
  <c r="AC47" i="64"/>
  <c r="P47" i="64"/>
  <c r="S47" i="64"/>
  <c r="Z47" i="64"/>
  <c r="T47" i="64"/>
  <c r="O47" i="64"/>
  <c r="V47" i="64"/>
  <c r="Y47" i="64"/>
  <c r="AB47" i="64"/>
  <c r="U47" i="64"/>
  <c r="X47" i="64"/>
  <c r="S53" i="62"/>
  <c r="U53" i="62"/>
  <c r="Z53" i="62"/>
  <c r="T53" i="62"/>
  <c r="AC53" i="62"/>
  <c r="W53" i="62"/>
  <c r="N53" i="62"/>
  <c r="X53" i="62"/>
  <c r="V53" i="62"/>
  <c r="O53" i="62"/>
  <c r="AA53" i="62"/>
  <c r="AB53" i="62"/>
  <c r="Y53" i="62"/>
  <c r="P53" i="62"/>
  <c r="Q53" i="66"/>
  <c r="P53" i="66"/>
  <c r="O53" i="66"/>
  <c r="N53" i="66"/>
  <c r="T53" i="64"/>
  <c r="S53" i="64"/>
  <c r="AC53" i="64"/>
  <c r="P53" i="64"/>
  <c r="V53" i="64"/>
  <c r="AA53" i="64"/>
  <c r="Z53" i="64"/>
  <c r="Y53" i="64"/>
  <c r="U53" i="64"/>
  <c r="X53" i="64"/>
  <c r="AB53" i="64"/>
  <c r="W53" i="64"/>
  <c r="N53" i="64"/>
  <c r="O53" i="64"/>
  <c r="D37" i="53" l="1"/>
  <c r="F38" i="53" s="1"/>
  <c r="P31" i="60" s="1"/>
  <c r="D85" i="53" l="1"/>
  <c r="F86" i="53" s="1"/>
  <c r="P33" i="60" s="1"/>
  <c r="D49" i="53"/>
  <c r="J50" i="53" s="1"/>
  <c r="R34" i="60" s="1"/>
  <c r="J38" i="53"/>
  <c r="R31" i="60" s="1"/>
  <c r="H38" i="53"/>
  <c r="Q31" i="60" s="1"/>
  <c r="D38" i="53" l="1"/>
  <c r="D34" i="66"/>
  <c r="J34" i="66" s="1"/>
  <c r="D31" i="64"/>
  <c r="F50" i="53"/>
  <c r="P34" i="60" s="1"/>
  <c r="H86" i="53"/>
  <c r="Q33" i="60" s="1"/>
  <c r="J86" i="53"/>
  <c r="R33" i="60" s="1"/>
  <c r="H50" i="53"/>
  <c r="Q34" i="60" s="1"/>
  <c r="D34" i="62" l="1"/>
  <c r="D33" i="66"/>
  <c r="J33" i="66" s="1"/>
  <c r="D33" i="62"/>
  <c r="Q34" i="66"/>
  <c r="O34" i="66"/>
  <c r="N34" i="66"/>
  <c r="P34" i="66"/>
  <c r="D86" i="53"/>
  <c r="D33" i="64"/>
  <c r="D50" i="53"/>
  <c r="D31" i="66"/>
  <c r="J31" i="64"/>
  <c r="D31" i="62"/>
  <c r="D34" i="64" l="1"/>
  <c r="J33" i="62"/>
  <c r="AC31" i="64"/>
  <c r="X31" i="64"/>
  <c r="P31" i="64"/>
  <c r="S31" i="64"/>
  <c r="T31" i="64"/>
  <c r="W31" i="64"/>
  <c r="N31" i="64"/>
  <c r="O31" i="64"/>
  <c r="V31" i="64"/>
  <c r="U31" i="64"/>
  <c r="AA31" i="64"/>
  <c r="AB31" i="64"/>
  <c r="Z31" i="64"/>
  <c r="Y31" i="64"/>
  <c r="J33" i="64"/>
  <c r="N33" i="66"/>
  <c r="O33" i="66"/>
  <c r="P33" i="66"/>
  <c r="Q33" i="66"/>
  <c r="J31" i="66"/>
  <c r="J34" i="62"/>
  <c r="J31" i="62"/>
  <c r="X33" i="62" l="1"/>
  <c r="U33" i="62"/>
  <c r="AA33" i="62"/>
  <c r="P33" i="62"/>
  <c r="O33" i="62"/>
  <c r="Z33" i="62"/>
  <c r="Y33" i="62"/>
  <c r="V33" i="62"/>
  <c r="N33" i="62"/>
  <c r="T33" i="62"/>
  <c r="AB33" i="62"/>
  <c r="W33" i="62"/>
  <c r="S33" i="62"/>
  <c r="AC33" i="62"/>
  <c r="Y31" i="62"/>
  <c r="AC31" i="62"/>
  <c r="AA31" i="62"/>
  <c r="T31" i="62"/>
  <c r="Z31" i="62"/>
  <c r="X31" i="62"/>
  <c r="N31" i="62"/>
  <c r="P31" i="62"/>
  <c r="U31" i="62"/>
  <c r="O31" i="62"/>
  <c r="S31" i="62"/>
  <c r="AB31" i="62"/>
  <c r="W31" i="62"/>
  <c r="V31" i="62"/>
  <c r="X33" i="64"/>
  <c r="AC33" i="64"/>
  <c r="Z33" i="64"/>
  <c r="O33" i="64"/>
  <c r="AB33" i="64"/>
  <c r="V33" i="64"/>
  <c r="AA33" i="64"/>
  <c r="Y33" i="64"/>
  <c r="U33" i="64"/>
  <c r="P33" i="64"/>
  <c r="N33" i="64"/>
  <c r="W33" i="64"/>
  <c r="T33" i="64"/>
  <c r="S33" i="64"/>
  <c r="J34" i="64"/>
  <c r="N31" i="66"/>
  <c r="O31" i="66"/>
  <c r="P31" i="66"/>
  <c r="Q31" i="66"/>
  <c r="X34" i="62"/>
  <c r="S34" i="62"/>
  <c r="U34" i="62"/>
  <c r="AB34" i="62"/>
  <c r="O34" i="62"/>
  <c r="AA34" i="62"/>
  <c r="T34" i="62"/>
  <c r="Y34" i="62"/>
  <c r="AC34" i="62"/>
  <c r="Z34" i="62"/>
  <c r="P34" i="62"/>
  <c r="W34" i="62"/>
  <c r="V34" i="62"/>
  <c r="N34" i="62"/>
  <c r="T34" i="64" l="1"/>
  <c r="Z34" i="64"/>
  <c r="Y34" i="64"/>
  <c r="AA34" i="64"/>
  <c r="O34" i="64"/>
  <c r="W34" i="64"/>
  <c r="X34" i="64"/>
  <c r="AC34" i="64"/>
  <c r="V34" i="64"/>
  <c r="U34" i="64"/>
  <c r="S34" i="64"/>
  <c r="AB34" i="64"/>
  <c r="P34" i="64"/>
  <c r="N34" i="64"/>
  <c r="D106" i="53" l="1"/>
  <c r="F107" i="53" s="1"/>
  <c r="P19" i="60" s="1"/>
  <c r="D103" i="53"/>
  <c r="F104" i="53" s="1"/>
  <c r="P18" i="60" s="1"/>
  <c r="D22" i="53"/>
  <c r="J23" i="53" l="1"/>
  <c r="F23" i="53"/>
  <c r="H23" i="53"/>
  <c r="J104" i="53"/>
  <c r="R18" i="60" s="1"/>
  <c r="H104" i="53"/>
  <c r="Q18" i="60" s="1"/>
  <c r="J107" i="53"/>
  <c r="R19" i="60" s="1"/>
  <c r="H107" i="53"/>
  <c r="Q19" i="60" s="1"/>
  <c r="D67" i="53"/>
  <c r="F68" i="53" s="1"/>
  <c r="P16" i="60" s="1"/>
  <c r="D104" i="53" l="1"/>
  <c r="D18" i="62"/>
  <c r="J18" i="62" s="1"/>
  <c r="D23" i="53"/>
  <c r="J68" i="53"/>
  <c r="R16" i="60" s="1"/>
  <c r="H68" i="53"/>
  <c r="Q16" i="60" s="1"/>
  <c r="D19" i="62"/>
  <c r="D107" i="53"/>
  <c r="D19" i="66"/>
  <c r="J19" i="66" s="1"/>
  <c r="D18" i="66"/>
  <c r="J18" i="66" s="1"/>
  <c r="D19" i="64"/>
  <c r="D68" i="53" l="1"/>
  <c r="P18" i="66"/>
  <c r="O18" i="66"/>
  <c r="N18" i="66"/>
  <c r="Q18" i="66"/>
  <c r="D18" i="64"/>
  <c r="O19" i="66"/>
  <c r="Q19" i="66"/>
  <c r="P19" i="66"/>
  <c r="N19" i="66"/>
  <c r="S18" i="62"/>
  <c r="V18" i="62"/>
  <c r="N18" i="62"/>
  <c r="U18" i="62"/>
  <c r="AA18" i="62"/>
  <c r="T18" i="62"/>
  <c r="W18" i="62"/>
  <c r="Y18" i="62"/>
  <c r="P18" i="62"/>
  <c r="AC18" i="62"/>
  <c r="O18" i="62"/>
  <c r="Z18" i="62"/>
  <c r="AB18" i="62"/>
  <c r="X18" i="62"/>
  <c r="D16" i="66"/>
  <c r="J16" i="66" s="1"/>
  <c r="J19" i="62"/>
  <c r="D16" i="62"/>
  <c r="J19" i="64"/>
  <c r="D16" i="64"/>
  <c r="O16" i="66" l="1"/>
  <c r="Q16" i="66"/>
  <c r="N16" i="66"/>
  <c r="P16" i="66"/>
  <c r="J16" i="62"/>
  <c r="J18" i="64"/>
  <c r="S19" i="64"/>
  <c r="Z19" i="64"/>
  <c r="Y19" i="64"/>
  <c r="N19" i="64"/>
  <c r="X19" i="64"/>
  <c r="P19" i="64"/>
  <c r="O19" i="64"/>
  <c r="U19" i="64"/>
  <c r="AB19" i="64"/>
  <c r="AA19" i="64"/>
  <c r="W19" i="64"/>
  <c r="AC19" i="64"/>
  <c r="V19" i="64"/>
  <c r="T19" i="64"/>
  <c r="J16" i="64"/>
  <c r="AC19" i="62"/>
  <c r="S19" i="62"/>
  <c r="N19" i="62"/>
  <c r="X19" i="62"/>
  <c r="O19" i="62"/>
  <c r="Z19" i="62"/>
  <c r="T19" i="62"/>
  <c r="W19" i="62"/>
  <c r="AB19" i="62"/>
  <c r="U19" i="62"/>
  <c r="AA19" i="62"/>
  <c r="Y19" i="62"/>
  <c r="P19" i="62"/>
  <c r="V19" i="62"/>
  <c r="X18" i="64" l="1"/>
  <c r="T18" i="64"/>
  <c r="AB18" i="64"/>
  <c r="O18" i="64"/>
  <c r="S18" i="64"/>
  <c r="Y18" i="64"/>
  <c r="P18" i="64"/>
  <c r="AA18" i="64"/>
  <c r="W18" i="64"/>
  <c r="U18" i="64"/>
  <c r="Z18" i="64"/>
  <c r="AC18" i="64"/>
  <c r="N18" i="64"/>
  <c r="V18" i="64"/>
  <c r="P16" i="64"/>
  <c r="X16" i="64"/>
  <c r="N16" i="64"/>
  <c r="W16" i="64"/>
  <c r="S16" i="64"/>
  <c r="AA16" i="64"/>
  <c r="AC16" i="64"/>
  <c r="Z16" i="64"/>
  <c r="AB16" i="64"/>
  <c r="O16" i="64"/>
  <c r="V16" i="64"/>
  <c r="Y16" i="64"/>
  <c r="T16" i="64"/>
  <c r="U16" i="64"/>
  <c r="Y16" i="62"/>
  <c r="W16" i="62"/>
  <c r="AC16" i="62"/>
  <c r="P16" i="62"/>
  <c r="V16" i="62"/>
  <c r="AB16" i="62"/>
  <c r="S16" i="62"/>
  <c r="T16" i="62"/>
  <c r="AA16" i="62"/>
  <c r="X16" i="62"/>
  <c r="U16" i="62"/>
  <c r="N16" i="62"/>
  <c r="O16" i="62"/>
  <c r="Z16" i="62"/>
  <c r="D94" i="53" l="1"/>
  <c r="F95" i="53" s="1"/>
  <c r="J95" i="53" l="1"/>
  <c r="H95" i="53"/>
  <c r="D95" i="53" l="1"/>
  <c r="D97" i="53" l="1"/>
  <c r="F98" i="53" s="1"/>
  <c r="P15" i="60" s="1"/>
  <c r="J98" i="53" l="1"/>
  <c r="R15" i="60" s="1"/>
  <c r="H98" i="53"/>
  <c r="Q15" i="60" s="1"/>
  <c r="D98" i="53" l="1"/>
  <c r="D15" i="64"/>
  <c r="J15" i="64" l="1"/>
  <c r="D15" i="66"/>
  <c r="D15" i="62"/>
  <c r="J15" i="66" l="1"/>
  <c r="J15" i="62"/>
  <c r="Y15" i="64"/>
  <c r="S15" i="64"/>
  <c r="X15" i="64"/>
  <c r="N15" i="64"/>
  <c r="AA15" i="64"/>
  <c r="W15" i="64"/>
  <c r="AC15" i="64"/>
  <c r="Z15" i="64"/>
  <c r="O15" i="64"/>
  <c r="P15" i="64"/>
  <c r="V15" i="64"/>
  <c r="T15" i="64"/>
  <c r="AB15" i="64"/>
  <c r="U15" i="64"/>
  <c r="Z15" i="62" l="1"/>
  <c r="O15" i="62"/>
  <c r="U15" i="62"/>
  <c r="AB15" i="62"/>
  <c r="T15" i="62"/>
  <c r="N15" i="62"/>
  <c r="Y15" i="62"/>
  <c r="V15" i="62"/>
  <c r="AC15" i="62"/>
  <c r="P15" i="62"/>
  <c r="S15" i="62"/>
  <c r="AA15" i="62"/>
  <c r="X15" i="62"/>
  <c r="W15" i="62"/>
  <c r="O15" i="66"/>
  <c r="P15" i="66"/>
  <c r="Q15" i="66"/>
  <c r="N15" i="66"/>
  <c r="D109" i="53" l="1"/>
  <c r="F110" i="53"/>
  <c r="J110" i="53" l="1"/>
  <c r="H110" i="53"/>
  <c r="D110" i="53" l="1"/>
  <c r="D25" i="53" l="1"/>
  <c r="J26" i="53" s="1"/>
  <c r="R20" i="60" s="1"/>
  <c r="F26" i="53" l="1"/>
  <c r="P20" i="60" s="1"/>
  <c r="D20" i="66"/>
  <c r="J20" i="66" s="1"/>
  <c r="H26" i="53"/>
  <c r="Q20" i="60" s="1"/>
  <c r="D20" i="62" l="1"/>
  <c r="O20" i="66"/>
  <c r="P20" i="66"/>
  <c r="N20" i="66"/>
  <c r="Q20" i="66"/>
  <c r="D26" i="53"/>
  <c r="D20" i="64"/>
  <c r="J20" i="64" l="1"/>
  <c r="J20" i="62"/>
  <c r="S20" i="62" l="1"/>
  <c r="N20" i="62"/>
  <c r="O20" i="62"/>
  <c r="U20" i="62"/>
  <c r="AA20" i="62"/>
  <c r="W20" i="62"/>
  <c r="AB20" i="62"/>
  <c r="P20" i="62"/>
  <c r="T20" i="62"/>
  <c r="Z20" i="62"/>
  <c r="AC20" i="62"/>
  <c r="V20" i="62"/>
  <c r="Y20" i="62"/>
  <c r="X20" i="62"/>
  <c r="D46" i="53"/>
  <c r="J47" i="53" s="1"/>
  <c r="R55" i="60" s="1"/>
  <c r="T20" i="64"/>
  <c r="P20" i="64"/>
  <c r="Z20" i="64"/>
  <c r="AC20" i="64"/>
  <c r="Y20" i="64"/>
  <c r="AB20" i="64"/>
  <c r="U20" i="64"/>
  <c r="S20" i="64"/>
  <c r="N20" i="64"/>
  <c r="O20" i="64"/>
  <c r="V20" i="64"/>
  <c r="AA20" i="64"/>
  <c r="W20" i="64"/>
  <c r="X20" i="64"/>
  <c r="H47" i="53" l="1"/>
  <c r="Q55" i="60" s="1"/>
  <c r="F47" i="53"/>
  <c r="P55" i="60" s="1"/>
  <c r="D55" i="62" l="1"/>
  <c r="Q56" i="60"/>
  <c r="D55" i="66"/>
  <c r="R56" i="60"/>
  <c r="D47" i="53"/>
  <c r="D56" i="62" l="1"/>
  <c r="D56" i="66"/>
  <c r="D55" i="64"/>
  <c r="P56" i="60"/>
  <c r="D56" i="64" l="1"/>
  <c r="D19" i="53" l="1"/>
  <c r="J20" i="53" s="1"/>
  <c r="R37" i="60" s="1"/>
  <c r="H20" i="53" l="1"/>
  <c r="Q37" i="60" s="1"/>
  <c r="F20" i="53"/>
  <c r="P37" i="60" s="1"/>
  <c r="D37" i="66" l="1"/>
  <c r="R38" i="60"/>
  <c r="D20" i="53"/>
  <c r="D37" i="62"/>
  <c r="Q38" i="60"/>
  <c r="D37" i="64" l="1"/>
  <c r="P38" i="60"/>
  <c r="J37" i="66"/>
  <c r="D38" i="66"/>
  <c r="J37" i="62"/>
  <c r="D38" i="62"/>
  <c r="J37" i="64" l="1"/>
  <c r="D38" i="64"/>
  <c r="Q37" i="66"/>
  <c r="O37" i="66"/>
  <c r="N37" i="66"/>
  <c r="P37" i="66"/>
  <c r="J38" i="66"/>
  <c r="V37" i="62"/>
  <c r="Y37" i="62"/>
  <c r="AB37" i="62"/>
  <c r="N37" i="62"/>
  <c r="O37" i="62"/>
  <c r="X37" i="62"/>
  <c r="P37" i="62"/>
  <c r="S37" i="62"/>
  <c r="T37" i="62"/>
  <c r="W37" i="62"/>
  <c r="Z37" i="62"/>
  <c r="AC37" i="62"/>
  <c r="AA37" i="62"/>
  <c r="U37" i="62"/>
  <c r="J38" i="62"/>
  <c r="AA38" i="62" l="1"/>
  <c r="P38" i="66"/>
  <c r="N38" i="66"/>
  <c r="O38" i="66"/>
  <c r="Z38" i="62"/>
  <c r="Q38" i="66"/>
  <c r="AB38" i="62"/>
  <c r="AC38" i="62"/>
  <c r="W38" i="62"/>
  <c r="T38" i="62"/>
  <c r="Y38" i="62"/>
  <c r="S38" i="62"/>
  <c r="P38" i="62"/>
  <c r="U38" i="62"/>
  <c r="X38" i="62"/>
  <c r="O38" i="62"/>
  <c r="V38" i="62"/>
  <c r="N38" i="62"/>
  <c r="X37" i="64"/>
  <c r="X38" i="64" s="1"/>
  <c r="U37" i="64"/>
  <c r="U38" i="64" s="1"/>
  <c r="W37" i="64"/>
  <c r="W38" i="64" s="1"/>
  <c r="P37" i="64"/>
  <c r="P38" i="64" s="1"/>
  <c r="AC37" i="64"/>
  <c r="AC38" i="64" s="1"/>
  <c r="O37" i="64"/>
  <c r="O38" i="64" s="1"/>
  <c r="Y37" i="64"/>
  <c r="Y38" i="64" s="1"/>
  <c r="V37" i="64"/>
  <c r="V38" i="64" s="1"/>
  <c r="Z37" i="64"/>
  <c r="Z38" i="64" s="1"/>
  <c r="T37" i="64"/>
  <c r="T38" i="64" s="1"/>
  <c r="AB37" i="64"/>
  <c r="AB38" i="64" s="1"/>
  <c r="N37" i="64"/>
  <c r="AA37" i="64"/>
  <c r="AA38" i="64" s="1"/>
  <c r="S37" i="64"/>
  <c r="S38" i="64" s="1"/>
  <c r="J38" i="64"/>
  <c r="N38" i="64" l="1"/>
  <c r="D13" i="53" l="1"/>
  <c r="F14" i="53" s="1"/>
  <c r="J14" i="53" l="1"/>
  <c r="H14" i="53"/>
  <c r="D14" i="53" s="1"/>
  <c r="D91" i="53" l="1"/>
  <c r="J92" i="53" s="1"/>
  <c r="D76" i="53"/>
  <c r="F77" i="53" s="1"/>
  <c r="P17" i="60" s="1"/>
  <c r="J77" i="53" l="1"/>
  <c r="R17" i="60" s="1"/>
  <c r="H77" i="53"/>
  <c r="Q17" i="60" s="1"/>
  <c r="H92" i="53"/>
  <c r="F92" i="53"/>
  <c r="D92" i="53" l="1"/>
  <c r="D77" i="53"/>
  <c r="D17" i="64"/>
  <c r="P21" i="60"/>
  <c r="D17" i="66" l="1"/>
  <c r="R21" i="60"/>
  <c r="D17" i="62"/>
  <c r="Q21" i="60"/>
  <c r="J17" i="64"/>
  <c r="D21" i="64"/>
  <c r="J17" i="62" l="1"/>
  <c r="D21" i="62"/>
  <c r="J17" i="66"/>
  <c r="D21" i="66"/>
  <c r="S17" i="64"/>
  <c r="S21" i="64" s="1"/>
  <c r="Z17" i="64"/>
  <c r="Z21" i="64" s="1"/>
  <c r="W17" i="64"/>
  <c r="W21" i="64" s="1"/>
  <c r="P17" i="64"/>
  <c r="P21" i="64" s="1"/>
  <c r="X17" i="64"/>
  <c r="X21" i="64" s="1"/>
  <c r="AB17" i="64"/>
  <c r="AB21" i="64" s="1"/>
  <c r="AA17" i="64"/>
  <c r="AA21" i="64" s="1"/>
  <c r="O17" i="64"/>
  <c r="O21" i="64" s="1"/>
  <c r="V17" i="64"/>
  <c r="V21" i="64" s="1"/>
  <c r="AC17" i="64"/>
  <c r="AC21" i="64" s="1"/>
  <c r="T17" i="64"/>
  <c r="T21" i="64" s="1"/>
  <c r="N17" i="64"/>
  <c r="U17" i="64"/>
  <c r="U21" i="64" s="1"/>
  <c r="Y17" i="64"/>
  <c r="Y21" i="64" s="1"/>
  <c r="J21" i="64"/>
  <c r="U17" i="62" l="1"/>
  <c r="Y17" i="62"/>
  <c r="AA17" i="62"/>
  <c r="O17" i="62"/>
  <c r="N17" i="62"/>
  <c r="AC17" i="62"/>
  <c r="S17" i="62"/>
  <c r="V17" i="62"/>
  <c r="Z17" i="62"/>
  <c r="X17" i="62"/>
  <c r="AB17" i="62"/>
  <c r="P17" i="62"/>
  <c r="T17" i="62"/>
  <c r="W17" i="62"/>
  <c r="J21" i="62"/>
  <c r="N21" i="64"/>
  <c r="P17" i="66"/>
  <c r="O17" i="66"/>
  <c r="N17" i="66"/>
  <c r="Q17" i="66"/>
  <c r="J21" i="66"/>
  <c r="O21" i="66" l="1"/>
  <c r="Z21" i="62"/>
  <c r="V21" i="62"/>
  <c r="P21" i="66"/>
  <c r="S21" i="62"/>
  <c r="AC21" i="62"/>
  <c r="O21" i="62"/>
  <c r="AA21" i="62"/>
  <c r="Y21" i="62"/>
  <c r="U21" i="62"/>
  <c r="X21" i="62"/>
  <c r="N21" i="62"/>
  <c r="T21" i="62"/>
  <c r="W21" i="62"/>
  <c r="Q21" i="66"/>
  <c r="P21" i="62"/>
  <c r="N21" i="66"/>
  <c r="AB21" i="62"/>
  <c r="D79" i="53" l="1"/>
  <c r="F80" i="53" s="1"/>
  <c r="J80" i="53" l="1"/>
  <c r="H80" i="53"/>
  <c r="D80" i="53" l="1"/>
  <c r="F56" i="64" l="1"/>
  <c r="F58" i="64" s="1"/>
  <c r="J55" i="62"/>
  <c r="F55" i="67"/>
  <c r="F56" i="58" l="1"/>
  <c r="F58" i="58" s="1"/>
  <c r="F56" i="62"/>
  <c r="F58" i="62" s="1"/>
  <c r="D21" i="51"/>
  <c r="H22" i="51" s="1"/>
  <c r="J55" i="64"/>
  <c r="N55" i="64" s="1"/>
  <c r="N56" i="64" s="1"/>
  <c r="F55" i="63"/>
  <c r="F56" i="63" s="1"/>
  <c r="F58" i="63" s="1"/>
  <c r="J56" i="62"/>
  <c r="J22" i="51"/>
  <c r="Y55" i="62"/>
  <c r="Y56" i="62" s="1"/>
  <c r="X55" i="62"/>
  <c r="X56" i="62" s="1"/>
  <c r="F22" i="51"/>
  <c r="J55" i="66"/>
  <c r="F56" i="66"/>
  <c r="F58" i="66" s="1"/>
  <c r="Z55" i="62"/>
  <c r="Z56" i="62" s="1"/>
  <c r="S55" i="62"/>
  <c r="S56" i="62" s="1"/>
  <c r="AA55" i="62"/>
  <c r="AA56" i="62" s="1"/>
  <c r="T55" i="62"/>
  <c r="T56" i="62" s="1"/>
  <c r="AB55" i="62"/>
  <c r="AB56" i="62" s="1"/>
  <c r="U55" i="62"/>
  <c r="U56" i="62" s="1"/>
  <c r="AC55" i="62"/>
  <c r="AC56" i="62" s="1"/>
  <c r="N55" i="62"/>
  <c r="V55" i="62"/>
  <c r="V56" i="62" s="1"/>
  <c r="O55" i="62"/>
  <c r="O56" i="62" s="1"/>
  <c r="W55" i="62"/>
  <c r="W56" i="62" s="1"/>
  <c r="P55" i="62"/>
  <c r="P56" i="62" s="1"/>
  <c r="F55" i="65"/>
  <c r="F56" i="65" s="1"/>
  <c r="F58" i="65" s="1"/>
  <c r="U55" i="64" l="1"/>
  <c r="U56" i="64" s="1"/>
  <c r="D22" i="51"/>
  <c r="T55" i="64"/>
  <c r="T56" i="64" s="1"/>
  <c r="AA55" i="64"/>
  <c r="AA56" i="64" s="1"/>
  <c r="S55" i="64"/>
  <c r="S56" i="64" s="1"/>
  <c r="Z55" i="64"/>
  <c r="Z56" i="64" s="1"/>
  <c r="V55" i="64"/>
  <c r="V56" i="64" s="1"/>
  <c r="J56" i="64"/>
  <c r="X55" i="64"/>
  <c r="X56" i="64" s="1"/>
  <c r="O55" i="64"/>
  <c r="O56" i="64" s="1"/>
  <c r="AB55" i="64"/>
  <c r="AB56" i="64" s="1"/>
  <c r="P55" i="64"/>
  <c r="P56" i="64" s="1"/>
  <c r="W55" i="64"/>
  <c r="W56" i="64" s="1"/>
  <c r="AC55" i="64"/>
  <c r="AC56" i="64" s="1"/>
  <c r="Y55" i="64"/>
  <c r="Y56" i="64" s="1"/>
  <c r="N55" i="66"/>
  <c r="N56" i="66" s="1"/>
  <c r="O55" i="66"/>
  <c r="O56" i="66" s="1"/>
  <c r="P55" i="66"/>
  <c r="P56" i="66" s="1"/>
  <c r="Q55" i="66"/>
  <c r="Q56" i="66" s="1"/>
  <c r="J56" i="66"/>
  <c r="N56" i="62"/>
  <c r="AC145" i="4" l="1"/>
  <c r="AD145" i="4" s="1"/>
  <c r="AK145" i="4" s="1"/>
  <c r="AI151" i="5"/>
  <c r="AJ151" i="5" s="1"/>
  <c r="AN151" i="5" s="1"/>
  <c r="AC151" i="4"/>
  <c r="AD151" i="4" s="1"/>
  <c r="AH151" i="4" s="1"/>
  <c r="AO145" i="7"/>
  <c r="AP145" i="7" s="1"/>
  <c r="AI145" i="5"/>
  <c r="AJ145" i="5" s="1"/>
  <c r="H97" i="4"/>
  <c r="H97" i="50"/>
  <c r="H97" i="13"/>
  <c r="H164" i="13" s="1"/>
  <c r="H180" i="13" s="1"/>
  <c r="AO151" i="7"/>
  <c r="AP151" i="7" s="1"/>
  <c r="L151" i="50"/>
  <c r="AX151" i="5" l="1"/>
  <c r="AL151" i="5"/>
  <c r="AP151" i="5"/>
  <c r="AV151" i="5"/>
  <c r="AT151" i="5"/>
  <c r="AR151" i="5"/>
  <c r="AN151" i="1"/>
  <c r="AF151" i="4"/>
  <c r="AJ151" i="4"/>
  <c r="AL151" i="4"/>
  <c r="AK151" i="4"/>
  <c r="AN145" i="1"/>
  <c r="V151" i="50"/>
  <c r="T151" i="50"/>
  <c r="P151" i="50"/>
  <c r="R151" i="50"/>
  <c r="BJ151" i="7"/>
  <c r="AX151" i="7"/>
  <c r="AV151" i="7"/>
  <c r="BD151" i="7"/>
  <c r="AR151" i="7"/>
  <c r="BH151" i="7"/>
  <c r="Z151" i="50" s="1"/>
  <c r="AA151" i="50" s="1"/>
  <c r="BF151" i="7"/>
  <c r="BB151" i="7"/>
  <c r="AT151" i="7"/>
  <c r="AZ151" i="7"/>
  <c r="AZ151" i="5" l="1"/>
  <c r="AN151" i="4"/>
  <c r="D23" i="10"/>
  <c r="L24" i="10" s="1"/>
  <c r="AI151" i="50"/>
  <c r="AC151" i="50"/>
  <c r="AG151" i="50"/>
  <c r="AE151" i="50"/>
  <c r="BL151" i="7"/>
  <c r="H124" i="4" l="1"/>
  <c r="L124" i="4" s="1"/>
  <c r="J24" i="10"/>
  <c r="H24" i="10"/>
  <c r="F24" i="10"/>
  <c r="L149" i="50"/>
  <c r="H162" i="4" l="1"/>
  <c r="H164" i="4" s="1"/>
  <c r="H180" i="4" s="1"/>
  <c r="AA149" i="50"/>
  <c r="D24" i="10"/>
  <c r="D103" i="2"/>
  <c r="H104" i="2" s="1"/>
  <c r="R125" i="1" s="1"/>
  <c r="AH125" i="1" s="1"/>
  <c r="L148" i="50"/>
  <c r="D82" i="11"/>
  <c r="R83" i="11" s="1"/>
  <c r="AB133" i="5" s="1"/>
  <c r="AX133" i="5" s="1"/>
  <c r="V149" i="50"/>
  <c r="T149" i="50"/>
  <c r="P149" i="50"/>
  <c r="R149" i="50"/>
  <c r="V124" i="4"/>
  <c r="AL124" i="4" s="1"/>
  <c r="T124" i="4"/>
  <c r="AJ124" i="4" s="1"/>
  <c r="R124" i="4"/>
  <c r="AH124" i="4" s="1"/>
  <c r="P124" i="4"/>
  <c r="AI149" i="50" l="1"/>
  <c r="AC149" i="50"/>
  <c r="AE149" i="50"/>
  <c r="AG149" i="50"/>
  <c r="F125" i="4"/>
  <c r="L125" i="4" s="1"/>
  <c r="AA148" i="50"/>
  <c r="J104" i="2"/>
  <c r="T125" i="1" s="1"/>
  <c r="F125" i="5" s="1"/>
  <c r="L125" i="5" s="1"/>
  <c r="L83" i="11"/>
  <c r="V133" i="5" s="1"/>
  <c r="AR133" i="5" s="1"/>
  <c r="L104" i="2"/>
  <c r="V125" i="1" s="1"/>
  <c r="AL125" i="1" s="1"/>
  <c r="AO125" i="7" s="1"/>
  <c r="F104" i="2"/>
  <c r="P125" i="1" s="1"/>
  <c r="AF125" i="1" s="1"/>
  <c r="J83" i="11"/>
  <c r="T133" i="5" s="1"/>
  <c r="AP133" i="5" s="1"/>
  <c r="N83" i="11"/>
  <c r="X133" i="5" s="1"/>
  <c r="AT133" i="5" s="1"/>
  <c r="H83" i="11"/>
  <c r="R133" i="5" s="1"/>
  <c r="AN133" i="5" s="1"/>
  <c r="P83" i="11"/>
  <c r="Z133" i="5" s="1"/>
  <c r="AV133" i="5" s="1"/>
  <c r="F83" i="11"/>
  <c r="AC125" i="4"/>
  <c r="X124" i="4"/>
  <c r="Z124" i="4" s="1"/>
  <c r="AF124" i="4"/>
  <c r="R148" i="50"/>
  <c r="T148" i="50"/>
  <c r="P148" i="50"/>
  <c r="V148" i="50"/>
  <c r="AC148" i="50" l="1"/>
  <c r="AI148" i="50"/>
  <c r="AE148" i="50"/>
  <c r="AG148" i="50"/>
  <c r="AJ125" i="1"/>
  <c r="AI125" i="5" s="1"/>
  <c r="AJ125" i="5" s="1"/>
  <c r="D104" i="2"/>
  <c r="X125" i="1"/>
  <c r="Z125" i="1" s="1"/>
  <c r="F125" i="7"/>
  <c r="AL125" i="7" s="1"/>
  <c r="F125" i="13"/>
  <c r="L125" i="13" s="1"/>
  <c r="D69" i="12"/>
  <c r="N70" i="12" s="1"/>
  <c r="X141" i="7" s="1"/>
  <c r="AZ141" i="7" s="1"/>
  <c r="D83" i="11"/>
  <c r="P133" i="5"/>
  <c r="AD133" i="5" s="1"/>
  <c r="AF133" i="5" s="1"/>
  <c r="X125" i="5"/>
  <c r="Z125" i="5"/>
  <c r="P125" i="5"/>
  <c r="R125" i="5"/>
  <c r="T125" i="5"/>
  <c r="AB125" i="5"/>
  <c r="V125" i="5"/>
  <c r="AN124" i="4"/>
  <c r="AD125" i="4"/>
  <c r="AN125" i="1" l="1"/>
  <c r="V70" i="12"/>
  <c r="AF141" i="7" s="1"/>
  <c r="BH141" i="7" s="1"/>
  <c r="Z141" i="50" s="1"/>
  <c r="L70" i="12"/>
  <c r="V141" i="7" s="1"/>
  <c r="AX141" i="7" s="1"/>
  <c r="AP125" i="7"/>
  <c r="AZ125" i="7" s="1"/>
  <c r="X143" i="7"/>
  <c r="AZ143" i="7" s="1"/>
  <c r="P70" i="12"/>
  <c r="Z143" i="7" s="1"/>
  <c r="BB143" i="7" s="1"/>
  <c r="J70" i="12"/>
  <c r="T141" i="7" s="1"/>
  <c r="AV141" i="7" s="1"/>
  <c r="F70" i="12"/>
  <c r="P143" i="7" s="1"/>
  <c r="AR143" i="7" s="1"/>
  <c r="H70" i="12"/>
  <c r="R143" i="7" s="1"/>
  <c r="AT143" i="7" s="1"/>
  <c r="X70" i="12"/>
  <c r="AH141" i="7" s="1"/>
  <c r="BJ141" i="7" s="1"/>
  <c r="T70" i="12"/>
  <c r="R70" i="12"/>
  <c r="D48" i="12"/>
  <c r="F49" i="12" s="1"/>
  <c r="P41" i="7" s="1"/>
  <c r="V143" i="7"/>
  <c r="AX143" i="7" s="1"/>
  <c r="AL133" i="5"/>
  <c r="AZ133" i="5" s="1"/>
  <c r="AF143" i="7"/>
  <c r="BH143" i="7" s="1"/>
  <c r="Z143" i="50" s="1"/>
  <c r="AR125" i="5"/>
  <c r="AX125" i="5"/>
  <c r="AN125" i="5"/>
  <c r="AL125" i="5"/>
  <c r="AP125" i="5"/>
  <c r="AV125" i="5"/>
  <c r="AT125" i="5"/>
  <c r="F141" i="50"/>
  <c r="L141" i="50" s="1"/>
  <c r="T125" i="13"/>
  <c r="Z125" i="13"/>
  <c r="R125" i="13"/>
  <c r="P125" i="13"/>
  <c r="V125" i="13"/>
  <c r="X125" i="13"/>
  <c r="AD125" i="5"/>
  <c r="AK125" i="4"/>
  <c r="BB125" i="7" l="1"/>
  <c r="AX125" i="7"/>
  <c r="AR125" i="7"/>
  <c r="AT125" i="7"/>
  <c r="BH125" i="7"/>
  <c r="BF125" i="7"/>
  <c r="AV125" i="7"/>
  <c r="BD125" i="7"/>
  <c r="BJ125" i="7"/>
  <c r="P141" i="7"/>
  <c r="AR141" i="7" s="1"/>
  <c r="P20" i="7"/>
  <c r="T143" i="7"/>
  <c r="AV143" i="7" s="1"/>
  <c r="P18" i="7"/>
  <c r="P42" i="7"/>
  <c r="P49" i="12"/>
  <c r="Z19" i="7" s="1"/>
  <c r="J49" i="12"/>
  <c r="T18" i="7" s="1"/>
  <c r="L49" i="12"/>
  <c r="V19" i="7" s="1"/>
  <c r="R49" i="12"/>
  <c r="AB40" i="7" s="1"/>
  <c r="T49" i="12"/>
  <c r="AD20" i="7" s="1"/>
  <c r="H49" i="12"/>
  <c r="R18" i="7" s="1"/>
  <c r="N49" i="12"/>
  <c r="X18" i="7" s="1"/>
  <c r="P40" i="7"/>
  <c r="V49" i="12"/>
  <c r="AF20" i="7" s="1"/>
  <c r="F20" i="50" s="1"/>
  <c r="L20" i="50" s="1"/>
  <c r="Z141" i="7"/>
  <c r="BB141" i="7" s="1"/>
  <c r="AH143" i="7"/>
  <c r="BJ143" i="7" s="1"/>
  <c r="R141" i="7"/>
  <c r="AT141" i="7" s="1"/>
  <c r="X49" i="12"/>
  <c r="AH18" i="7" s="1"/>
  <c r="D70" i="12"/>
  <c r="AB143" i="7"/>
  <c r="BD143" i="7" s="1"/>
  <c r="AB141" i="7"/>
  <c r="BD141" i="7" s="1"/>
  <c r="AD141" i="7"/>
  <c r="BF141" i="7" s="1"/>
  <c r="AD143" i="7"/>
  <c r="BF143" i="7" s="1"/>
  <c r="P19" i="7"/>
  <c r="F143" i="50"/>
  <c r="L143" i="50" s="1"/>
  <c r="R143" i="50" s="1"/>
  <c r="AA141" i="50"/>
  <c r="R19" i="7"/>
  <c r="V20" i="7"/>
  <c r="V42" i="7"/>
  <c r="V18" i="7"/>
  <c r="D74" i="10"/>
  <c r="H75" i="10" s="1"/>
  <c r="R125" i="4" s="1"/>
  <c r="AH125" i="4" s="1"/>
  <c r="AB125" i="13"/>
  <c r="R141" i="50"/>
  <c r="T141" i="50"/>
  <c r="P141" i="50"/>
  <c r="V141" i="50"/>
  <c r="Z125" i="50"/>
  <c r="AF125" i="5"/>
  <c r="Z40" i="7"/>
  <c r="Z20" i="7"/>
  <c r="Z42" i="7"/>
  <c r="Z41" i="7"/>
  <c r="AZ125" i="5"/>
  <c r="BL125" i="7" l="1"/>
  <c r="AD41" i="7"/>
  <c r="P53" i="7"/>
  <c r="Z18" i="7"/>
  <c r="Z31" i="7" s="1"/>
  <c r="P62" i="7"/>
  <c r="AB42" i="7"/>
  <c r="R42" i="7"/>
  <c r="P31" i="7"/>
  <c r="R41" i="7"/>
  <c r="R63" i="7" s="1"/>
  <c r="R20" i="7"/>
  <c r="R40" i="7"/>
  <c r="P64" i="7"/>
  <c r="X20" i="7"/>
  <c r="X41" i="7"/>
  <c r="X19" i="7"/>
  <c r="X42" i="7"/>
  <c r="X40" i="7"/>
  <c r="X62" i="7" s="1"/>
  <c r="AF19" i="7"/>
  <c r="F19" i="50" s="1"/>
  <c r="L19" i="50" s="1"/>
  <c r="T19" i="50" s="1"/>
  <c r="T41" i="7"/>
  <c r="T19" i="7"/>
  <c r="T40" i="7"/>
  <c r="T62" i="7" s="1"/>
  <c r="AF42" i="7"/>
  <c r="F42" i="50" s="1"/>
  <c r="L42" i="50" s="1"/>
  <c r="R42" i="50" s="1"/>
  <c r="AF40" i="7"/>
  <c r="F40" i="50" s="1"/>
  <c r="L40" i="50" s="1"/>
  <c r="AB20" i="7"/>
  <c r="V40" i="7"/>
  <c r="V62" i="7" s="1"/>
  <c r="AB18" i="7"/>
  <c r="AB62" i="7" s="1"/>
  <c r="V41" i="7"/>
  <c r="V63" i="7" s="1"/>
  <c r="AB41" i="7"/>
  <c r="T42" i="7"/>
  <c r="AB19" i="7"/>
  <c r="T20" i="7"/>
  <c r="AF41" i="7"/>
  <c r="F41" i="50" s="1"/>
  <c r="L41" i="50" s="1"/>
  <c r="P41" i="50" s="1"/>
  <c r="AF18" i="7"/>
  <c r="F18" i="50" s="1"/>
  <c r="L18" i="50" s="1"/>
  <c r="AD40" i="7"/>
  <c r="AD42" i="7"/>
  <c r="AD19" i="7"/>
  <c r="AD63" i="7" s="1"/>
  <c r="AD18" i="7"/>
  <c r="AH40" i="7"/>
  <c r="AH62" i="7" s="1"/>
  <c r="AH41" i="7"/>
  <c r="AH20" i="7"/>
  <c r="AH19" i="7"/>
  <c r="D49" i="12"/>
  <c r="AH42" i="7"/>
  <c r="BL141" i="7"/>
  <c r="AA143" i="50"/>
  <c r="AE143" i="50" s="1"/>
  <c r="AJ141" i="7"/>
  <c r="AL141" i="7" s="1"/>
  <c r="P63" i="7"/>
  <c r="D53" i="10"/>
  <c r="F54" i="10" s="1"/>
  <c r="P102" i="4" s="1"/>
  <c r="BL143" i="7"/>
  <c r="AE141" i="50"/>
  <c r="AJ143" i="7"/>
  <c r="AL143" i="7" s="1"/>
  <c r="T143" i="50"/>
  <c r="P143" i="50"/>
  <c r="V143" i="50"/>
  <c r="AI141" i="50"/>
  <c r="AC141" i="50"/>
  <c r="L75" i="10"/>
  <c r="V125" i="4" s="1"/>
  <c r="AL125" i="4" s="1"/>
  <c r="AG141" i="50"/>
  <c r="V64" i="7"/>
  <c r="X61" i="10"/>
  <c r="F75" i="10"/>
  <c r="P125" i="4" s="1"/>
  <c r="V31" i="7"/>
  <c r="Z63" i="7"/>
  <c r="J75" i="10"/>
  <c r="T125" i="4" s="1"/>
  <c r="AJ125" i="4" s="1"/>
  <c r="D44" i="10"/>
  <c r="AA125" i="50"/>
  <c r="R61" i="10"/>
  <c r="AD125" i="13"/>
  <c r="T20" i="50"/>
  <c r="R20" i="50"/>
  <c r="V20" i="50"/>
  <c r="P20" i="50"/>
  <c r="T61" i="10"/>
  <c r="R31" i="7"/>
  <c r="R62" i="7"/>
  <c r="D62" i="10"/>
  <c r="L63" i="10" s="1"/>
  <c r="V145" i="4" s="1"/>
  <c r="AL145" i="4" s="1"/>
  <c r="Z64" i="7"/>
  <c r="Z53" i="7"/>
  <c r="V61" i="10"/>
  <c r="R64" i="7" l="1"/>
  <c r="Z62" i="7"/>
  <c r="P42" i="50"/>
  <c r="P64" i="50" s="1"/>
  <c r="T31" i="7"/>
  <c r="AB53" i="7"/>
  <c r="AH63" i="7"/>
  <c r="T63" i="7"/>
  <c r="AB64" i="7"/>
  <c r="AD62" i="7"/>
  <c r="AD53" i="7"/>
  <c r="AD64" i="7"/>
  <c r="AH31" i="7"/>
  <c r="X53" i="7"/>
  <c r="X64" i="7"/>
  <c r="R53" i="7"/>
  <c r="V19" i="50"/>
  <c r="V53" i="7"/>
  <c r="X63" i="7"/>
  <c r="P75" i="7"/>
  <c r="AD43" i="12" s="1"/>
  <c r="AB63" i="7"/>
  <c r="R19" i="50"/>
  <c r="P19" i="50"/>
  <c r="P63" i="50" s="1"/>
  <c r="X31" i="7"/>
  <c r="AF31" i="7"/>
  <c r="AF62" i="7"/>
  <c r="F62" i="50" s="1"/>
  <c r="L62" i="50" s="1"/>
  <c r="T53" i="7"/>
  <c r="AJ40" i="7"/>
  <c r="AL40" i="7" s="1"/>
  <c r="R64" i="50"/>
  <c r="F31" i="50"/>
  <c r="AF63" i="7"/>
  <c r="F63" i="50" s="1"/>
  <c r="L63" i="50" s="1"/>
  <c r="V42" i="50"/>
  <c r="V64" i="50" s="1"/>
  <c r="T42" i="50"/>
  <c r="T64" i="50" s="1"/>
  <c r="AF64" i="7"/>
  <c r="F64" i="50" s="1"/>
  <c r="L64" i="50" s="1"/>
  <c r="T64" i="7"/>
  <c r="AJ20" i="7"/>
  <c r="AT20" i="7" s="1"/>
  <c r="AF53" i="7"/>
  <c r="AJ19" i="7"/>
  <c r="BB19" i="7" s="1"/>
  <c r="AD31" i="7"/>
  <c r="AB31" i="7"/>
  <c r="R41" i="50"/>
  <c r="V41" i="50"/>
  <c r="F53" i="50"/>
  <c r="AJ41" i="7"/>
  <c r="AL41" i="7" s="1"/>
  <c r="T41" i="50"/>
  <c r="T63" i="50" s="1"/>
  <c r="AJ18" i="7"/>
  <c r="AR18" i="7" s="1"/>
  <c r="AH64" i="7"/>
  <c r="AH53" i="7"/>
  <c r="AJ42" i="7"/>
  <c r="AL42" i="7" s="1"/>
  <c r="AI143" i="50"/>
  <c r="AC143" i="50"/>
  <c r="AG143" i="50"/>
  <c r="H54" i="10"/>
  <c r="R102" i="4" s="1"/>
  <c r="J54" i="10"/>
  <c r="T102" i="4" s="1"/>
  <c r="L54" i="10"/>
  <c r="V102" i="4" s="1"/>
  <c r="F63" i="10"/>
  <c r="P145" i="4" s="1"/>
  <c r="D75" i="10"/>
  <c r="H63" i="10"/>
  <c r="R145" i="4" s="1"/>
  <c r="AH145" i="4" s="1"/>
  <c r="H45" i="10"/>
  <c r="R120" i="4" s="1"/>
  <c r="J45" i="10"/>
  <c r="T120" i="4" s="1"/>
  <c r="L45" i="10"/>
  <c r="V120" i="4" s="1"/>
  <c r="J63" i="10"/>
  <c r="T145" i="4" s="1"/>
  <c r="AJ145" i="4" s="1"/>
  <c r="X125" i="4"/>
  <c r="Z125" i="4" s="1"/>
  <c r="AF125" i="4"/>
  <c r="P40" i="50"/>
  <c r="V40" i="50"/>
  <c r="R40" i="50"/>
  <c r="T40" i="50"/>
  <c r="V75" i="7"/>
  <c r="Z75" i="7"/>
  <c r="AE125" i="50"/>
  <c r="AC125" i="50"/>
  <c r="AG125" i="50"/>
  <c r="AI125" i="50"/>
  <c r="R75" i="7"/>
  <c r="AF43" i="12" s="1"/>
  <c r="R18" i="50"/>
  <c r="T18" i="50"/>
  <c r="V18" i="50"/>
  <c r="P18" i="50"/>
  <c r="D63" i="12"/>
  <c r="V64" i="12" s="1"/>
  <c r="AF138" i="7" s="1"/>
  <c r="F45" i="10"/>
  <c r="P53" i="50" l="1"/>
  <c r="AT19" i="7"/>
  <c r="BJ19" i="7"/>
  <c r="X75" i="7"/>
  <c r="AD75" i="7"/>
  <c r="AB75" i="7"/>
  <c r="T75" i="7"/>
  <c r="BH20" i="7"/>
  <c r="AF75" i="7"/>
  <c r="BD19" i="7"/>
  <c r="BF19" i="7"/>
  <c r="AX19" i="7"/>
  <c r="AJ62" i="7"/>
  <c r="AL62" i="7" s="1"/>
  <c r="AZ19" i="7"/>
  <c r="AL19" i="7"/>
  <c r="AV19" i="7"/>
  <c r="AR19" i="7"/>
  <c r="BH19" i="7"/>
  <c r="AJ63" i="7"/>
  <c r="AL63" i="7" s="1"/>
  <c r="V63" i="50"/>
  <c r="R53" i="50"/>
  <c r="R63" i="50"/>
  <c r="AJ31" i="7"/>
  <c r="AL31" i="7" s="1"/>
  <c r="AR20" i="7"/>
  <c r="BD20" i="7"/>
  <c r="AL18" i="7"/>
  <c r="T53" i="50"/>
  <c r="BF20" i="7"/>
  <c r="V53" i="50"/>
  <c r="F75" i="50"/>
  <c r="AJ64" i="7"/>
  <c r="AL64" i="7" s="1"/>
  <c r="AJ53" i="7"/>
  <c r="AL53" i="7" s="1"/>
  <c r="AH75" i="7"/>
  <c r="AL20" i="7"/>
  <c r="AX18" i="7"/>
  <c r="AV18" i="7"/>
  <c r="AX20" i="7"/>
  <c r="BB20" i="7"/>
  <c r="BH18" i="7"/>
  <c r="AT18" i="7"/>
  <c r="AT31" i="7" s="1"/>
  <c r="H36" i="12" s="1"/>
  <c r="AV20" i="7"/>
  <c r="BD18" i="7"/>
  <c r="BJ18" i="7"/>
  <c r="AZ20" i="7"/>
  <c r="BJ20" i="7"/>
  <c r="BB18" i="7"/>
  <c r="BF18" i="7"/>
  <c r="AZ18" i="7"/>
  <c r="X102" i="4"/>
  <c r="Z102" i="4" s="1"/>
  <c r="D54" i="10"/>
  <c r="D63" i="10"/>
  <c r="F64" i="12"/>
  <c r="P138" i="7" s="1"/>
  <c r="P120" i="4"/>
  <c r="D45" i="10"/>
  <c r="T64" i="12"/>
  <c r="AD138" i="7" s="1"/>
  <c r="X64" i="12"/>
  <c r="AH138" i="7" s="1"/>
  <c r="J64" i="12"/>
  <c r="T138" i="7" s="1"/>
  <c r="P64" i="12"/>
  <c r="Z138" i="7" s="1"/>
  <c r="H64" i="12"/>
  <c r="R138" i="7" s="1"/>
  <c r="R64" i="12"/>
  <c r="AB138" i="7" s="1"/>
  <c r="X145" i="4"/>
  <c r="Z145" i="4" s="1"/>
  <c r="AF145" i="4"/>
  <c r="AN145" i="4" s="1"/>
  <c r="P31" i="50"/>
  <c r="P62" i="50"/>
  <c r="P75" i="50" s="1"/>
  <c r="AN125" i="4"/>
  <c r="V62" i="50"/>
  <c r="V31" i="50"/>
  <c r="D27" i="60"/>
  <c r="F27" i="60" s="1"/>
  <c r="F138" i="50"/>
  <c r="BH138" i="7"/>
  <c r="T31" i="50"/>
  <c r="T62" i="50"/>
  <c r="T75" i="50" s="1"/>
  <c r="D26" i="60"/>
  <c r="F26" i="60" s="1"/>
  <c r="N64" i="12"/>
  <c r="X138" i="7" s="1"/>
  <c r="R62" i="50"/>
  <c r="R31" i="50"/>
  <c r="D25" i="60"/>
  <c r="F25" i="60" s="1"/>
  <c r="L64" i="12"/>
  <c r="V138" i="7" s="1"/>
  <c r="AX138" i="7" s="1"/>
  <c r="AJ75" i="7" l="1"/>
  <c r="AL75" i="7" s="1"/>
  <c r="AR31" i="7"/>
  <c r="F36" i="12" s="1"/>
  <c r="BH31" i="7"/>
  <c r="V36" i="12" s="1"/>
  <c r="BB31" i="7"/>
  <c r="P36" i="12" s="1"/>
  <c r="R75" i="50"/>
  <c r="V75" i="50"/>
  <c r="BL19" i="7"/>
  <c r="BJ31" i="7"/>
  <c r="X36" i="12" s="1"/>
  <c r="AZ31" i="7"/>
  <c r="N36" i="12" s="1"/>
  <c r="BL20" i="7"/>
  <c r="BF31" i="7"/>
  <c r="T36" i="12" s="1"/>
  <c r="AX31" i="7"/>
  <c r="L36" i="12" s="1"/>
  <c r="AV31" i="7"/>
  <c r="J36" i="12" s="1"/>
  <c r="BL18" i="7"/>
  <c r="BD31" i="7"/>
  <c r="R36" i="12" s="1"/>
  <c r="Z138" i="50"/>
  <c r="BJ138" i="7"/>
  <c r="L138" i="50"/>
  <c r="BF138" i="7"/>
  <c r="D64" i="12"/>
  <c r="AZ138" i="7"/>
  <c r="D24" i="60"/>
  <c r="X120" i="4"/>
  <c r="AR138" i="7"/>
  <c r="AJ138" i="7"/>
  <c r="AL138" i="7" s="1"/>
  <c r="L27" i="60"/>
  <c r="BD138" i="7"/>
  <c r="L26" i="60"/>
  <c r="AT138" i="7"/>
  <c r="L25" i="60"/>
  <c r="BB138" i="7"/>
  <c r="AV138" i="7"/>
  <c r="BL31" i="7" l="1"/>
  <c r="AP44" i="12"/>
  <c r="AL44" i="12"/>
  <c r="Q27" i="60"/>
  <c r="D27" i="62" s="1"/>
  <c r="R27" i="60"/>
  <c r="D27" i="66" s="1"/>
  <c r="J27" i="66" s="1"/>
  <c r="P27" i="60"/>
  <c r="AH44" i="12"/>
  <c r="AF44" i="12"/>
  <c r="AD44" i="12"/>
  <c r="AV44" i="12"/>
  <c r="Z120" i="4"/>
  <c r="Q26" i="60"/>
  <c r="D26" i="62" s="1"/>
  <c r="P26" i="60"/>
  <c r="R26" i="60"/>
  <c r="D26" i="66" s="1"/>
  <c r="J26" i="66" s="1"/>
  <c r="BL138" i="7"/>
  <c r="AR44" i="12"/>
  <c r="AT44" i="12"/>
  <c r="F24" i="60"/>
  <c r="D28" i="60"/>
  <c r="D58" i="60" s="1"/>
  <c r="AJ44" i="12"/>
  <c r="AN44" i="12"/>
  <c r="P138" i="50"/>
  <c r="R138" i="50"/>
  <c r="V138" i="50"/>
  <c r="T138" i="50"/>
  <c r="D51" i="12"/>
  <c r="J52" i="12" s="1"/>
  <c r="T145" i="7" s="1"/>
  <c r="AA138" i="50"/>
  <c r="R25" i="60"/>
  <c r="D25" i="66" s="1"/>
  <c r="J25" i="66" s="1"/>
  <c r="P25" i="60"/>
  <c r="Q25" i="60"/>
  <c r="D25" i="62" s="1"/>
  <c r="P52" i="12" l="1"/>
  <c r="Z145" i="7" s="1"/>
  <c r="BB145" i="7" s="1"/>
  <c r="AV145" i="7"/>
  <c r="N26" i="66"/>
  <c r="P26" i="66"/>
  <c r="O26" i="66"/>
  <c r="Q26" i="66"/>
  <c r="AI138" i="50"/>
  <c r="AG138" i="50"/>
  <c r="AE138" i="50"/>
  <c r="AC138" i="50"/>
  <c r="T52" i="12"/>
  <c r="AD145" i="7" s="1"/>
  <c r="V52" i="12"/>
  <c r="AF145" i="7" s="1"/>
  <c r="N52" i="12"/>
  <c r="X145" i="7" s="1"/>
  <c r="F52" i="12"/>
  <c r="H52" i="12"/>
  <c r="R145" i="7" s="1"/>
  <c r="D26" i="64"/>
  <c r="D36" i="12"/>
  <c r="X37" i="12" s="1"/>
  <c r="AH102" i="7" s="1"/>
  <c r="L24" i="60"/>
  <c r="F28" i="60"/>
  <c r="J26" i="62"/>
  <c r="R52" i="12"/>
  <c r="AB145" i="7" s="1"/>
  <c r="D27" i="64"/>
  <c r="J25" i="62"/>
  <c r="L52" i="12"/>
  <c r="V145" i="7" s="1"/>
  <c r="AX145" i="7" s="1"/>
  <c r="Q27" i="66"/>
  <c r="N27" i="66"/>
  <c r="O27" i="66"/>
  <c r="P27" i="66"/>
  <c r="D25" i="64"/>
  <c r="J27" i="62"/>
  <c r="P25" i="66"/>
  <c r="Q25" i="66"/>
  <c r="N25" i="66"/>
  <c r="O25" i="66"/>
  <c r="X52" i="12"/>
  <c r="AH145" i="7" s="1"/>
  <c r="H37" i="12" l="1"/>
  <c r="R102" i="7" s="1"/>
  <c r="R37" i="12"/>
  <c r="AB102" i="7" s="1"/>
  <c r="F37" i="12"/>
  <c r="P102" i="7" s="1"/>
  <c r="V37" i="12"/>
  <c r="AF102" i="7" s="1"/>
  <c r="F102" i="50" s="1"/>
  <c r="P37" i="12"/>
  <c r="Z102" i="7" s="1"/>
  <c r="T37" i="12"/>
  <c r="AD102" i="7" s="1"/>
  <c r="N37" i="12"/>
  <c r="X102" i="7" s="1"/>
  <c r="BJ145" i="7"/>
  <c r="F58" i="60"/>
  <c r="AT145" i="7"/>
  <c r="Z27" i="62"/>
  <c r="N27" i="62"/>
  <c r="S27" i="62"/>
  <c r="AC27" i="62"/>
  <c r="P27" i="62"/>
  <c r="AB27" i="62"/>
  <c r="AA27" i="62"/>
  <c r="Y27" i="62"/>
  <c r="X27" i="62"/>
  <c r="O27" i="62"/>
  <c r="W27" i="62"/>
  <c r="V27" i="62"/>
  <c r="U27" i="62"/>
  <c r="T27" i="62"/>
  <c r="J27" i="64"/>
  <c r="P24" i="60"/>
  <c r="R24" i="60"/>
  <c r="Q24" i="60"/>
  <c r="L28" i="60"/>
  <c r="L58" i="60" s="1"/>
  <c r="P145" i="7"/>
  <c r="D52" i="12"/>
  <c r="BD145" i="7"/>
  <c r="AZ145" i="7"/>
  <c r="F145" i="50"/>
  <c r="BH145" i="7"/>
  <c r="BF145" i="7"/>
  <c r="J25" i="64"/>
  <c r="L37" i="12"/>
  <c r="V102" i="7" s="1"/>
  <c r="J37" i="12"/>
  <c r="T102" i="7" s="1"/>
  <c r="AB26" i="62"/>
  <c r="S26" i="62"/>
  <c r="W26" i="62"/>
  <c r="O26" i="62"/>
  <c r="X26" i="62"/>
  <c r="V26" i="62"/>
  <c r="Z26" i="62"/>
  <c r="T26" i="62"/>
  <c r="AA26" i="62"/>
  <c r="Y26" i="62"/>
  <c r="AC26" i="62"/>
  <c r="N26" i="62"/>
  <c r="U26" i="62"/>
  <c r="P26" i="62"/>
  <c r="O25" i="62"/>
  <c r="T25" i="62"/>
  <c r="S25" i="62"/>
  <c r="N25" i="62"/>
  <c r="P25" i="62"/>
  <c r="V25" i="62"/>
  <c r="AA25" i="62"/>
  <c r="Z25" i="62"/>
  <c r="X25" i="62"/>
  <c r="U25" i="62"/>
  <c r="W25" i="62"/>
  <c r="AC25" i="62"/>
  <c r="Y25" i="62"/>
  <c r="AB25" i="62"/>
  <c r="J26" i="64"/>
  <c r="Y27" i="64" l="1"/>
  <c r="V27" i="64"/>
  <c r="AA27" i="64"/>
  <c r="P27" i="64"/>
  <c r="T27" i="64"/>
  <c r="O27" i="64"/>
  <c r="N27" i="64"/>
  <c r="AB27" i="64"/>
  <c r="S27" i="64"/>
  <c r="AC27" i="64"/>
  <c r="W27" i="64"/>
  <c r="U27" i="64"/>
  <c r="X27" i="64"/>
  <c r="Z27" i="64"/>
  <c r="L102" i="50"/>
  <c r="T25" i="64"/>
  <c r="P25" i="64"/>
  <c r="V25" i="64"/>
  <c r="Y25" i="64"/>
  <c r="N25" i="64"/>
  <c r="O25" i="64"/>
  <c r="AC25" i="64"/>
  <c r="S25" i="64"/>
  <c r="U25" i="64"/>
  <c r="W25" i="64"/>
  <c r="AB25" i="64"/>
  <c r="AA25" i="64"/>
  <c r="Z25" i="64"/>
  <c r="X25" i="64"/>
  <c r="AJ145" i="7"/>
  <c r="AL145" i="7" s="1"/>
  <c r="AR145" i="7"/>
  <c r="X26" i="64"/>
  <c r="P26" i="64"/>
  <c r="AB26" i="64"/>
  <c r="U26" i="64"/>
  <c r="N26" i="64"/>
  <c r="T26" i="64"/>
  <c r="V26" i="64"/>
  <c r="AA26" i="64"/>
  <c r="AC26" i="64"/>
  <c r="Y26" i="64"/>
  <c r="Z26" i="64"/>
  <c r="O26" i="64"/>
  <c r="W26" i="64"/>
  <c r="S26" i="64"/>
  <c r="Z145" i="50"/>
  <c r="H145" i="50"/>
  <c r="H162" i="50" s="1"/>
  <c r="H164" i="50" s="1"/>
  <c r="H180" i="50" s="1"/>
  <c r="D24" i="62"/>
  <c r="Q28" i="60"/>
  <c r="Q58" i="60" s="1"/>
  <c r="D24" i="66"/>
  <c r="R28" i="60"/>
  <c r="R58" i="60" s="1"/>
  <c r="D37" i="12"/>
  <c r="P28" i="60"/>
  <c r="D24" i="64"/>
  <c r="AJ102" i="7"/>
  <c r="L145" i="50" l="1"/>
  <c r="R145" i="50" s="1"/>
  <c r="AL102" i="7"/>
  <c r="D28" i="66"/>
  <c r="D58" i="66" s="1"/>
  <c r="J24" i="66"/>
  <c r="AA145" i="50"/>
  <c r="V102" i="50"/>
  <c r="P102" i="50"/>
  <c r="R102" i="50"/>
  <c r="T102" i="50"/>
  <c r="J24" i="64"/>
  <c r="D28" i="64"/>
  <c r="J24" i="62"/>
  <c r="D28" i="62"/>
  <c r="P58" i="60"/>
  <c r="BL145" i="7"/>
  <c r="V145" i="50" l="1"/>
  <c r="AI145" i="50" s="1"/>
  <c r="P145" i="50"/>
  <c r="AC145" i="50" s="1"/>
  <c r="T145" i="50"/>
  <c r="AG145" i="50" s="1"/>
  <c r="D58" i="62"/>
  <c r="AA24" i="62"/>
  <c r="AA28" i="62" s="1"/>
  <c r="AA58" i="62" s="1"/>
  <c r="V24" i="62"/>
  <c r="V28" i="62" s="1"/>
  <c r="V58" i="62" s="1"/>
  <c r="S24" i="62"/>
  <c r="S28" i="62" s="1"/>
  <c r="S58" i="62" s="1"/>
  <c r="J28" i="62"/>
  <c r="J58" i="62" s="1"/>
  <c r="W24" i="62"/>
  <c r="W28" i="62" s="1"/>
  <c r="W58" i="62" s="1"/>
  <c r="T24" i="62"/>
  <c r="T28" i="62" s="1"/>
  <c r="T58" i="62" s="1"/>
  <c r="X24" i="62"/>
  <c r="X28" i="62" s="1"/>
  <c r="X58" i="62" s="1"/>
  <c r="O24" i="62"/>
  <c r="O28" i="62" s="1"/>
  <c r="O58" i="62" s="1"/>
  <c r="P24" i="62"/>
  <c r="P28" i="62" s="1"/>
  <c r="P58" i="62" s="1"/>
  <c r="U24" i="62"/>
  <c r="U28" i="62" s="1"/>
  <c r="U58" i="62" s="1"/>
  <c r="AC24" i="62"/>
  <c r="AC28" i="62" s="1"/>
  <c r="AC58" i="62" s="1"/>
  <c r="Y24" i="62"/>
  <c r="Y28" i="62" s="1"/>
  <c r="Y58" i="62" s="1"/>
  <c r="N24" i="62"/>
  <c r="Z24" i="62"/>
  <c r="Z28" i="62" s="1"/>
  <c r="Z58" i="62" s="1"/>
  <c r="AB24" i="62"/>
  <c r="AB28" i="62" s="1"/>
  <c r="AB58" i="62" s="1"/>
  <c r="J28" i="66"/>
  <c r="J58" i="66" s="1"/>
  <c r="N24" i="66"/>
  <c r="N28" i="66" s="1"/>
  <c r="N58" i="66" s="1"/>
  <c r="O24" i="66"/>
  <c r="O28" i="66" s="1"/>
  <c r="O58" i="66" s="1"/>
  <c r="Q24" i="66"/>
  <c r="Q28" i="66" s="1"/>
  <c r="Q58" i="66" s="1"/>
  <c r="P24" i="66"/>
  <c r="P28" i="66" s="1"/>
  <c r="P58" i="66" s="1"/>
  <c r="D58" i="64"/>
  <c r="AC24" i="64"/>
  <c r="AC28" i="64" s="1"/>
  <c r="AC58" i="64" s="1"/>
  <c r="AA24" i="64"/>
  <c r="AA28" i="64" s="1"/>
  <c r="AA58" i="64" s="1"/>
  <c r="J28" i="64"/>
  <c r="J58" i="64" s="1"/>
  <c r="X24" i="64"/>
  <c r="X28" i="64" s="1"/>
  <c r="X58" i="64" s="1"/>
  <c r="W24" i="64"/>
  <c r="W28" i="64" s="1"/>
  <c r="W58" i="64" s="1"/>
  <c r="O24" i="64"/>
  <c r="O28" i="64" s="1"/>
  <c r="O58" i="64" s="1"/>
  <c r="P24" i="64"/>
  <c r="P28" i="64" s="1"/>
  <c r="P58" i="64" s="1"/>
  <c r="Y24" i="64"/>
  <c r="Y28" i="64" s="1"/>
  <c r="Y58" i="64" s="1"/>
  <c r="AB24" i="64"/>
  <c r="AB28" i="64" s="1"/>
  <c r="AB58" i="64" s="1"/>
  <c r="U24" i="64"/>
  <c r="U28" i="64" s="1"/>
  <c r="U58" i="64" s="1"/>
  <c r="N24" i="64"/>
  <c r="T24" i="64"/>
  <c r="T28" i="64" s="1"/>
  <c r="T58" i="64" s="1"/>
  <c r="Z24" i="64"/>
  <c r="Z28" i="64" s="1"/>
  <c r="Z58" i="64" s="1"/>
  <c r="V24" i="64"/>
  <c r="V28" i="64" s="1"/>
  <c r="V58" i="64" s="1"/>
  <c r="S24" i="64"/>
  <c r="S28" i="64" s="1"/>
  <c r="S58" i="64" s="1"/>
  <c r="AE145" i="50"/>
  <c r="N28" i="64" l="1"/>
  <c r="N28" i="62"/>
  <c r="N58" i="62" l="1"/>
  <c r="N58" i="64"/>
  <c r="H56" i="52" l="1"/>
  <c r="F35" i="50" l="1"/>
  <c r="AT47" i="12"/>
  <c r="AT49" i="12" s="1"/>
  <c r="V39" i="12" s="1"/>
  <c r="AP47" i="12"/>
  <c r="AP49" i="12" s="1"/>
  <c r="R39" i="12" s="1"/>
  <c r="V64" i="10"/>
  <c r="V66" i="10" s="1"/>
  <c r="J56" i="10" s="1"/>
  <c r="L104" i="4"/>
  <c r="D64" i="11" l="1"/>
  <c r="T64" i="10"/>
  <c r="T66" i="10" s="1"/>
  <c r="H56" i="10" s="1"/>
  <c r="D91" i="2"/>
  <c r="D54" i="12"/>
  <c r="T55" i="12" s="1"/>
  <c r="AN47" i="12"/>
  <c r="AN49" i="12" s="1"/>
  <c r="P39" i="12" s="1"/>
  <c r="D67" i="11"/>
  <c r="R64" i="10"/>
  <c r="R66" i="10" s="1"/>
  <c r="F56" i="10" s="1"/>
  <c r="D61" i="2"/>
  <c r="H62" i="2" s="1"/>
  <c r="R159" i="1" s="1"/>
  <c r="AD47" i="12"/>
  <c r="AD49" i="12" s="1"/>
  <c r="F39" i="12" s="1"/>
  <c r="D73" i="11"/>
  <c r="L74" i="11" s="1"/>
  <c r="D37" i="11"/>
  <c r="P38" i="11" s="1"/>
  <c r="L101" i="2"/>
  <c r="V108" i="1" s="1"/>
  <c r="F108" i="7" s="1"/>
  <c r="AH47" i="12"/>
  <c r="AH49" i="12" s="1"/>
  <c r="J39" i="12" s="1"/>
  <c r="D52" i="2"/>
  <c r="F53" i="2" s="1"/>
  <c r="D15" i="12"/>
  <c r="R16" i="12" s="1"/>
  <c r="AB176" i="7" s="1"/>
  <c r="AB178" i="7" s="1"/>
  <c r="D100" i="2"/>
  <c r="L33" i="50"/>
  <c r="T33" i="50" s="1"/>
  <c r="T35" i="50" s="1"/>
  <c r="X64" i="10"/>
  <c r="X66" i="10" s="1"/>
  <c r="L56" i="10" s="1"/>
  <c r="AR47" i="12"/>
  <c r="AR49" i="12" s="1"/>
  <c r="T39" i="12" s="1"/>
  <c r="L65" i="11"/>
  <c r="V145" i="5" s="1"/>
  <c r="N65" i="11"/>
  <c r="X145" i="5" s="1"/>
  <c r="P65" i="11"/>
  <c r="Z145" i="5" s="1"/>
  <c r="R65" i="11"/>
  <c r="AB145" i="5" s="1"/>
  <c r="F65" i="11"/>
  <c r="H65" i="11"/>
  <c r="R145" i="5" s="1"/>
  <c r="J65" i="11"/>
  <c r="T145" i="5" s="1"/>
  <c r="L68" i="11"/>
  <c r="N68" i="11"/>
  <c r="P68" i="11"/>
  <c r="R68" i="11"/>
  <c r="F68" i="11"/>
  <c r="H68" i="11"/>
  <c r="J68" i="11"/>
  <c r="F38" i="11"/>
  <c r="H38" i="11"/>
  <c r="J38" i="11"/>
  <c r="L38" i="11"/>
  <c r="N38" i="11"/>
  <c r="R74" i="11"/>
  <c r="F74" i="11"/>
  <c r="H74" i="11"/>
  <c r="J74" i="11"/>
  <c r="H57" i="10"/>
  <c r="D56" i="10"/>
  <c r="F57" i="10" s="1"/>
  <c r="L110" i="4"/>
  <c r="F92" i="2"/>
  <c r="H92" i="2"/>
  <c r="R160" i="1" s="1"/>
  <c r="J92" i="2"/>
  <c r="T160" i="1" s="1"/>
  <c r="L92" i="2"/>
  <c r="V160" i="1" s="1"/>
  <c r="D71" i="10"/>
  <c r="L72" i="10" s="1"/>
  <c r="J57" i="10"/>
  <c r="P33" i="1"/>
  <c r="P103" i="1"/>
  <c r="P55" i="1"/>
  <c r="L57" i="10"/>
  <c r="F101" i="2"/>
  <c r="H101" i="2"/>
  <c r="R108" i="1" s="1"/>
  <c r="J101" i="2"/>
  <c r="T108" i="1" s="1"/>
  <c r="H53" i="2"/>
  <c r="D19" i="14"/>
  <c r="H20" i="14" s="1"/>
  <c r="R172" i="13" s="1"/>
  <c r="R178" i="13" s="1"/>
  <c r="P55" i="12"/>
  <c r="F55" i="12"/>
  <c r="H55" i="12"/>
  <c r="X55" i="12"/>
  <c r="J55" i="12"/>
  <c r="N55" i="12"/>
  <c r="D65" i="10"/>
  <c r="F66" i="10" s="1"/>
  <c r="R55" i="12"/>
  <c r="D88" i="2"/>
  <c r="F89" i="2" s="1"/>
  <c r="V16" i="12"/>
  <c r="AF176" i="7" s="1"/>
  <c r="L55" i="12"/>
  <c r="AL47" i="12"/>
  <c r="AL49" i="12" s="1"/>
  <c r="N39" i="12" s="1"/>
  <c r="R33" i="50"/>
  <c r="AJ47" i="12"/>
  <c r="AJ49" i="12" s="1"/>
  <c r="L39" i="12" s="1"/>
  <c r="P33" i="50"/>
  <c r="D60" i="12"/>
  <c r="X61" i="12" s="1"/>
  <c r="AV47" i="12"/>
  <c r="AV49" i="12" s="1"/>
  <c r="X39" i="12" s="1"/>
  <c r="AF47" i="12"/>
  <c r="AF49" i="12" s="1"/>
  <c r="H39" i="12" s="1"/>
  <c r="L35" i="50"/>
  <c r="V33" i="50"/>
  <c r="F159" i="4" l="1"/>
  <c r="L159" i="4" s="1"/>
  <c r="R162" i="1"/>
  <c r="T16" i="12"/>
  <c r="AD176" i="7" s="1"/>
  <c r="AD178" i="7" s="1"/>
  <c r="N16" i="12"/>
  <c r="X176" i="7" s="1"/>
  <c r="X178" i="7" s="1"/>
  <c r="V110" i="1"/>
  <c r="V55" i="12"/>
  <c r="J53" i="2"/>
  <c r="F16" i="12"/>
  <c r="P16" i="12"/>
  <c r="Z176" i="7" s="1"/>
  <c r="Z178" i="7" s="1"/>
  <c r="P74" i="11"/>
  <c r="R38" i="11"/>
  <c r="F62" i="2"/>
  <c r="L62" i="2"/>
  <c r="V159" i="1" s="1"/>
  <c r="J16" i="12"/>
  <c r="T176" i="7" s="1"/>
  <c r="T178" i="7" s="1"/>
  <c r="X16" i="12"/>
  <c r="AH176" i="7" s="1"/>
  <c r="AH178" i="7" s="1"/>
  <c r="N74" i="11"/>
  <c r="D68" i="11"/>
  <c r="J62" i="2"/>
  <c r="T159" i="1" s="1"/>
  <c r="F159" i="5" s="1"/>
  <c r="L159" i="5" s="1"/>
  <c r="L16" i="12"/>
  <c r="V176" i="7" s="1"/>
  <c r="V178" i="7" s="1"/>
  <c r="V61" i="12"/>
  <c r="H16" i="12"/>
  <c r="R176" i="7" s="1"/>
  <c r="R178" i="7" s="1"/>
  <c r="L53" i="2"/>
  <c r="P88" i="1"/>
  <c r="P86" i="1"/>
  <c r="P85" i="1"/>
  <c r="P84" i="1"/>
  <c r="P35" i="50"/>
  <c r="T110" i="1"/>
  <c r="F108" i="5"/>
  <c r="F103" i="13"/>
  <c r="P104" i="1"/>
  <c r="D92" i="2"/>
  <c r="P160" i="1"/>
  <c r="D57" i="10"/>
  <c r="F176" i="50"/>
  <c r="AF178" i="7"/>
  <c r="R110" i="1"/>
  <c r="F108" i="4"/>
  <c r="P35" i="1"/>
  <c r="F33" i="13"/>
  <c r="P77" i="1"/>
  <c r="L20" i="14"/>
  <c r="V172" i="13" s="1"/>
  <c r="D38" i="11"/>
  <c r="AP145" i="5"/>
  <c r="V35" i="50"/>
  <c r="H61" i="12"/>
  <c r="D16" i="12"/>
  <c r="P176" i="7"/>
  <c r="D101" i="2"/>
  <c r="P108" i="1"/>
  <c r="L66" i="10"/>
  <c r="AN145" i="5"/>
  <c r="D39" i="12"/>
  <c r="H40" i="12" s="1"/>
  <c r="D55" i="12"/>
  <c r="J66" i="10"/>
  <c r="D65" i="11"/>
  <c r="P145" i="5"/>
  <c r="T61" i="12"/>
  <c r="L61" i="12"/>
  <c r="N61" i="12"/>
  <c r="P61" i="12"/>
  <c r="R61" i="12"/>
  <c r="F61" i="12"/>
  <c r="J61" i="12"/>
  <c r="F72" i="10"/>
  <c r="J72" i="10"/>
  <c r="AX145" i="5"/>
  <c r="F20" i="14"/>
  <c r="J20" i="14"/>
  <c r="T172" i="13" s="1"/>
  <c r="T178" i="13" s="1"/>
  <c r="N20" i="14"/>
  <c r="X172" i="13" s="1"/>
  <c r="X178" i="13" s="1"/>
  <c r="P20" i="14"/>
  <c r="Z172" i="13" s="1"/>
  <c r="Z178" i="13" s="1"/>
  <c r="R33" i="1"/>
  <c r="R55" i="1"/>
  <c r="R103" i="1"/>
  <c r="F110" i="7"/>
  <c r="L108" i="7"/>
  <c r="F160" i="7"/>
  <c r="AV145" i="5"/>
  <c r="H89" i="2"/>
  <c r="J89" i="2"/>
  <c r="L89" i="2"/>
  <c r="F55" i="13"/>
  <c r="P57" i="1"/>
  <c r="H66" i="10"/>
  <c r="D66" i="10" s="1"/>
  <c r="F160" i="5"/>
  <c r="D74" i="11"/>
  <c r="AT145" i="5"/>
  <c r="R35" i="50"/>
  <c r="H72" i="10"/>
  <c r="F160" i="4"/>
  <c r="AR145" i="5"/>
  <c r="N40" i="12" l="1"/>
  <c r="P159" i="1"/>
  <c r="P162" i="1" s="1"/>
  <c r="D62" i="2"/>
  <c r="D72" i="10"/>
  <c r="AB159" i="5"/>
  <c r="T162" i="1"/>
  <c r="P159" i="5"/>
  <c r="X159" i="5"/>
  <c r="T159" i="5"/>
  <c r="V103" i="1"/>
  <c r="V33" i="1"/>
  <c r="V55" i="1"/>
  <c r="V159" i="5"/>
  <c r="T33" i="1"/>
  <c r="T55" i="1"/>
  <c r="T103" i="1"/>
  <c r="D53" i="2"/>
  <c r="F159" i="7"/>
  <c r="L159" i="7" s="1"/>
  <c r="V162" i="1"/>
  <c r="R159" i="5"/>
  <c r="Z159" i="5"/>
  <c r="F77" i="13"/>
  <c r="P79" i="1"/>
  <c r="F178" i="50"/>
  <c r="L176" i="50"/>
  <c r="V85" i="1"/>
  <c r="F85" i="7" s="1"/>
  <c r="V84" i="1"/>
  <c r="V88" i="1"/>
  <c r="F88" i="7" s="1"/>
  <c r="V86" i="1"/>
  <c r="F86" i="7" s="1"/>
  <c r="T84" i="1"/>
  <c r="T88" i="1"/>
  <c r="F88" i="5" s="1"/>
  <c r="T86" i="1"/>
  <c r="F86" i="5" s="1"/>
  <c r="T85" i="1"/>
  <c r="F85" i="5" s="1"/>
  <c r="AL145" i="5"/>
  <c r="AD145" i="5"/>
  <c r="X40" i="12"/>
  <c r="AJ176" i="7"/>
  <c r="P178" i="7"/>
  <c r="L33" i="13"/>
  <c r="F35" i="13"/>
  <c r="D61" i="12"/>
  <c r="V178" i="13"/>
  <c r="H18" i="52"/>
  <c r="L103" i="13"/>
  <c r="F104" i="13"/>
  <c r="X160" i="1"/>
  <c r="Z160" i="1" s="1"/>
  <c r="F160" i="13"/>
  <c r="L108" i="5"/>
  <c r="F110" i="5"/>
  <c r="F84" i="13"/>
  <c r="P89" i="1"/>
  <c r="AH162" i="1"/>
  <c r="AC160" i="4"/>
  <c r="L108" i="4"/>
  <c r="F85" i="13"/>
  <c r="L55" i="13"/>
  <c r="F57" i="13"/>
  <c r="R104" i="1"/>
  <c r="F103" i="4"/>
  <c r="F86" i="13"/>
  <c r="AJ162" i="1"/>
  <c r="AI160" i="5"/>
  <c r="R108" i="7"/>
  <c r="R110" i="7" s="1"/>
  <c r="AH108" i="7"/>
  <c r="AH110" i="7" s="1"/>
  <c r="T108" i="7"/>
  <c r="T110" i="7" s="1"/>
  <c r="V108" i="7"/>
  <c r="V110" i="7" s="1"/>
  <c r="X108" i="7"/>
  <c r="X110" i="7" s="1"/>
  <c r="Z108" i="7"/>
  <c r="Z110" i="7" s="1"/>
  <c r="L110" i="7"/>
  <c r="AB108" i="7"/>
  <c r="AB110" i="7" s="1"/>
  <c r="AD108" i="7"/>
  <c r="AD110" i="7" s="1"/>
  <c r="P108" i="7"/>
  <c r="AF108" i="7"/>
  <c r="P40" i="12"/>
  <c r="V40" i="12"/>
  <c r="R40" i="12"/>
  <c r="F40" i="12"/>
  <c r="T40" i="12"/>
  <c r="J40" i="12"/>
  <c r="F162" i="4"/>
  <c r="L160" i="4"/>
  <c r="L40" i="12"/>
  <c r="F88" i="13"/>
  <c r="R84" i="1"/>
  <c r="R88" i="1"/>
  <c r="F88" i="4" s="1"/>
  <c r="R86" i="1"/>
  <c r="F86" i="4" s="1"/>
  <c r="R85" i="1"/>
  <c r="F85" i="4" s="1"/>
  <c r="D20" i="14"/>
  <c r="P172" i="13"/>
  <c r="AO160" i="7"/>
  <c r="AL162" i="1"/>
  <c r="F55" i="4"/>
  <c r="R57" i="1"/>
  <c r="F162" i="5"/>
  <c r="L160" i="5"/>
  <c r="L160" i="7"/>
  <c r="L162" i="7" s="1"/>
  <c r="R35" i="1"/>
  <c r="R77" i="1"/>
  <c r="R79" i="1" s="1"/>
  <c r="F33" i="4"/>
  <c r="X108" i="1"/>
  <c r="P110" i="1"/>
  <c r="F108" i="13"/>
  <c r="D89" i="2"/>
  <c r="F162" i="7" l="1"/>
  <c r="T104" i="1"/>
  <c r="F103" i="5"/>
  <c r="F55" i="5"/>
  <c r="T57" i="1"/>
  <c r="F55" i="7"/>
  <c r="V57" i="1"/>
  <c r="F33" i="5"/>
  <c r="T77" i="1"/>
  <c r="T35" i="1"/>
  <c r="F33" i="7"/>
  <c r="V35" i="1"/>
  <c r="V77" i="1"/>
  <c r="F103" i="7"/>
  <c r="V104" i="1"/>
  <c r="X159" i="1"/>
  <c r="Z159" i="1" s="1"/>
  <c r="F159" i="13"/>
  <c r="L159" i="13" s="1"/>
  <c r="P159" i="13" s="1"/>
  <c r="X103" i="1"/>
  <c r="X86" i="1"/>
  <c r="Z86" i="1" s="1"/>
  <c r="X33" i="1"/>
  <c r="AD159" i="5"/>
  <c r="AF159" i="5" s="1"/>
  <c r="X55" i="1"/>
  <c r="AO162" i="7"/>
  <c r="AP160" i="7"/>
  <c r="AB172" i="13"/>
  <c r="P178" i="13"/>
  <c r="AI162" i="5"/>
  <c r="AJ160" i="5"/>
  <c r="L103" i="4"/>
  <c r="AF145" i="5"/>
  <c r="L86" i="7"/>
  <c r="L77" i="13"/>
  <c r="L79" i="13" s="1"/>
  <c r="F79" i="13"/>
  <c r="D40" i="12"/>
  <c r="L88" i="7"/>
  <c r="L85" i="13"/>
  <c r="L86" i="4"/>
  <c r="L86" i="13"/>
  <c r="X85" i="1"/>
  <c r="Z85" i="1" s="1"/>
  <c r="AC162" i="4"/>
  <c r="AD160" i="4"/>
  <c r="AF162" i="1"/>
  <c r="AN160" i="1"/>
  <c r="AN162" i="1" s="1"/>
  <c r="L85" i="7"/>
  <c r="L88" i="4"/>
  <c r="R160" i="4"/>
  <c r="T160" i="4"/>
  <c r="V160" i="4"/>
  <c r="L162" i="4"/>
  <c r="P160" i="4"/>
  <c r="L160" i="13"/>
  <c r="P33" i="13"/>
  <c r="R33" i="13"/>
  <c r="L35" i="13"/>
  <c r="T33" i="13"/>
  <c r="V33" i="13"/>
  <c r="X33" i="13"/>
  <c r="Z33" i="13"/>
  <c r="L85" i="5"/>
  <c r="L178" i="50"/>
  <c r="P176" i="50"/>
  <c r="P178" i="50" s="1"/>
  <c r="R176" i="50"/>
  <c r="R178" i="50" s="1"/>
  <c r="T176" i="50"/>
  <c r="T178" i="50" s="1"/>
  <c r="V176" i="50"/>
  <c r="V178" i="50" s="1"/>
  <c r="F84" i="7"/>
  <c r="V89" i="1"/>
  <c r="F110" i="13"/>
  <c r="L108" i="13"/>
  <c r="V160" i="5"/>
  <c r="V162" i="5" s="1"/>
  <c r="X160" i="5"/>
  <c r="X162" i="5" s="1"/>
  <c r="Z160" i="5"/>
  <c r="Z162" i="5" s="1"/>
  <c r="AB160" i="5"/>
  <c r="AB162" i="5" s="1"/>
  <c r="P160" i="5"/>
  <c r="R160" i="5"/>
  <c r="R162" i="5" s="1"/>
  <c r="T160" i="5"/>
  <c r="T162" i="5" s="1"/>
  <c r="L162" i="5"/>
  <c r="R89" i="1"/>
  <c r="R92" i="1" s="1"/>
  <c r="R97" i="1" s="1"/>
  <c r="R164" i="1" s="1"/>
  <c r="R180" i="1" s="1"/>
  <c r="F84" i="4"/>
  <c r="AF110" i="7"/>
  <c r="F108" i="50"/>
  <c r="T55" i="13"/>
  <c r="T57" i="13" s="1"/>
  <c r="V55" i="13"/>
  <c r="V57" i="13" s="1"/>
  <c r="X55" i="13"/>
  <c r="X57" i="13" s="1"/>
  <c r="Z55" i="13"/>
  <c r="Z57" i="13" s="1"/>
  <c r="P55" i="13"/>
  <c r="R55" i="13"/>
  <c r="R57" i="13" s="1"/>
  <c r="L57" i="13"/>
  <c r="P108" i="4"/>
  <c r="R108" i="4"/>
  <c r="R110" i="4" s="1"/>
  <c r="T108" i="4"/>
  <c r="T110" i="4" s="1"/>
  <c r="V108" i="4"/>
  <c r="V110" i="4" s="1"/>
  <c r="L86" i="5"/>
  <c r="AZ145" i="5"/>
  <c r="AD160" i="7"/>
  <c r="P160" i="7"/>
  <c r="AF160" i="7"/>
  <c r="F160" i="50" s="1"/>
  <c r="L160" i="50" s="1"/>
  <c r="R160" i="7"/>
  <c r="AH160" i="7"/>
  <c r="T160" i="7"/>
  <c r="V160" i="7"/>
  <c r="X160" i="7"/>
  <c r="Z160" i="7"/>
  <c r="AB160" i="7"/>
  <c r="Z108" i="1"/>
  <c r="X110" i="1"/>
  <c r="Z110" i="1" s="1"/>
  <c r="L55" i="4"/>
  <c r="F57" i="4"/>
  <c r="X88" i="1"/>
  <c r="Z88" i="1" s="1"/>
  <c r="AJ108" i="7"/>
  <c r="P110" i="7"/>
  <c r="F89" i="13"/>
  <c r="L84" i="13"/>
  <c r="X103" i="13"/>
  <c r="X104" i="13" s="1"/>
  <c r="Z103" i="13"/>
  <c r="Z104" i="13" s="1"/>
  <c r="P103" i="13"/>
  <c r="R103" i="13"/>
  <c r="R104" i="13" s="1"/>
  <c r="L104" i="13"/>
  <c r="T103" i="13"/>
  <c r="T104" i="13" s="1"/>
  <c r="V103" i="13"/>
  <c r="V104" i="13" s="1"/>
  <c r="AJ178" i="7"/>
  <c r="AL178" i="7" s="1"/>
  <c r="AL176" i="7"/>
  <c r="L88" i="5"/>
  <c r="L85" i="4"/>
  <c r="Z108" i="5"/>
  <c r="Z110" i="5" s="1"/>
  <c r="AB108" i="5"/>
  <c r="AB110" i="5" s="1"/>
  <c r="P108" i="5"/>
  <c r="R108" i="5"/>
  <c r="R110" i="5" s="1"/>
  <c r="T108" i="5"/>
  <c r="T110" i="5" s="1"/>
  <c r="L110" i="5"/>
  <c r="V108" i="5"/>
  <c r="V110" i="5" s="1"/>
  <c r="X108" i="5"/>
  <c r="X110" i="5" s="1"/>
  <c r="F35" i="4"/>
  <c r="L33" i="4"/>
  <c r="F77" i="4"/>
  <c r="L88" i="13"/>
  <c r="X84" i="1"/>
  <c r="H18" i="61"/>
  <c r="H21" i="61" s="1"/>
  <c r="H21" i="52"/>
  <c r="T89" i="1"/>
  <c r="F84" i="5"/>
  <c r="P92" i="1"/>
  <c r="P97" i="1" s="1"/>
  <c r="P164" i="1" s="1"/>
  <c r="P180" i="1" s="1"/>
  <c r="X162" i="1" l="1"/>
  <c r="Z162" i="1" s="1"/>
  <c r="V159" i="13"/>
  <c r="Z159" i="13"/>
  <c r="L162" i="13"/>
  <c r="X77" i="1"/>
  <c r="Z77" i="1" s="1"/>
  <c r="F162" i="13"/>
  <c r="T79" i="1"/>
  <c r="T92" i="1" s="1"/>
  <c r="T97" i="1" s="1"/>
  <c r="T164" i="1" s="1"/>
  <c r="T180" i="1" s="1"/>
  <c r="F77" i="5"/>
  <c r="X159" i="13"/>
  <c r="F35" i="5"/>
  <c r="L33" i="5"/>
  <c r="L35" i="5" s="1"/>
  <c r="X57" i="1"/>
  <c r="Z57" i="1" s="1"/>
  <c r="Z55" i="1"/>
  <c r="F104" i="7"/>
  <c r="L103" i="7"/>
  <c r="F57" i="7"/>
  <c r="L55" i="7"/>
  <c r="F77" i="7"/>
  <c r="V79" i="1"/>
  <c r="V92" i="1" s="1"/>
  <c r="V97" i="1" s="1"/>
  <c r="T159" i="13"/>
  <c r="X35" i="1"/>
  <c r="Z35" i="1" s="1"/>
  <c r="Z33" i="1"/>
  <c r="L55" i="5"/>
  <c r="L57" i="5" s="1"/>
  <c r="F57" i="5"/>
  <c r="R159" i="13"/>
  <c r="F35" i="7"/>
  <c r="L33" i="7"/>
  <c r="F104" i="5"/>
  <c r="L103" i="5"/>
  <c r="L104" i="5" s="1"/>
  <c r="X104" i="1"/>
  <c r="Z104" i="1" s="1"/>
  <c r="Z103" i="1"/>
  <c r="V55" i="4"/>
  <c r="V57" i="4" s="1"/>
  <c r="L57" i="4"/>
  <c r="P55" i="4"/>
  <c r="R55" i="4"/>
  <c r="R57" i="4" s="1"/>
  <c r="T55" i="4"/>
  <c r="T57" i="4" s="1"/>
  <c r="T86" i="5"/>
  <c r="V86" i="5"/>
  <c r="X86" i="5"/>
  <c r="Z86" i="5"/>
  <c r="AB86" i="5"/>
  <c r="P86" i="5"/>
  <c r="R86" i="5"/>
  <c r="F89" i="4"/>
  <c r="L84" i="4"/>
  <c r="AH41" i="11"/>
  <c r="T86" i="4"/>
  <c r="V86" i="4"/>
  <c r="P86" i="4"/>
  <c r="R86" i="4"/>
  <c r="F92" i="13"/>
  <c r="AB178" i="13"/>
  <c r="AD178" i="13" s="1"/>
  <c r="AD172" i="13"/>
  <c r="P103" i="4"/>
  <c r="R103" i="4"/>
  <c r="R104" i="4" s="1"/>
  <c r="T103" i="4"/>
  <c r="T104" i="4" s="1"/>
  <c r="V103" i="4"/>
  <c r="V104" i="4" s="1"/>
  <c r="AT160" i="7"/>
  <c r="AT162" i="7" s="1"/>
  <c r="H42" i="12" s="1"/>
  <c r="BJ160" i="7"/>
  <c r="BJ162" i="7" s="1"/>
  <c r="X42" i="12" s="1"/>
  <c r="AV160" i="7"/>
  <c r="AV162" i="7" s="1"/>
  <c r="J42" i="12" s="1"/>
  <c r="AX160" i="7"/>
  <c r="AX162" i="7" s="1"/>
  <c r="L42" i="12" s="1"/>
  <c r="AZ160" i="7"/>
  <c r="AZ162" i="7" s="1"/>
  <c r="N42" i="12" s="1"/>
  <c r="BB160" i="7"/>
  <c r="BB162" i="7" s="1"/>
  <c r="P42" i="12" s="1"/>
  <c r="BD160" i="7"/>
  <c r="BD162" i="7" s="1"/>
  <c r="R42" i="12" s="1"/>
  <c r="BF160" i="7"/>
  <c r="BF162" i="7" s="1"/>
  <c r="T42" i="12" s="1"/>
  <c r="AR160" i="7"/>
  <c r="BH160" i="7"/>
  <c r="AJ41" i="11"/>
  <c r="X89" i="1"/>
  <c r="Z89" i="1" s="1"/>
  <c r="Z84" i="1"/>
  <c r="AF41" i="11"/>
  <c r="AD108" i="5"/>
  <c r="P110" i="5"/>
  <c r="AD41" i="11"/>
  <c r="AB33" i="13"/>
  <c r="P77" i="13"/>
  <c r="P35" i="13"/>
  <c r="AH160" i="4"/>
  <c r="AH162" i="4" s="1"/>
  <c r="H59" i="10" s="1"/>
  <c r="AJ160" i="4"/>
  <c r="AJ162" i="4" s="1"/>
  <c r="J59" i="10" s="1"/>
  <c r="AK160" i="4"/>
  <c r="AL160" i="4"/>
  <c r="AL162" i="4" s="1"/>
  <c r="L59" i="10" s="1"/>
  <c r="AF160" i="4"/>
  <c r="AL160" i="5"/>
  <c r="AN160" i="5"/>
  <c r="AN162" i="5" s="1"/>
  <c r="AP160" i="5"/>
  <c r="AP162" i="5" s="1"/>
  <c r="AR160" i="5"/>
  <c r="AR162" i="5" s="1"/>
  <c r="AT160" i="5"/>
  <c r="AT162" i="5" s="1"/>
  <c r="AV160" i="5"/>
  <c r="AV162" i="5" s="1"/>
  <c r="AX160" i="5"/>
  <c r="AX162" i="5" s="1"/>
  <c r="Z85" i="5"/>
  <c r="AB85" i="5"/>
  <c r="P85" i="5"/>
  <c r="R85" i="5"/>
  <c r="T85" i="5"/>
  <c r="V85" i="5"/>
  <c r="X85" i="5"/>
  <c r="Z88" i="7"/>
  <c r="AB88" i="7"/>
  <c r="AD88" i="7"/>
  <c r="P88" i="7"/>
  <c r="AF88" i="7"/>
  <c r="F88" i="50" s="1"/>
  <c r="L88" i="50" s="1"/>
  <c r="R88" i="7"/>
  <c r="AH88" i="7"/>
  <c r="T88" i="7"/>
  <c r="V88" i="7"/>
  <c r="X88" i="7"/>
  <c r="V86" i="7"/>
  <c r="X86" i="7"/>
  <c r="Z86" i="7"/>
  <c r="AB86" i="7"/>
  <c r="AD86" i="7"/>
  <c r="P86" i="7"/>
  <c r="AF86" i="7"/>
  <c r="F86" i="50" s="1"/>
  <c r="L86" i="50" s="1"/>
  <c r="R86" i="7"/>
  <c r="AH86" i="7"/>
  <c r="T86" i="7"/>
  <c r="X160" i="4"/>
  <c r="R77" i="13"/>
  <c r="R79" i="13" s="1"/>
  <c r="R35" i="13"/>
  <c r="X88" i="13"/>
  <c r="Z88" i="13"/>
  <c r="P88" i="13"/>
  <c r="R88" i="13"/>
  <c r="T88" i="13"/>
  <c r="V88" i="13"/>
  <c r="AB103" i="13"/>
  <c r="P104" i="13"/>
  <c r="X108" i="4"/>
  <c r="Z108" i="4" s="1"/>
  <c r="P110" i="4"/>
  <c r="X110" i="4" s="1"/>
  <c r="Z110" i="4" s="1"/>
  <c r="F110" i="50"/>
  <c r="L108" i="50"/>
  <c r="AB41" i="11"/>
  <c r="L84" i="7"/>
  <c r="F89" i="7"/>
  <c r="Z35" i="13"/>
  <c r="Z77" i="13"/>
  <c r="Z79" i="13" s="1"/>
  <c r="V88" i="4"/>
  <c r="P88" i="4"/>
  <c r="R88" i="4"/>
  <c r="T88" i="4"/>
  <c r="P57" i="13"/>
  <c r="AB55" i="13"/>
  <c r="T77" i="13"/>
  <c r="T79" i="13" s="1"/>
  <c r="T35" i="13"/>
  <c r="P86" i="13"/>
  <c r="R86" i="13"/>
  <c r="T86" i="13"/>
  <c r="V86" i="13"/>
  <c r="X86" i="13"/>
  <c r="Z86" i="13"/>
  <c r="T84" i="13"/>
  <c r="V84" i="13"/>
  <c r="X84" i="13"/>
  <c r="Z84" i="13"/>
  <c r="L89" i="13"/>
  <c r="L92" i="13" s="1"/>
  <c r="L97" i="13" s="1"/>
  <c r="P84" i="13"/>
  <c r="R84" i="13"/>
  <c r="F89" i="5"/>
  <c r="L84" i="5"/>
  <c r="AJ110" i="7"/>
  <c r="AL110" i="7" s="1"/>
  <c r="AL108" i="7"/>
  <c r="R160" i="50"/>
  <c r="T160" i="50"/>
  <c r="V160" i="50"/>
  <c r="P160" i="50"/>
  <c r="Z41" i="11"/>
  <c r="X35" i="13"/>
  <c r="X77" i="13"/>
  <c r="X79" i="13" s="1"/>
  <c r="T160" i="13"/>
  <c r="V160" i="13"/>
  <c r="X160" i="13"/>
  <c r="Z160" i="13"/>
  <c r="P160" i="13"/>
  <c r="R160" i="13"/>
  <c r="P85" i="13"/>
  <c r="R85" i="13"/>
  <c r="T85" i="13"/>
  <c r="V85" i="13"/>
  <c r="X85" i="13"/>
  <c r="Z85" i="13"/>
  <c r="F79" i="4"/>
  <c r="L77" i="4"/>
  <c r="L79" i="4" s="1"/>
  <c r="R85" i="4"/>
  <c r="T85" i="4"/>
  <c r="V85" i="4"/>
  <c r="P85" i="4"/>
  <c r="P88" i="5"/>
  <c r="R88" i="5"/>
  <c r="T88" i="5"/>
  <c r="V88" i="5"/>
  <c r="X88" i="5"/>
  <c r="Z88" i="5"/>
  <c r="AB88" i="5"/>
  <c r="T33" i="4"/>
  <c r="V33" i="4"/>
  <c r="P33" i="4"/>
  <c r="R33" i="4"/>
  <c r="L35" i="4"/>
  <c r="AJ160" i="7"/>
  <c r="AL160" i="7" s="1"/>
  <c r="AD160" i="5"/>
  <c r="P162" i="5"/>
  <c r="P108" i="13"/>
  <c r="R108" i="13"/>
  <c r="R110" i="13" s="1"/>
  <c r="L110" i="13"/>
  <c r="T108" i="13"/>
  <c r="T110" i="13" s="1"/>
  <c r="V108" i="13"/>
  <c r="V110" i="13" s="1"/>
  <c r="X108" i="13"/>
  <c r="X110" i="13" s="1"/>
  <c r="Z108" i="13"/>
  <c r="Z110" i="13" s="1"/>
  <c r="V77" i="13"/>
  <c r="V79" i="13" s="1"/>
  <c r="V35" i="13"/>
  <c r="R85" i="7"/>
  <c r="AH85" i="7"/>
  <c r="T85" i="7"/>
  <c r="V85" i="7"/>
  <c r="X85" i="7"/>
  <c r="Z85" i="7"/>
  <c r="AB85" i="7"/>
  <c r="AD85" i="7"/>
  <c r="P85" i="7"/>
  <c r="AF85" i="7"/>
  <c r="F85" i="50" s="1"/>
  <c r="L85" i="50" s="1"/>
  <c r="L164" i="13" l="1"/>
  <c r="L180" i="13" s="1"/>
  <c r="Z162" i="13"/>
  <c r="V162" i="13"/>
  <c r="X79" i="1"/>
  <c r="X162" i="13"/>
  <c r="AB159" i="13"/>
  <c r="AD159" i="13" s="1"/>
  <c r="R162" i="13"/>
  <c r="T162" i="13"/>
  <c r="V164" i="1"/>
  <c r="V180" i="1" s="1"/>
  <c r="X97" i="1"/>
  <c r="AJ85" i="7"/>
  <c r="AL85" i="7" s="1"/>
  <c r="AB160" i="13"/>
  <c r="AD160" i="13" s="1"/>
  <c r="AD33" i="7"/>
  <c r="R33" i="7"/>
  <c r="P33" i="7"/>
  <c r="V33" i="7"/>
  <c r="AF33" i="7"/>
  <c r="X33" i="7"/>
  <c r="AH33" i="7"/>
  <c r="Z33" i="7"/>
  <c r="T33" i="7"/>
  <c r="L35" i="7"/>
  <c r="AB33" i="7"/>
  <c r="F79" i="7"/>
  <c r="F92" i="7" s="1"/>
  <c r="F97" i="7" s="1"/>
  <c r="L77" i="7"/>
  <c r="L79" i="7" s="1"/>
  <c r="X55" i="7"/>
  <c r="X57" i="7" s="1"/>
  <c r="AF55" i="7"/>
  <c r="AD55" i="7"/>
  <c r="AD57" i="7" s="1"/>
  <c r="Z55" i="7"/>
  <c r="Z57" i="7" s="1"/>
  <c r="AB55" i="7"/>
  <c r="AB57" i="7" s="1"/>
  <c r="P55" i="7"/>
  <c r="L57" i="7"/>
  <c r="R55" i="7"/>
  <c r="R57" i="7" s="1"/>
  <c r="AH55" i="7"/>
  <c r="AH57" i="7" s="1"/>
  <c r="T55" i="7"/>
  <c r="T57" i="7" s="1"/>
  <c r="V55" i="7"/>
  <c r="V57" i="7" s="1"/>
  <c r="AB103" i="7"/>
  <c r="AB104" i="7" s="1"/>
  <c r="X103" i="7"/>
  <c r="X104" i="7" s="1"/>
  <c r="AD103" i="7"/>
  <c r="AD104" i="7" s="1"/>
  <c r="P103" i="7"/>
  <c r="R103" i="7"/>
  <c r="R104" i="7" s="1"/>
  <c r="AF103" i="7"/>
  <c r="AH103" i="7"/>
  <c r="AH104" i="7" s="1"/>
  <c r="Z103" i="7"/>
  <c r="Z104" i="7" s="1"/>
  <c r="T103" i="7"/>
  <c r="T104" i="7" s="1"/>
  <c r="L104" i="7"/>
  <c r="V103" i="7"/>
  <c r="V104" i="7" s="1"/>
  <c r="L77" i="5"/>
  <c r="L79" i="5" s="1"/>
  <c r="F79" i="5"/>
  <c r="F92" i="5" s="1"/>
  <c r="F97" i="5" s="1"/>
  <c r="X85" i="4"/>
  <c r="Z85" i="4" s="1"/>
  <c r="AB104" i="13"/>
  <c r="AD104" i="13" s="1"/>
  <c r="AD103" i="13"/>
  <c r="X41" i="11"/>
  <c r="X42" i="11" s="1"/>
  <c r="X44" i="11" s="1"/>
  <c r="F34" i="11" s="1"/>
  <c r="P85" i="50"/>
  <c r="R85" i="50"/>
  <c r="T85" i="50"/>
  <c r="V85" i="50"/>
  <c r="AB85" i="13"/>
  <c r="AD85" i="13" s="1"/>
  <c r="R89" i="13"/>
  <c r="R92" i="13" s="1"/>
  <c r="R97" i="13" s="1"/>
  <c r="X88" i="4"/>
  <c r="Z88" i="4" s="1"/>
  <c r="AB77" i="13"/>
  <c r="P79" i="13"/>
  <c r="BH162" i="7"/>
  <c r="V42" i="12" s="1"/>
  <c r="Z160" i="50"/>
  <c r="R77" i="4"/>
  <c r="R79" i="4" s="1"/>
  <c r="R35" i="4"/>
  <c r="AB84" i="13"/>
  <c r="P89" i="13"/>
  <c r="AN160" i="4"/>
  <c r="AN162" i="4" s="1"/>
  <c r="AF162" i="4"/>
  <c r="F59" i="10" s="1"/>
  <c r="AB35" i="13"/>
  <c r="AD35" i="13" s="1"/>
  <c r="AD33" i="13"/>
  <c r="BL160" i="7"/>
  <c r="BL162" i="7" s="1"/>
  <c r="AR162" i="7"/>
  <c r="F42" i="12" s="1"/>
  <c r="X86" i="4"/>
  <c r="Z86" i="4" s="1"/>
  <c r="V35" i="4"/>
  <c r="V77" i="4"/>
  <c r="V79" i="4" s="1"/>
  <c r="P84" i="5"/>
  <c r="R84" i="5"/>
  <c r="R89" i="5" s="1"/>
  <c r="T84" i="5"/>
  <c r="T89" i="5" s="1"/>
  <c r="V84" i="5"/>
  <c r="V89" i="5" s="1"/>
  <c r="L89" i="5"/>
  <c r="X84" i="5"/>
  <c r="X89" i="5" s="1"/>
  <c r="Z84" i="5"/>
  <c r="Z89" i="5" s="1"/>
  <c r="AB84" i="5"/>
  <c r="AB89" i="5" s="1"/>
  <c r="P108" i="50"/>
  <c r="P110" i="50" s="1"/>
  <c r="R108" i="50"/>
  <c r="R110" i="50" s="1"/>
  <c r="T108" i="50"/>
  <c r="T110" i="50" s="1"/>
  <c r="V108" i="50"/>
  <c r="V110" i="50" s="1"/>
  <c r="L110" i="50"/>
  <c r="AJ88" i="7"/>
  <c r="AL88" i="7" s="1"/>
  <c r="AZ160" i="5"/>
  <c r="AZ162" i="5" s="1"/>
  <c r="AL162" i="5"/>
  <c r="AD86" i="5"/>
  <c r="AF86" i="5" s="1"/>
  <c r="X55" i="4"/>
  <c r="X57" i="4" s="1"/>
  <c r="Z57" i="4" s="1"/>
  <c r="P57" i="4"/>
  <c r="Z89" i="13"/>
  <c r="Z92" i="13" s="1"/>
  <c r="Z97" i="13" s="1"/>
  <c r="Z164" i="13" s="1"/>
  <c r="P110" i="13"/>
  <c r="AB108" i="13"/>
  <c r="T77" i="4"/>
  <c r="T79" i="4" s="1"/>
  <c r="T35" i="4"/>
  <c r="AD88" i="5"/>
  <c r="AF88" i="5" s="1"/>
  <c r="X89" i="13"/>
  <c r="X92" i="13" s="1"/>
  <c r="X97" i="13" s="1"/>
  <c r="X164" i="13" s="1"/>
  <c r="AB86" i="13"/>
  <c r="AD86" i="13" s="1"/>
  <c r="X92" i="1"/>
  <c r="Z92" i="1" s="1"/>
  <c r="Z79" i="1"/>
  <c r="X103" i="4"/>
  <c r="Z103" i="4" s="1"/>
  <c r="P104" i="4"/>
  <c r="X104" i="4" s="1"/>
  <c r="Z104" i="4" s="1"/>
  <c r="V89" i="13"/>
  <c r="V92" i="13" s="1"/>
  <c r="V97" i="13" s="1"/>
  <c r="V164" i="13" s="1"/>
  <c r="AF160" i="5"/>
  <c r="AD162" i="5"/>
  <c r="T89" i="13"/>
  <c r="T92" i="13" s="1"/>
  <c r="T97" i="13" s="1"/>
  <c r="AD84" i="7"/>
  <c r="AD89" i="7" s="1"/>
  <c r="L89" i="7"/>
  <c r="P84" i="7"/>
  <c r="AF84" i="7"/>
  <c r="R84" i="7"/>
  <c r="R89" i="7" s="1"/>
  <c r="AH84" i="7"/>
  <c r="AH89" i="7" s="1"/>
  <c r="T84" i="7"/>
  <c r="T89" i="7" s="1"/>
  <c r="V84" i="7"/>
  <c r="V89" i="7" s="1"/>
  <c r="X84" i="7"/>
  <c r="X89" i="7" s="1"/>
  <c r="Z84" i="7"/>
  <c r="Z89" i="7" s="1"/>
  <c r="AB84" i="7"/>
  <c r="AB89" i="7" s="1"/>
  <c r="AB88" i="13"/>
  <c r="AD88" i="13" s="1"/>
  <c r="Z160" i="4"/>
  <c r="T86" i="50"/>
  <c r="V86" i="50"/>
  <c r="P86" i="50"/>
  <c r="R86" i="50"/>
  <c r="AD85" i="5"/>
  <c r="AF85" i="5" s="1"/>
  <c r="AD110" i="5"/>
  <c r="AF110" i="5" s="1"/>
  <c r="AF108" i="5"/>
  <c r="P35" i="4"/>
  <c r="X33" i="4"/>
  <c r="X35" i="4" s="1"/>
  <c r="Z35" i="4" s="1"/>
  <c r="P77" i="4"/>
  <c r="F92" i="4"/>
  <c r="P162" i="13"/>
  <c r="P88" i="50"/>
  <c r="R88" i="50"/>
  <c r="T88" i="50"/>
  <c r="V88" i="50"/>
  <c r="F97" i="13"/>
  <c r="AB57" i="13"/>
  <c r="AD57" i="13" s="1"/>
  <c r="AD55" i="13"/>
  <c r="AJ86" i="7"/>
  <c r="AL86" i="7" s="1"/>
  <c r="P84" i="4"/>
  <c r="R84" i="4"/>
  <c r="R89" i="4" s="1"/>
  <c r="T84" i="4"/>
  <c r="T89" i="4" s="1"/>
  <c r="V84" i="4"/>
  <c r="V89" i="4" s="1"/>
  <c r="L89" i="4"/>
  <c r="L92" i="4" s="1"/>
  <c r="L97" i="4" s="1"/>
  <c r="L164" i="4" s="1"/>
  <c r="L180" i="4" s="1"/>
  <c r="D42" i="12" l="1"/>
  <c r="D59" i="10"/>
  <c r="F60" i="10" s="1"/>
  <c r="L92" i="7"/>
  <c r="L97" i="7" s="1"/>
  <c r="L164" i="7" s="1"/>
  <c r="L180" i="7" s="1"/>
  <c r="AF42" i="11"/>
  <c r="AF44" i="11" s="1"/>
  <c r="N34" i="11" s="1"/>
  <c r="R164" i="13"/>
  <c r="R180" i="13" s="1"/>
  <c r="F16" i="52" s="1"/>
  <c r="T164" i="13"/>
  <c r="D17" i="52" s="1"/>
  <c r="D17" i="61" s="1"/>
  <c r="AB162" i="13"/>
  <c r="AD162" i="13" s="1"/>
  <c r="AJ42" i="11"/>
  <c r="AJ44" i="11" s="1"/>
  <c r="R34" i="11" s="1"/>
  <c r="AD42" i="11"/>
  <c r="AD44" i="11" s="1"/>
  <c r="L34" i="11" s="1"/>
  <c r="AB42" i="11"/>
  <c r="AB44" i="11" s="1"/>
  <c r="J34" i="11" s="1"/>
  <c r="P104" i="7"/>
  <c r="AJ103" i="7"/>
  <c r="V77" i="7"/>
  <c r="V79" i="7" s="1"/>
  <c r="V92" i="7" s="1"/>
  <c r="V97" i="7" s="1"/>
  <c r="V35" i="7"/>
  <c r="AJ55" i="7"/>
  <c r="P57" i="7"/>
  <c r="AB35" i="7"/>
  <c r="AB77" i="7"/>
  <c r="AB79" i="7" s="1"/>
  <c r="AB92" i="7" s="1"/>
  <c r="AB97" i="7" s="1"/>
  <c r="P77" i="7"/>
  <c r="AJ33" i="7"/>
  <c r="P35" i="7"/>
  <c r="T35" i="7"/>
  <c r="T77" i="7"/>
  <c r="T79" i="7" s="1"/>
  <c r="T92" i="7" s="1"/>
  <c r="T97" i="7" s="1"/>
  <c r="AD35" i="7"/>
  <c r="AD77" i="7"/>
  <c r="AD79" i="7" s="1"/>
  <c r="AD92" i="7" s="1"/>
  <c r="AD97" i="7" s="1"/>
  <c r="R77" i="7"/>
  <c r="R79" i="7" s="1"/>
  <c r="R92" i="7" s="1"/>
  <c r="R97" i="7" s="1"/>
  <c r="R35" i="7"/>
  <c r="Z35" i="7"/>
  <c r="Z77" i="7"/>
  <c r="Z79" i="7" s="1"/>
  <c r="Z92" i="7" s="1"/>
  <c r="Z97" i="7" s="1"/>
  <c r="F55" i="50"/>
  <c r="AF57" i="7"/>
  <c r="AH35" i="7"/>
  <c r="AH77" i="7"/>
  <c r="AH79" i="7" s="1"/>
  <c r="AH92" i="7" s="1"/>
  <c r="AH97" i="7" s="1"/>
  <c r="AH42" i="11"/>
  <c r="AH44" i="11" s="1"/>
  <c r="P34" i="11" s="1"/>
  <c r="Z42" i="11"/>
  <c r="Z44" i="11" s="1"/>
  <c r="H34" i="11" s="1"/>
  <c r="V92" i="4"/>
  <c r="V97" i="4" s="1"/>
  <c r="AF104" i="7"/>
  <c r="F103" i="50"/>
  <c r="X35" i="7"/>
  <c r="X77" i="7"/>
  <c r="X79" i="7" s="1"/>
  <c r="X92" i="7" s="1"/>
  <c r="X97" i="7" s="1"/>
  <c r="Z97" i="1"/>
  <c r="X164" i="1"/>
  <c r="L92" i="5"/>
  <c r="L97" i="5" s="1"/>
  <c r="L164" i="5" s="1"/>
  <c r="L180" i="5" s="1"/>
  <c r="AF35" i="7"/>
  <c r="AF77" i="7"/>
  <c r="V180" i="13"/>
  <c r="F18" i="52" s="1"/>
  <c r="D18" i="52"/>
  <c r="D18" i="61" s="1"/>
  <c r="X180" i="13"/>
  <c r="F19" i="52" s="1"/>
  <c r="D19" i="52"/>
  <c r="D19" i="61" s="1"/>
  <c r="AB89" i="13"/>
  <c r="AD89" i="13" s="1"/>
  <c r="AD84" i="13"/>
  <c r="P89" i="7"/>
  <c r="AJ84" i="7"/>
  <c r="T92" i="4"/>
  <c r="T97" i="4" s="1"/>
  <c r="F164" i="5"/>
  <c r="F164" i="7"/>
  <c r="Z180" i="13"/>
  <c r="F20" i="52" s="1"/>
  <c r="D20" i="52"/>
  <c r="D20" i="61" s="1"/>
  <c r="AB110" i="13"/>
  <c r="AD110" i="13" s="1"/>
  <c r="AD108" i="13"/>
  <c r="R92" i="4"/>
  <c r="R97" i="4" s="1"/>
  <c r="F97" i="4"/>
  <c r="P89" i="5"/>
  <c r="AD84" i="5"/>
  <c r="P92" i="13"/>
  <c r="P97" i="13" s="1"/>
  <c r="AB97" i="13" s="1"/>
  <c r="AD97" i="13" s="1"/>
  <c r="F164" i="13"/>
  <c r="P79" i="4"/>
  <c r="X77" i="4"/>
  <c r="X79" i="4" s="1"/>
  <c r="AF162" i="5"/>
  <c r="AB79" i="13"/>
  <c r="AD77" i="13"/>
  <c r="AA160" i="50"/>
  <c r="Z162" i="50"/>
  <c r="X84" i="4"/>
  <c r="P89" i="4"/>
  <c r="F84" i="50"/>
  <c r="AF89" i="7"/>
  <c r="T180" i="13" l="1"/>
  <c r="F17" i="52" s="1"/>
  <c r="F17" i="61" s="1"/>
  <c r="L17" i="61" s="1"/>
  <c r="D16" i="52"/>
  <c r="D16" i="61" s="1"/>
  <c r="V43" i="12"/>
  <c r="AF159" i="7" s="1"/>
  <c r="L43" i="12"/>
  <c r="V159" i="7" s="1"/>
  <c r="V162" i="7" s="1"/>
  <c r="V164" i="7" s="1"/>
  <c r="J43" i="12"/>
  <c r="T159" i="7" s="1"/>
  <c r="T162" i="7" s="1"/>
  <c r="T164" i="7" s="1"/>
  <c r="X43" i="12"/>
  <c r="AH159" i="7" s="1"/>
  <c r="H43" i="12"/>
  <c r="P43" i="12"/>
  <c r="Z159" i="7" s="1"/>
  <c r="Z162" i="7" s="1"/>
  <c r="Z164" i="7" s="1"/>
  <c r="T43" i="12"/>
  <c r="AD159" i="7" s="1"/>
  <c r="AD162" i="7" s="1"/>
  <c r="AD164" i="7" s="1"/>
  <c r="AD180" i="7" s="1"/>
  <c r="F50" i="52" s="1"/>
  <c r="N43" i="12"/>
  <c r="X159" i="7" s="1"/>
  <c r="X162" i="7" s="1"/>
  <c r="X164" i="7" s="1"/>
  <c r="R43" i="12"/>
  <c r="AB159" i="7" s="1"/>
  <c r="AB162" i="7" s="1"/>
  <c r="AB164" i="7" s="1"/>
  <c r="F43" i="12"/>
  <c r="P159" i="7" s="1"/>
  <c r="P162" i="7" s="1"/>
  <c r="P159" i="4"/>
  <c r="J60" i="10"/>
  <c r="T159" i="4" s="1"/>
  <c r="T162" i="4" s="1"/>
  <c r="T164" i="4" s="1"/>
  <c r="H60" i="10"/>
  <c r="R159" i="4" s="1"/>
  <c r="R162" i="4" s="1"/>
  <c r="R164" i="4" s="1"/>
  <c r="L60" i="10"/>
  <c r="V159" i="4" s="1"/>
  <c r="V162" i="4" s="1"/>
  <c r="V164" i="4" s="1"/>
  <c r="D34" i="11"/>
  <c r="F35" i="11" s="1"/>
  <c r="P33" i="5" s="1"/>
  <c r="AB164" i="13"/>
  <c r="AB180" i="13" s="1"/>
  <c r="AJ57" i="7"/>
  <c r="AL57" i="7" s="1"/>
  <c r="AL55" i="7"/>
  <c r="Z164" i="1"/>
  <c r="X180" i="1"/>
  <c r="Z180" i="1" s="1"/>
  <c r="L55" i="50"/>
  <c r="F57" i="50"/>
  <c r="P92" i="4"/>
  <c r="P97" i="4" s="1"/>
  <c r="AJ35" i="7"/>
  <c r="AL35" i="7" s="1"/>
  <c r="AL33" i="7"/>
  <c r="P164" i="13"/>
  <c r="D15" i="52" s="1"/>
  <c r="AF79" i="7"/>
  <c r="AF92" i="7" s="1"/>
  <c r="AF97" i="7" s="1"/>
  <c r="F77" i="50"/>
  <c r="P79" i="7"/>
  <c r="P92" i="7" s="1"/>
  <c r="P97" i="7" s="1"/>
  <c r="AJ77" i="7"/>
  <c r="F104" i="50"/>
  <c r="L103" i="50"/>
  <c r="AJ104" i="7"/>
  <c r="AL104" i="7" s="1"/>
  <c r="AL103" i="7"/>
  <c r="F89" i="50"/>
  <c r="L84" i="50"/>
  <c r="AJ89" i="7"/>
  <c r="AL89" i="7" s="1"/>
  <c r="AL84" i="7"/>
  <c r="AB92" i="13"/>
  <c r="AD92" i="13" s="1"/>
  <c r="AD79" i="13"/>
  <c r="AD166" i="13"/>
  <c r="F180" i="13"/>
  <c r="AC92" i="4"/>
  <c r="AC93" i="4" s="1"/>
  <c r="H25" i="52" s="1"/>
  <c r="F164" i="4"/>
  <c r="F18" i="61"/>
  <c r="L18" i="61" s="1"/>
  <c r="L18" i="52"/>
  <c r="F20" i="61"/>
  <c r="L20" i="61" s="1"/>
  <c r="L20" i="52"/>
  <c r="X89" i="4"/>
  <c r="Z89" i="4" s="1"/>
  <c r="Z84" i="4"/>
  <c r="AD89" i="5"/>
  <c r="AF89" i="5" s="1"/>
  <c r="AF84" i="5"/>
  <c r="F180" i="7"/>
  <c r="F19" i="61"/>
  <c r="L19" i="61" s="1"/>
  <c r="L19" i="52"/>
  <c r="F16" i="61"/>
  <c r="L16" i="61" s="1"/>
  <c r="L16" i="52"/>
  <c r="AI160" i="50"/>
  <c r="AC160" i="50"/>
  <c r="AE160" i="50"/>
  <c r="AG160" i="50"/>
  <c r="Z79" i="4"/>
  <c r="F180" i="5"/>
  <c r="L17" i="52" l="1"/>
  <c r="P164" i="7"/>
  <c r="P55" i="5"/>
  <c r="P57" i="5" s="1"/>
  <c r="D43" i="52"/>
  <c r="D43" i="61" s="1"/>
  <c r="T180" i="7"/>
  <c r="F43" i="52" s="1"/>
  <c r="F43" i="61" s="1"/>
  <c r="L43" i="61" s="1"/>
  <c r="Q43" i="61" s="1"/>
  <c r="AB180" i="7"/>
  <c r="F49" i="52" s="1"/>
  <c r="D49" i="52"/>
  <c r="D49" i="61" s="1"/>
  <c r="Z180" i="7"/>
  <c r="F48" i="52" s="1"/>
  <c r="D48" i="52"/>
  <c r="D48" i="61" s="1"/>
  <c r="V180" i="7"/>
  <c r="F46" i="52" s="1"/>
  <c r="F46" i="61" s="1"/>
  <c r="L46" i="61" s="1"/>
  <c r="R46" i="61" s="1"/>
  <c r="D46" i="52"/>
  <c r="D46" i="61" s="1"/>
  <c r="X180" i="7"/>
  <c r="F47" i="52" s="1"/>
  <c r="D47" i="52"/>
  <c r="D47" i="61" s="1"/>
  <c r="F50" i="61"/>
  <c r="L50" i="61" s="1"/>
  <c r="L50" i="52"/>
  <c r="Q50" i="52" s="1"/>
  <c r="D50" i="54" s="1"/>
  <c r="D50" i="63" s="1"/>
  <c r="J50" i="63" s="1"/>
  <c r="D43" i="12"/>
  <c r="R159" i="7"/>
  <c r="R162" i="7" s="1"/>
  <c r="R164" i="7" s="1"/>
  <c r="AH162" i="7"/>
  <c r="AH164" i="7" s="1"/>
  <c r="F159" i="50"/>
  <c r="AF162" i="7"/>
  <c r="AF164" i="7" s="1"/>
  <c r="AF180" i="7" s="1"/>
  <c r="T180" i="4"/>
  <c r="F26" i="52" s="1"/>
  <c r="L26" i="52" s="1"/>
  <c r="D26" i="52"/>
  <c r="D26" i="61" s="1"/>
  <c r="V180" i="4"/>
  <c r="F27" i="52" s="1"/>
  <c r="D27" i="52"/>
  <c r="D27" i="61" s="1"/>
  <c r="H35" i="11"/>
  <c r="R33" i="5" s="1"/>
  <c r="R35" i="5" s="1"/>
  <c r="P103" i="5"/>
  <c r="P104" i="5" s="1"/>
  <c r="R35" i="11"/>
  <c r="AB33" i="5" s="1"/>
  <c r="AB35" i="5" s="1"/>
  <c r="X159" i="4"/>
  <c r="P162" i="4"/>
  <c r="P164" i="4" s="1"/>
  <c r="P180" i="4" s="1"/>
  <c r="F24" i="52" s="1"/>
  <c r="L24" i="52" s="1"/>
  <c r="N35" i="11"/>
  <c r="X103" i="5" s="1"/>
  <c r="X104" i="5" s="1"/>
  <c r="P35" i="11"/>
  <c r="Z55" i="5" s="1"/>
  <c r="Z57" i="5" s="1"/>
  <c r="D60" i="10"/>
  <c r="J35" i="11"/>
  <c r="T103" i="5" s="1"/>
  <c r="T104" i="5" s="1"/>
  <c r="L35" i="11"/>
  <c r="AD180" i="13"/>
  <c r="P180" i="13"/>
  <c r="F15" i="52" s="1"/>
  <c r="L15" i="52" s="1"/>
  <c r="AD164" i="13"/>
  <c r="AJ97" i="7"/>
  <c r="L77" i="50"/>
  <c r="L79" i="50" s="1"/>
  <c r="F79" i="50"/>
  <c r="F92" i="50" s="1"/>
  <c r="F97" i="50" s="1"/>
  <c r="V103" i="50"/>
  <c r="V104" i="50" s="1"/>
  <c r="T103" i="50"/>
  <c r="T104" i="50" s="1"/>
  <c r="P103" i="50"/>
  <c r="P104" i="50" s="1"/>
  <c r="L104" i="50"/>
  <c r="R103" i="50"/>
  <c r="R104" i="50" s="1"/>
  <c r="R55" i="50"/>
  <c r="T55" i="50"/>
  <c r="P55" i="50"/>
  <c r="V55" i="50"/>
  <c r="L57" i="50"/>
  <c r="X97" i="4"/>
  <c r="AL77" i="7"/>
  <c r="AJ79" i="7"/>
  <c r="L89" i="50"/>
  <c r="P84" i="50"/>
  <c r="P89" i="50" s="1"/>
  <c r="R84" i="50"/>
  <c r="R89" i="50" s="1"/>
  <c r="T84" i="50"/>
  <c r="T89" i="50" s="1"/>
  <c r="V84" i="50"/>
  <c r="V89" i="50" s="1"/>
  <c r="P180" i="7"/>
  <c r="F41" i="52" s="1"/>
  <c r="D41" i="52"/>
  <c r="P16" i="52"/>
  <c r="D16" i="56" s="1"/>
  <c r="Q16" i="52"/>
  <c r="D16" i="54" s="1"/>
  <c r="R16" i="52"/>
  <c r="D16" i="58" s="1"/>
  <c r="P20" i="52"/>
  <c r="D20" i="56" s="1"/>
  <c r="Q20" i="52"/>
  <c r="D20" i="54" s="1"/>
  <c r="R20" i="52"/>
  <c r="D20" i="58" s="1"/>
  <c r="Q19" i="52"/>
  <c r="D19" i="54" s="1"/>
  <c r="P19" i="52"/>
  <c r="D19" i="56" s="1"/>
  <c r="R19" i="52"/>
  <c r="D19" i="58" s="1"/>
  <c r="R180" i="4"/>
  <c r="F25" i="52" s="1"/>
  <c r="D25" i="52"/>
  <c r="D25" i="61" s="1"/>
  <c r="H25" i="61"/>
  <c r="H28" i="61" s="1"/>
  <c r="H58" i="61" s="1"/>
  <c r="H28" i="52"/>
  <c r="H58" i="52" s="1"/>
  <c r="F180" i="4"/>
  <c r="P35" i="5"/>
  <c r="P77" i="5"/>
  <c r="Q17" i="61"/>
  <c r="R17" i="61"/>
  <c r="P17" i="61"/>
  <c r="X92" i="4"/>
  <c r="Z92" i="4" s="1"/>
  <c r="P18" i="52"/>
  <c r="D18" i="56" s="1"/>
  <c r="Q18" i="52"/>
  <c r="D18" i="54" s="1"/>
  <c r="R18" i="52"/>
  <c r="D18" i="58" s="1"/>
  <c r="P16" i="61"/>
  <c r="Q16" i="61"/>
  <c r="R16" i="61"/>
  <c r="P20" i="61"/>
  <c r="Q20" i="61"/>
  <c r="R20" i="61"/>
  <c r="Q17" i="52"/>
  <c r="D17" i="54" s="1"/>
  <c r="R17" i="52"/>
  <c r="D17" i="58" s="1"/>
  <c r="P17" i="52"/>
  <c r="D17" i="56" s="1"/>
  <c r="P19" i="61"/>
  <c r="Q19" i="61"/>
  <c r="R19" i="61"/>
  <c r="P46" i="61"/>
  <c r="D15" i="61"/>
  <c r="D21" i="61" s="1"/>
  <c r="D21" i="52"/>
  <c r="R18" i="61"/>
  <c r="P18" i="61"/>
  <c r="Q18" i="61"/>
  <c r="R43" i="61" l="1"/>
  <c r="P43" i="61"/>
  <c r="L43" i="52"/>
  <c r="Q43" i="52" s="1"/>
  <c r="D43" i="54" s="1"/>
  <c r="D43" i="63" s="1"/>
  <c r="J43" i="63" s="1"/>
  <c r="J50" i="54"/>
  <c r="F26" i="61"/>
  <c r="L26" i="61" s="1"/>
  <c r="P26" i="61" s="1"/>
  <c r="P50" i="52"/>
  <c r="D50" i="56" s="1"/>
  <c r="J50" i="56" s="1"/>
  <c r="AC50" i="56" s="1"/>
  <c r="AC50" i="65" s="1"/>
  <c r="Z33" i="5"/>
  <c r="Z35" i="5" s="1"/>
  <c r="Q46" i="61"/>
  <c r="R50" i="52"/>
  <c r="D50" i="58" s="1"/>
  <c r="D50" i="67" s="1"/>
  <c r="J50" i="67" s="1"/>
  <c r="N50" i="67" s="1"/>
  <c r="Z103" i="5"/>
  <c r="Z104" i="5" s="1"/>
  <c r="X55" i="5"/>
  <c r="X57" i="5" s="1"/>
  <c r="AJ159" i="7"/>
  <c r="AL159" i="7" s="1"/>
  <c r="X33" i="5"/>
  <c r="L46" i="52"/>
  <c r="Q46" i="52" s="1"/>
  <c r="D46" i="54" s="1"/>
  <c r="D46" i="63" s="1"/>
  <c r="J46" i="63" s="1"/>
  <c r="AJ162" i="7"/>
  <c r="AL162" i="7" s="1"/>
  <c r="F47" i="61"/>
  <c r="L47" i="61" s="1"/>
  <c r="L47" i="52"/>
  <c r="D55" i="52"/>
  <c r="D55" i="61" s="1"/>
  <c r="AH180" i="7"/>
  <c r="F55" i="52" s="1"/>
  <c r="R180" i="7"/>
  <c r="F42" i="52" s="1"/>
  <c r="D42" i="52"/>
  <c r="D42" i="61" s="1"/>
  <c r="F24" i="61"/>
  <c r="L24" i="61" s="1"/>
  <c r="L48" i="52"/>
  <c r="F48" i="61"/>
  <c r="L48" i="61" s="1"/>
  <c r="F28" i="52"/>
  <c r="L159" i="50"/>
  <c r="AA159" i="50"/>
  <c r="F162" i="50"/>
  <c r="F164" i="50" s="1"/>
  <c r="F180" i="50" s="1"/>
  <c r="R50" i="61"/>
  <c r="P50" i="61"/>
  <c r="Q50" i="61"/>
  <c r="F49" i="61"/>
  <c r="L49" i="61" s="1"/>
  <c r="L49" i="52"/>
  <c r="R43" i="52"/>
  <c r="D43" i="58" s="1"/>
  <c r="D43" i="67" s="1"/>
  <c r="J43" i="67" s="1"/>
  <c r="P43" i="52"/>
  <c r="D43" i="56" s="1"/>
  <c r="D43" i="65" s="1"/>
  <c r="J43" i="65" s="1"/>
  <c r="R103" i="5"/>
  <c r="R104" i="5" s="1"/>
  <c r="R55" i="5"/>
  <c r="R57" i="5" s="1"/>
  <c r="D24" i="52"/>
  <c r="D24" i="61" s="1"/>
  <c r="D28" i="61" s="1"/>
  <c r="AB55" i="5"/>
  <c r="AB57" i="5" s="1"/>
  <c r="L27" i="52"/>
  <c r="F27" i="61"/>
  <c r="L27" i="61" s="1"/>
  <c r="AB103" i="5"/>
  <c r="AB104" i="5" s="1"/>
  <c r="Z97" i="4"/>
  <c r="D35" i="11"/>
  <c r="Z159" i="4"/>
  <c r="X162" i="4"/>
  <c r="Z162" i="4" s="1"/>
  <c r="F21" i="52"/>
  <c r="F15" i="61"/>
  <c r="L15" i="61" s="1"/>
  <c r="T55" i="5"/>
  <c r="T57" i="5" s="1"/>
  <c r="T33" i="5"/>
  <c r="V33" i="5"/>
  <c r="V103" i="5"/>
  <c r="V55" i="5"/>
  <c r="V57" i="5" s="1"/>
  <c r="AL97" i="7"/>
  <c r="L92" i="50"/>
  <c r="L97" i="50" s="1"/>
  <c r="V57" i="50"/>
  <c r="V77" i="50"/>
  <c r="V79" i="50" s="1"/>
  <c r="V92" i="50" s="1"/>
  <c r="V97" i="50" s="1"/>
  <c r="P57" i="50"/>
  <c r="P77" i="50"/>
  <c r="P79" i="50" s="1"/>
  <c r="P92" i="50" s="1"/>
  <c r="P97" i="50" s="1"/>
  <c r="T77" i="50"/>
  <c r="T79" i="50" s="1"/>
  <c r="T92" i="50" s="1"/>
  <c r="T97" i="50" s="1"/>
  <c r="T57" i="50"/>
  <c r="R57" i="50"/>
  <c r="R77" i="50"/>
  <c r="R79" i="50" s="1"/>
  <c r="R92" i="50" s="1"/>
  <c r="R97" i="50" s="1"/>
  <c r="AJ92" i="7"/>
  <c r="AL92" i="7" s="1"/>
  <c r="AL79" i="7"/>
  <c r="S50" i="54"/>
  <c r="S50" i="63" s="1"/>
  <c r="AA50" i="54"/>
  <c r="AA50" i="63" s="1"/>
  <c r="T50" i="54"/>
  <c r="T50" i="63" s="1"/>
  <c r="AB50" i="54"/>
  <c r="AB50" i="63" s="1"/>
  <c r="U50" i="54"/>
  <c r="U50" i="63" s="1"/>
  <c r="AC50" i="54"/>
  <c r="AC50" i="63" s="1"/>
  <c r="Y50" i="54"/>
  <c r="Y50" i="63" s="1"/>
  <c r="Z50" i="54"/>
  <c r="Z50" i="63" s="1"/>
  <c r="N50" i="54"/>
  <c r="N50" i="63" s="1"/>
  <c r="O50" i="54"/>
  <c r="O50" i="63" s="1"/>
  <c r="P50" i="54"/>
  <c r="P50" i="63" s="1"/>
  <c r="V50" i="54"/>
  <c r="V50" i="63" s="1"/>
  <c r="W50" i="54"/>
  <c r="W50" i="63" s="1"/>
  <c r="X50" i="54"/>
  <c r="X50" i="63" s="1"/>
  <c r="D18" i="63"/>
  <c r="J18" i="63" s="1"/>
  <c r="J18" i="54"/>
  <c r="P24" i="52"/>
  <c r="Q24" i="52"/>
  <c r="R24" i="52"/>
  <c r="D20" i="65"/>
  <c r="J20" i="65" s="1"/>
  <c r="J20" i="56"/>
  <c r="D18" i="65"/>
  <c r="J18" i="65" s="1"/>
  <c r="J18" i="56"/>
  <c r="D19" i="67"/>
  <c r="J19" i="67" s="1"/>
  <c r="J19" i="58"/>
  <c r="D18" i="67"/>
  <c r="J18" i="67" s="1"/>
  <c r="J18" i="58"/>
  <c r="D19" i="65"/>
  <c r="J19" i="65" s="1"/>
  <c r="J19" i="56"/>
  <c r="D16" i="67"/>
  <c r="J16" i="67" s="1"/>
  <c r="J16" i="58"/>
  <c r="D20" i="63"/>
  <c r="J20" i="63" s="1"/>
  <c r="J20" i="54"/>
  <c r="F25" i="61"/>
  <c r="L25" i="61" s="1"/>
  <c r="L25" i="52"/>
  <c r="D19" i="63"/>
  <c r="J19" i="63" s="1"/>
  <c r="J19" i="54"/>
  <c r="D16" i="63"/>
  <c r="J16" i="63" s="1"/>
  <c r="J16" i="54"/>
  <c r="D17" i="65"/>
  <c r="J17" i="65" s="1"/>
  <c r="J17" i="56"/>
  <c r="Q26" i="52"/>
  <c r="D26" i="54" s="1"/>
  <c r="R26" i="52"/>
  <c r="D26" i="58" s="1"/>
  <c r="P26" i="52"/>
  <c r="D26" i="56" s="1"/>
  <c r="D16" i="65"/>
  <c r="J16" i="65" s="1"/>
  <c r="J16" i="56"/>
  <c r="D17" i="67"/>
  <c r="J17" i="67" s="1"/>
  <c r="J17" i="58"/>
  <c r="Q26" i="61"/>
  <c r="R26" i="61"/>
  <c r="D41" i="61"/>
  <c r="R15" i="52"/>
  <c r="P15" i="52"/>
  <c r="L21" i="52"/>
  <c r="Q15" i="52"/>
  <c r="D17" i="63"/>
  <c r="J17" i="63" s="1"/>
  <c r="J17" i="54"/>
  <c r="P79" i="5"/>
  <c r="P92" i="5" s="1"/>
  <c r="P97" i="5" s="1"/>
  <c r="D20" i="67"/>
  <c r="J20" i="67" s="1"/>
  <c r="J20" i="58"/>
  <c r="F41" i="61"/>
  <c r="L41" i="52"/>
  <c r="W50" i="56" l="1"/>
  <c r="W50" i="65" s="1"/>
  <c r="U50" i="56"/>
  <c r="U50" i="65" s="1"/>
  <c r="J43" i="54"/>
  <c r="V50" i="56"/>
  <c r="V50" i="65" s="1"/>
  <c r="P50" i="56"/>
  <c r="P50" i="65" s="1"/>
  <c r="AB50" i="56"/>
  <c r="AB50" i="65" s="1"/>
  <c r="Y50" i="56"/>
  <c r="Y50" i="65" s="1"/>
  <c r="T50" i="56"/>
  <c r="T50" i="65" s="1"/>
  <c r="O50" i="56"/>
  <c r="O50" i="65" s="1"/>
  <c r="AA50" i="56"/>
  <c r="AA50" i="65" s="1"/>
  <c r="X50" i="56"/>
  <c r="X50" i="65" s="1"/>
  <c r="S50" i="56"/>
  <c r="S50" i="65" s="1"/>
  <c r="N50" i="56"/>
  <c r="N50" i="65" s="1"/>
  <c r="Q50" i="67"/>
  <c r="P50" i="67"/>
  <c r="O50" i="67"/>
  <c r="P46" i="52"/>
  <c r="D46" i="56" s="1"/>
  <c r="D46" i="65" s="1"/>
  <c r="J46" i="65" s="1"/>
  <c r="Z50" i="56"/>
  <c r="Z50" i="65" s="1"/>
  <c r="J50" i="58"/>
  <c r="N50" i="58" s="1"/>
  <c r="D50" i="65"/>
  <c r="J50" i="65" s="1"/>
  <c r="Z77" i="5"/>
  <c r="Z79" i="5" s="1"/>
  <c r="Z92" i="5" s="1"/>
  <c r="Z97" i="5" s="1"/>
  <c r="Z164" i="5" s="1"/>
  <c r="D36" i="52" s="1"/>
  <c r="D36" i="61" s="1"/>
  <c r="X77" i="5"/>
  <c r="X79" i="5" s="1"/>
  <c r="X92" i="5" s="1"/>
  <c r="X97" i="5" s="1"/>
  <c r="X164" i="5" s="1"/>
  <c r="D35" i="52" s="1"/>
  <c r="D35" i="61" s="1"/>
  <c r="J46" i="54"/>
  <c r="AC46" i="54" s="1"/>
  <c r="AC46" i="63" s="1"/>
  <c r="R46" i="52"/>
  <c r="D46" i="58" s="1"/>
  <c r="D46" i="67" s="1"/>
  <c r="J46" i="67" s="1"/>
  <c r="Q46" i="67" s="1"/>
  <c r="AJ164" i="7"/>
  <c r="X35" i="5"/>
  <c r="J43" i="58"/>
  <c r="Q43" i="58" s="1"/>
  <c r="D28" i="52"/>
  <c r="L162" i="50"/>
  <c r="L164" i="50" s="1"/>
  <c r="L180" i="50" s="1"/>
  <c r="V159" i="50"/>
  <c r="V162" i="50" s="1"/>
  <c r="V164" i="50" s="1"/>
  <c r="V180" i="50" s="1"/>
  <c r="F42" i="61"/>
  <c r="L42" i="61" s="1"/>
  <c r="L42" i="52"/>
  <c r="R49" i="52"/>
  <c r="D49" i="58" s="1"/>
  <c r="P49" i="52"/>
  <c r="D49" i="56" s="1"/>
  <c r="Q49" i="52"/>
  <c r="D49" i="54" s="1"/>
  <c r="F55" i="61"/>
  <c r="L55" i="61" s="1"/>
  <c r="L55" i="52"/>
  <c r="R49" i="61"/>
  <c r="P49" i="61"/>
  <c r="Q49" i="61"/>
  <c r="J43" i="56"/>
  <c r="AA43" i="56" s="1"/>
  <c r="AA43" i="65" s="1"/>
  <c r="Q48" i="61"/>
  <c r="R48" i="61"/>
  <c r="P48" i="61"/>
  <c r="R47" i="52"/>
  <c r="D47" i="58" s="1"/>
  <c r="P47" i="52"/>
  <c r="D47" i="56" s="1"/>
  <c r="Q47" i="52"/>
  <c r="D47" i="54" s="1"/>
  <c r="R48" i="52"/>
  <c r="D48" i="58" s="1"/>
  <c r="P48" i="52"/>
  <c r="D48" i="56" s="1"/>
  <c r="Q48" i="52"/>
  <c r="D48" i="54" s="1"/>
  <c r="Q47" i="61"/>
  <c r="R47" i="61"/>
  <c r="P47" i="61"/>
  <c r="AB77" i="5"/>
  <c r="AB79" i="5" s="1"/>
  <c r="AB92" i="5" s="1"/>
  <c r="AB97" i="5" s="1"/>
  <c r="AB164" i="5" s="1"/>
  <c r="AB180" i="5" s="1"/>
  <c r="F37" i="52" s="1"/>
  <c r="L37" i="52" s="1"/>
  <c r="P27" i="61"/>
  <c r="Q27" i="61"/>
  <c r="R27" i="61"/>
  <c r="P27" i="52"/>
  <c r="D27" i="56" s="1"/>
  <c r="Q27" i="52"/>
  <c r="D27" i="54" s="1"/>
  <c r="R27" i="52"/>
  <c r="D27" i="58" s="1"/>
  <c r="F21" i="61"/>
  <c r="R77" i="5"/>
  <c r="R79" i="5" s="1"/>
  <c r="R92" i="5" s="1"/>
  <c r="R97" i="5" s="1"/>
  <c r="R164" i="5" s="1"/>
  <c r="X164" i="4"/>
  <c r="AD33" i="5"/>
  <c r="AD35" i="5" s="1"/>
  <c r="AF35" i="5" s="1"/>
  <c r="T35" i="5"/>
  <c r="T77" i="5"/>
  <c r="T79" i="5" s="1"/>
  <c r="T92" i="5" s="1"/>
  <c r="T97" i="5" s="1"/>
  <c r="T164" i="5" s="1"/>
  <c r="AD55" i="5"/>
  <c r="AD57" i="5" s="1"/>
  <c r="AF57" i="5" s="1"/>
  <c r="V104" i="5"/>
  <c r="AD103" i="5"/>
  <c r="V35" i="5"/>
  <c r="V77" i="5"/>
  <c r="R21" i="52"/>
  <c r="D15" i="58"/>
  <c r="Q24" i="61"/>
  <c r="L28" i="61"/>
  <c r="R24" i="61"/>
  <c r="P24" i="61"/>
  <c r="S19" i="54"/>
  <c r="S19" i="63" s="1"/>
  <c r="AA19" i="54"/>
  <c r="AA19" i="63" s="1"/>
  <c r="T19" i="54"/>
  <c r="T19" i="63" s="1"/>
  <c r="AB19" i="54"/>
  <c r="AB19" i="63" s="1"/>
  <c r="U19" i="54"/>
  <c r="U19" i="63" s="1"/>
  <c r="AC19" i="54"/>
  <c r="AC19" i="63" s="1"/>
  <c r="V19" i="54"/>
  <c r="V19" i="63" s="1"/>
  <c r="W19" i="54"/>
  <c r="W19" i="63" s="1"/>
  <c r="N19" i="54"/>
  <c r="N19" i="63" s="1"/>
  <c r="X19" i="54"/>
  <c r="X19" i="63" s="1"/>
  <c r="O19" i="54"/>
  <c r="O19" i="63" s="1"/>
  <c r="Y19" i="54"/>
  <c r="Y19" i="63" s="1"/>
  <c r="P19" i="54"/>
  <c r="P19" i="63" s="1"/>
  <c r="Z19" i="54"/>
  <c r="Z19" i="63" s="1"/>
  <c r="N16" i="67"/>
  <c r="O16" i="67"/>
  <c r="P16" i="67"/>
  <c r="Q16" i="67"/>
  <c r="N20" i="67"/>
  <c r="O20" i="67"/>
  <c r="P20" i="67"/>
  <c r="Q20" i="67"/>
  <c r="D26" i="63"/>
  <c r="J26" i="63" s="1"/>
  <c r="J26" i="54"/>
  <c r="O16" i="58"/>
  <c r="P16" i="58"/>
  <c r="Q16" i="58"/>
  <c r="N16" i="58"/>
  <c r="N18" i="67"/>
  <c r="O18" i="67"/>
  <c r="P18" i="67"/>
  <c r="Q18" i="67"/>
  <c r="P43" i="67"/>
  <c r="Q43" i="67"/>
  <c r="N43" i="67"/>
  <c r="O43" i="67"/>
  <c r="S20" i="54"/>
  <c r="S20" i="63" s="1"/>
  <c r="AA20" i="54"/>
  <c r="AA20" i="63" s="1"/>
  <c r="T20" i="54"/>
  <c r="T20" i="63" s="1"/>
  <c r="AB20" i="54"/>
  <c r="AB20" i="63" s="1"/>
  <c r="U20" i="54"/>
  <c r="U20" i="63" s="1"/>
  <c r="AC20" i="54"/>
  <c r="AC20" i="63" s="1"/>
  <c r="V20" i="54"/>
  <c r="V20" i="63" s="1"/>
  <c r="W20" i="54"/>
  <c r="W20" i="63" s="1"/>
  <c r="N20" i="54"/>
  <c r="N20" i="63" s="1"/>
  <c r="X20" i="54"/>
  <c r="X20" i="63" s="1"/>
  <c r="O20" i="54"/>
  <c r="O20" i="63" s="1"/>
  <c r="Y20" i="54"/>
  <c r="Y20" i="63" s="1"/>
  <c r="P20" i="54"/>
  <c r="P20" i="63" s="1"/>
  <c r="Z20" i="54"/>
  <c r="Z20" i="63" s="1"/>
  <c r="S19" i="56"/>
  <c r="S19" i="65" s="1"/>
  <c r="AA19" i="56"/>
  <c r="AA19" i="65" s="1"/>
  <c r="T19" i="56"/>
  <c r="T19" i="65" s="1"/>
  <c r="AB19" i="56"/>
  <c r="AB19" i="65" s="1"/>
  <c r="U19" i="56"/>
  <c r="U19" i="65" s="1"/>
  <c r="AC19" i="56"/>
  <c r="AC19" i="65" s="1"/>
  <c r="V19" i="56"/>
  <c r="V19" i="65" s="1"/>
  <c r="W19" i="56"/>
  <c r="W19" i="65" s="1"/>
  <c r="N19" i="56"/>
  <c r="N19" i="65" s="1"/>
  <c r="X19" i="56"/>
  <c r="X19" i="65" s="1"/>
  <c r="O19" i="56"/>
  <c r="O19" i="65" s="1"/>
  <c r="Y19" i="56"/>
  <c r="Y19" i="65" s="1"/>
  <c r="P19" i="56"/>
  <c r="P19" i="65" s="1"/>
  <c r="Z19" i="56"/>
  <c r="Z19" i="65" s="1"/>
  <c r="S18" i="56"/>
  <c r="S18" i="65" s="1"/>
  <c r="AA18" i="56"/>
  <c r="AA18" i="65" s="1"/>
  <c r="T18" i="56"/>
  <c r="T18" i="65" s="1"/>
  <c r="AB18" i="56"/>
  <c r="AB18" i="65" s="1"/>
  <c r="U18" i="56"/>
  <c r="U18" i="65" s="1"/>
  <c r="AC18" i="56"/>
  <c r="AC18" i="65" s="1"/>
  <c r="V18" i="56"/>
  <c r="V18" i="65" s="1"/>
  <c r="W18" i="56"/>
  <c r="W18" i="65" s="1"/>
  <c r="N18" i="56"/>
  <c r="N18" i="65" s="1"/>
  <c r="X18" i="56"/>
  <c r="X18" i="65" s="1"/>
  <c r="O18" i="56"/>
  <c r="O18" i="65" s="1"/>
  <c r="Y18" i="56"/>
  <c r="Y18" i="65" s="1"/>
  <c r="P18" i="56"/>
  <c r="P18" i="65" s="1"/>
  <c r="Z18" i="56"/>
  <c r="Z18" i="65" s="1"/>
  <c r="S17" i="54"/>
  <c r="S17" i="63" s="1"/>
  <c r="AA17" i="54"/>
  <c r="AA17" i="63" s="1"/>
  <c r="T17" i="54"/>
  <c r="T17" i="63" s="1"/>
  <c r="AB17" i="54"/>
  <c r="AB17" i="63" s="1"/>
  <c r="U17" i="54"/>
  <c r="U17" i="63" s="1"/>
  <c r="AC17" i="54"/>
  <c r="AC17" i="63" s="1"/>
  <c r="V17" i="54"/>
  <c r="V17" i="63" s="1"/>
  <c r="W17" i="54"/>
  <c r="W17" i="63" s="1"/>
  <c r="N17" i="54"/>
  <c r="N17" i="63" s="1"/>
  <c r="X17" i="54"/>
  <c r="X17" i="63" s="1"/>
  <c r="O17" i="54"/>
  <c r="O17" i="63" s="1"/>
  <c r="Y17" i="54"/>
  <c r="Y17" i="63" s="1"/>
  <c r="P17" i="54"/>
  <c r="P17" i="63" s="1"/>
  <c r="Z17" i="54"/>
  <c r="Z17" i="63" s="1"/>
  <c r="D24" i="58"/>
  <c r="R41" i="52"/>
  <c r="P41" i="52"/>
  <c r="Q41" i="52"/>
  <c r="S16" i="56"/>
  <c r="S16" i="65" s="1"/>
  <c r="AA16" i="56"/>
  <c r="AA16" i="65" s="1"/>
  <c r="T16" i="56"/>
  <c r="T16" i="65" s="1"/>
  <c r="AB16" i="56"/>
  <c r="AB16" i="65" s="1"/>
  <c r="U16" i="56"/>
  <c r="U16" i="65" s="1"/>
  <c r="AC16" i="56"/>
  <c r="AC16" i="65" s="1"/>
  <c r="V16" i="56"/>
  <c r="V16" i="65" s="1"/>
  <c r="W16" i="56"/>
  <c r="W16" i="65" s="1"/>
  <c r="N16" i="56"/>
  <c r="N16" i="65" s="1"/>
  <c r="X16" i="56"/>
  <c r="X16" i="65" s="1"/>
  <c r="O16" i="56"/>
  <c r="O16" i="65" s="1"/>
  <c r="Y16" i="56"/>
  <c r="Y16" i="65" s="1"/>
  <c r="P16" i="56"/>
  <c r="P16" i="65" s="1"/>
  <c r="Z16" i="56"/>
  <c r="Z16" i="65" s="1"/>
  <c r="R25" i="61"/>
  <c r="P25" i="61"/>
  <c r="Q25" i="61"/>
  <c r="P164" i="5"/>
  <c r="D24" i="54"/>
  <c r="P25" i="52"/>
  <c r="D25" i="56" s="1"/>
  <c r="Q25" i="52"/>
  <c r="D25" i="54" s="1"/>
  <c r="R25" i="52"/>
  <c r="D25" i="58" s="1"/>
  <c r="D15" i="54"/>
  <c r="Q21" i="52"/>
  <c r="N19" i="58"/>
  <c r="O19" i="58"/>
  <c r="P19" i="58"/>
  <c r="Q19" i="58"/>
  <c r="S20" i="56"/>
  <c r="S20" i="65" s="1"/>
  <c r="AA20" i="56"/>
  <c r="AA20" i="65" s="1"/>
  <c r="T20" i="56"/>
  <c r="T20" i="65" s="1"/>
  <c r="AB20" i="56"/>
  <c r="AB20" i="65" s="1"/>
  <c r="U20" i="56"/>
  <c r="U20" i="65" s="1"/>
  <c r="AC20" i="56"/>
  <c r="AC20" i="65" s="1"/>
  <c r="V20" i="56"/>
  <c r="V20" i="65" s="1"/>
  <c r="W20" i="56"/>
  <c r="W20" i="65" s="1"/>
  <c r="N20" i="56"/>
  <c r="N20" i="65" s="1"/>
  <c r="X20" i="56"/>
  <c r="X20" i="65" s="1"/>
  <c r="O20" i="56"/>
  <c r="O20" i="65" s="1"/>
  <c r="Y20" i="56"/>
  <c r="Y20" i="65" s="1"/>
  <c r="P20" i="56"/>
  <c r="P20" i="65" s="1"/>
  <c r="Z20" i="56"/>
  <c r="Z20" i="65" s="1"/>
  <c r="D24" i="56"/>
  <c r="L41" i="61"/>
  <c r="S43" i="54"/>
  <c r="S43" i="63" s="1"/>
  <c r="AA43" i="54"/>
  <c r="AA43" i="63" s="1"/>
  <c r="T43" i="54"/>
  <c r="T43" i="63" s="1"/>
  <c r="AB43" i="54"/>
  <c r="AB43" i="63" s="1"/>
  <c r="U43" i="54"/>
  <c r="U43" i="63" s="1"/>
  <c r="AC43" i="54"/>
  <c r="AC43" i="63" s="1"/>
  <c r="V43" i="54"/>
  <c r="V43" i="63" s="1"/>
  <c r="N43" i="54"/>
  <c r="N43" i="63" s="1"/>
  <c r="O43" i="54"/>
  <c r="O43" i="63" s="1"/>
  <c r="P43" i="54"/>
  <c r="P43" i="63" s="1"/>
  <c r="W43" i="54"/>
  <c r="W43" i="63" s="1"/>
  <c r="X43" i="54"/>
  <c r="X43" i="63" s="1"/>
  <c r="Y43" i="54"/>
  <c r="Y43" i="63" s="1"/>
  <c r="Z43" i="54"/>
  <c r="Z43" i="63" s="1"/>
  <c r="Q17" i="58"/>
  <c r="N17" i="58"/>
  <c r="O17" i="58"/>
  <c r="P17" i="58"/>
  <c r="D26" i="65"/>
  <c r="J26" i="65" s="1"/>
  <c r="J26" i="56"/>
  <c r="N19" i="67"/>
  <c r="O19" i="67"/>
  <c r="P19" i="67"/>
  <c r="Q19" i="67"/>
  <c r="L28" i="52"/>
  <c r="L21" i="61"/>
  <c r="P15" i="61"/>
  <c r="P21" i="61" s="1"/>
  <c r="Q15" i="61"/>
  <c r="Q21" i="61" s="1"/>
  <c r="R15" i="61"/>
  <c r="R21" i="61" s="1"/>
  <c r="O20" i="58"/>
  <c r="P20" i="58"/>
  <c r="Q20" i="58"/>
  <c r="N20" i="58"/>
  <c r="D15" i="56"/>
  <c r="P21" i="52"/>
  <c r="P17" i="67"/>
  <c r="Q17" i="67"/>
  <c r="N17" i="67"/>
  <c r="O17" i="67"/>
  <c r="D26" i="67"/>
  <c r="J26" i="67" s="1"/>
  <c r="J26" i="58"/>
  <c r="S17" i="56"/>
  <c r="S17" i="65" s="1"/>
  <c r="AA17" i="56"/>
  <c r="AA17" i="65" s="1"/>
  <c r="T17" i="56"/>
  <c r="T17" i="65" s="1"/>
  <c r="AB17" i="56"/>
  <c r="AB17" i="65" s="1"/>
  <c r="U17" i="56"/>
  <c r="U17" i="65" s="1"/>
  <c r="AC17" i="56"/>
  <c r="AC17" i="65" s="1"/>
  <c r="V17" i="56"/>
  <c r="V17" i="65" s="1"/>
  <c r="W17" i="56"/>
  <c r="W17" i="65" s="1"/>
  <c r="N17" i="56"/>
  <c r="N17" i="65" s="1"/>
  <c r="X17" i="56"/>
  <c r="X17" i="65" s="1"/>
  <c r="O17" i="56"/>
  <c r="O17" i="65" s="1"/>
  <c r="Y17" i="56"/>
  <c r="Y17" i="65" s="1"/>
  <c r="P17" i="56"/>
  <c r="P17" i="65" s="1"/>
  <c r="Z17" i="56"/>
  <c r="Z17" i="65" s="1"/>
  <c r="S16" i="54"/>
  <c r="S16" i="63" s="1"/>
  <c r="AA16" i="54"/>
  <c r="AA16" i="63" s="1"/>
  <c r="T16" i="54"/>
  <c r="T16" i="63" s="1"/>
  <c r="AB16" i="54"/>
  <c r="AB16" i="63" s="1"/>
  <c r="U16" i="54"/>
  <c r="U16" i="63" s="1"/>
  <c r="AC16" i="54"/>
  <c r="AC16" i="63" s="1"/>
  <c r="V16" i="54"/>
  <c r="V16" i="63" s="1"/>
  <c r="W16" i="54"/>
  <c r="W16" i="63" s="1"/>
  <c r="N16" i="54"/>
  <c r="N16" i="63" s="1"/>
  <c r="X16" i="54"/>
  <c r="X16" i="63" s="1"/>
  <c r="O16" i="54"/>
  <c r="O16" i="63" s="1"/>
  <c r="Y16" i="54"/>
  <c r="Y16" i="63" s="1"/>
  <c r="P16" i="54"/>
  <c r="P16" i="63" s="1"/>
  <c r="Z16" i="54"/>
  <c r="Z16" i="63" s="1"/>
  <c r="N18" i="58"/>
  <c r="O18" i="58"/>
  <c r="P18" i="58"/>
  <c r="Q18" i="58"/>
  <c r="F28" i="61"/>
  <c r="S18" i="54"/>
  <c r="S18" i="63" s="1"/>
  <c r="AA18" i="54"/>
  <c r="AA18" i="63" s="1"/>
  <c r="T18" i="54"/>
  <c r="T18" i="63" s="1"/>
  <c r="AB18" i="54"/>
  <c r="AB18" i="63" s="1"/>
  <c r="U18" i="54"/>
  <c r="U18" i="63" s="1"/>
  <c r="AC18" i="54"/>
  <c r="AC18" i="63" s="1"/>
  <c r="V18" i="54"/>
  <c r="V18" i="63" s="1"/>
  <c r="W18" i="54"/>
  <c r="W18" i="63" s="1"/>
  <c r="N18" i="54"/>
  <c r="N18" i="63" s="1"/>
  <c r="X18" i="54"/>
  <c r="X18" i="63" s="1"/>
  <c r="O18" i="54"/>
  <c r="O18" i="63" s="1"/>
  <c r="Y18" i="54"/>
  <c r="Y18" i="63" s="1"/>
  <c r="P18" i="54"/>
  <c r="P18" i="63" s="1"/>
  <c r="Z18" i="54"/>
  <c r="Z18" i="63" s="1"/>
  <c r="P46" i="67" l="1"/>
  <c r="J46" i="58"/>
  <c r="O46" i="67"/>
  <c r="N46" i="67"/>
  <c r="J46" i="56"/>
  <c r="AB46" i="56" s="1"/>
  <c r="AB46" i="65" s="1"/>
  <c r="O50" i="58"/>
  <c r="P50" i="58"/>
  <c r="O46" i="58"/>
  <c r="Z180" i="5"/>
  <c r="F36" i="52" s="1"/>
  <c r="Z46" i="54"/>
  <c r="Z46" i="63" s="1"/>
  <c r="P46" i="58"/>
  <c r="X180" i="5"/>
  <c r="F35" i="52" s="1"/>
  <c r="F35" i="61" s="1"/>
  <c r="L35" i="61" s="1"/>
  <c r="P35" i="61" s="1"/>
  <c r="F37" i="61"/>
  <c r="L37" i="61" s="1"/>
  <c r="Q37" i="61" s="1"/>
  <c r="W46" i="54"/>
  <c r="W46" i="63" s="1"/>
  <c r="U46" i="54"/>
  <c r="U46" i="63" s="1"/>
  <c r="V46" i="54"/>
  <c r="V46" i="63" s="1"/>
  <c r="AB46" i="54"/>
  <c r="AB46" i="63" s="1"/>
  <c r="P46" i="54"/>
  <c r="P46" i="63" s="1"/>
  <c r="T46" i="54"/>
  <c r="T46" i="63" s="1"/>
  <c r="O46" i="54"/>
  <c r="O46" i="63" s="1"/>
  <c r="AA46" i="54"/>
  <c r="AA46" i="63" s="1"/>
  <c r="N46" i="54"/>
  <c r="N46" i="63" s="1"/>
  <c r="S46" i="54"/>
  <c r="S46" i="63" s="1"/>
  <c r="Y46" i="54"/>
  <c r="Y46" i="63" s="1"/>
  <c r="X46" i="54"/>
  <c r="X46" i="63" s="1"/>
  <c r="S43" i="56"/>
  <c r="S43" i="65" s="1"/>
  <c r="P43" i="58"/>
  <c r="O43" i="58"/>
  <c r="N43" i="58"/>
  <c r="Z43" i="56"/>
  <c r="Z43" i="65" s="1"/>
  <c r="O46" i="56"/>
  <c r="O46" i="65" s="1"/>
  <c r="N43" i="56"/>
  <c r="N43" i="65" s="1"/>
  <c r="AC43" i="56"/>
  <c r="AC43" i="65" s="1"/>
  <c r="AL164" i="7"/>
  <c r="AJ180" i="7"/>
  <c r="AL180" i="7" s="1"/>
  <c r="S46" i="56"/>
  <c r="S46" i="65" s="1"/>
  <c r="V46" i="56"/>
  <c r="V46" i="65" s="1"/>
  <c r="P46" i="56"/>
  <c r="P46" i="65" s="1"/>
  <c r="D48" i="65"/>
  <c r="J48" i="65" s="1"/>
  <c r="J48" i="56"/>
  <c r="D49" i="63"/>
  <c r="J49" i="63" s="1"/>
  <c r="J49" i="54"/>
  <c r="W43" i="56"/>
  <c r="W43" i="65" s="1"/>
  <c r="D48" i="67"/>
  <c r="J48" i="67" s="1"/>
  <c r="J48" i="58"/>
  <c r="D49" i="65"/>
  <c r="J49" i="65" s="1"/>
  <c r="J49" i="56"/>
  <c r="V43" i="56"/>
  <c r="V43" i="65" s="1"/>
  <c r="D47" i="63"/>
  <c r="J47" i="63" s="1"/>
  <c r="J47" i="54"/>
  <c r="D49" i="67"/>
  <c r="J49" i="67" s="1"/>
  <c r="J49" i="58"/>
  <c r="D47" i="65"/>
  <c r="J47" i="65" s="1"/>
  <c r="J47" i="56"/>
  <c r="R42" i="52"/>
  <c r="D42" i="58" s="1"/>
  <c r="Q42" i="52"/>
  <c r="D42" i="54" s="1"/>
  <c r="P42" i="52"/>
  <c r="D42" i="56" s="1"/>
  <c r="P43" i="56"/>
  <c r="P43" i="65" s="1"/>
  <c r="U43" i="56"/>
  <c r="U43" i="65" s="1"/>
  <c r="D37" i="52"/>
  <c r="D37" i="61" s="1"/>
  <c r="J47" i="58"/>
  <c r="D47" i="67"/>
  <c r="J47" i="67" s="1"/>
  <c r="R42" i="61"/>
  <c r="Q42" i="61"/>
  <c r="P42" i="61"/>
  <c r="Y43" i="56"/>
  <c r="Y43" i="65" s="1"/>
  <c r="AB43" i="56"/>
  <c r="AB43" i="65" s="1"/>
  <c r="O43" i="56"/>
  <c r="O43" i="65" s="1"/>
  <c r="T43" i="56"/>
  <c r="T43" i="65" s="1"/>
  <c r="Q55" i="52"/>
  <c r="D55" i="54" s="1"/>
  <c r="R55" i="52"/>
  <c r="D55" i="58" s="1"/>
  <c r="P55" i="52"/>
  <c r="D55" i="56" s="1"/>
  <c r="X43" i="56"/>
  <c r="X43" i="65" s="1"/>
  <c r="D48" i="63"/>
  <c r="J48" i="63" s="1"/>
  <c r="J48" i="54"/>
  <c r="P55" i="61"/>
  <c r="Q55" i="61"/>
  <c r="R55" i="61"/>
  <c r="AI159" i="50"/>
  <c r="AI162" i="50" s="1"/>
  <c r="J27" i="54"/>
  <c r="D27" i="63"/>
  <c r="J27" i="63" s="1"/>
  <c r="J27" i="56"/>
  <c r="D27" i="65"/>
  <c r="J27" i="65" s="1"/>
  <c r="D27" i="67"/>
  <c r="J27" i="67" s="1"/>
  <c r="J27" i="58"/>
  <c r="AF33" i="5"/>
  <c r="X180" i="4"/>
  <c r="Z180" i="4" s="1"/>
  <c r="Z164" i="4"/>
  <c r="R180" i="5"/>
  <c r="F32" i="52" s="1"/>
  <c r="D32" i="52"/>
  <c r="D32" i="61" s="1"/>
  <c r="AF55" i="5"/>
  <c r="T180" i="5"/>
  <c r="F33" i="52" s="1"/>
  <c r="D33" i="52"/>
  <c r="D33" i="61" s="1"/>
  <c r="V79" i="5"/>
  <c r="V92" i="5" s="1"/>
  <c r="V97" i="5" s="1"/>
  <c r="AD77" i="5"/>
  <c r="AF103" i="5"/>
  <c r="AD104" i="5"/>
  <c r="P28" i="61"/>
  <c r="P28" i="52"/>
  <c r="R28" i="61"/>
  <c r="N26" i="67"/>
  <c r="O26" i="67"/>
  <c r="P26" i="67"/>
  <c r="Q26" i="67"/>
  <c r="D41" i="58"/>
  <c r="D41" i="56"/>
  <c r="Q41" i="61"/>
  <c r="R41" i="61"/>
  <c r="P41" i="61"/>
  <c r="D24" i="65"/>
  <c r="D28" i="56"/>
  <c r="J24" i="56"/>
  <c r="R28" i="52"/>
  <c r="Q28" i="61"/>
  <c r="D25" i="67"/>
  <c r="J25" i="67" s="1"/>
  <c r="J25" i="58"/>
  <c r="D24" i="67"/>
  <c r="D28" i="58"/>
  <c r="J24" i="58"/>
  <c r="S26" i="54"/>
  <c r="S26" i="63" s="1"/>
  <c r="AA26" i="54"/>
  <c r="AA26" i="63" s="1"/>
  <c r="T26" i="54"/>
  <c r="T26" i="63" s="1"/>
  <c r="AB26" i="54"/>
  <c r="AB26" i="63" s="1"/>
  <c r="U26" i="54"/>
  <c r="U26" i="63" s="1"/>
  <c r="AC26" i="54"/>
  <c r="AC26" i="63" s="1"/>
  <c r="V26" i="54"/>
  <c r="V26" i="63" s="1"/>
  <c r="W26" i="54"/>
  <c r="W26" i="63" s="1"/>
  <c r="N26" i="54"/>
  <c r="N26" i="63" s="1"/>
  <c r="X26" i="54"/>
  <c r="X26" i="63" s="1"/>
  <c r="P26" i="54"/>
  <c r="P26" i="63" s="1"/>
  <c r="Z26" i="54"/>
  <c r="Z26" i="63" s="1"/>
  <c r="O26" i="54"/>
  <c r="O26" i="63" s="1"/>
  <c r="Y26" i="54"/>
  <c r="Y26" i="63" s="1"/>
  <c r="P37" i="52"/>
  <c r="D37" i="56" s="1"/>
  <c r="Q37" i="52"/>
  <c r="D37" i="54" s="1"/>
  <c r="R37" i="52"/>
  <c r="D37" i="58" s="1"/>
  <c r="D15" i="63"/>
  <c r="D21" i="54"/>
  <c r="J15" i="54"/>
  <c r="D25" i="63"/>
  <c r="J25" i="63" s="1"/>
  <c r="J25" i="54"/>
  <c r="Q28" i="52"/>
  <c r="D15" i="65"/>
  <c r="D21" i="56"/>
  <c r="J15" i="56"/>
  <c r="S26" i="56"/>
  <c r="S26" i="65" s="1"/>
  <c r="AA26" i="56"/>
  <c r="AA26" i="65" s="1"/>
  <c r="T26" i="56"/>
  <c r="T26" i="65" s="1"/>
  <c r="AB26" i="56"/>
  <c r="AB26" i="65" s="1"/>
  <c r="U26" i="56"/>
  <c r="U26" i="65" s="1"/>
  <c r="AC26" i="56"/>
  <c r="AC26" i="65" s="1"/>
  <c r="V26" i="56"/>
  <c r="V26" i="65" s="1"/>
  <c r="W26" i="56"/>
  <c r="W26" i="65" s="1"/>
  <c r="N26" i="56"/>
  <c r="N26" i="65" s="1"/>
  <c r="X26" i="56"/>
  <c r="X26" i="65" s="1"/>
  <c r="O26" i="56"/>
  <c r="O26" i="65" s="1"/>
  <c r="Y26" i="56"/>
  <c r="Y26" i="65" s="1"/>
  <c r="P26" i="56"/>
  <c r="P26" i="65" s="1"/>
  <c r="Z26" i="56"/>
  <c r="Z26" i="65" s="1"/>
  <c r="D25" i="65"/>
  <c r="J25" i="65" s="1"/>
  <c r="J25" i="56"/>
  <c r="D24" i="63"/>
  <c r="D28" i="54"/>
  <c r="J24" i="54"/>
  <c r="D15" i="67"/>
  <c r="J15" i="58"/>
  <c r="D21" i="58"/>
  <c r="O26" i="58"/>
  <c r="P26" i="58"/>
  <c r="Q26" i="58"/>
  <c r="N26" i="58"/>
  <c r="P180" i="5"/>
  <c r="F31" i="52" s="1"/>
  <c r="D31" i="52"/>
  <c r="D41" i="54"/>
  <c r="W46" i="56" l="1"/>
  <c r="W46" i="65" s="1"/>
  <c r="N46" i="56"/>
  <c r="N46" i="65" s="1"/>
  <c r="Y46" i="56"/>
  <c r="Y46" i="65" s="1"/>
  <c r="U46" i="56"/>
  <c r="U46" i="65" s="1"/>
  <c r="AC46" i="56"/>
  <c r="AC46" i="65" s="1"/>
  <c r="Z46" i="56"/>
  <c r="Z46" i="65" s="1"/>
  <c r="AA46" i="56"/>
  <c r="AA46" i="65" s="1"/>
  <c r="X46" i="56"/>
  <c r="X46" i="65" s="1"/>
  <c r="T46" i="56"/>
  <c r="T46" i="65" s="1"/>
  <c r="Q46" i="58"/>
  <c r="N46" i="58"/>
  <c r="R35" i="61"/>
  <c r="Q35" i="61"/>
  <c r="P37" i="61"/>
  <c r="R37" i="61"/>
  <c r="L35" i="52"/>
  <c r="R35" i="52" s="1"/>
  <c r="D35" i="58" s="1"/>
  <c r="J35" i="58" s="1"/>
  <c r="L36" i="52"/>
  <c r="F36" i="61"/>
  <c r="L36" i="61" s="1"/>
  <c r="J55" i="54"/>
  <c r="D55" i="63"/>
  <c r="J55" i="63" s="1"/>
  <c r="O47" i="58"/>
  <c r="N47" i="58"/>
  <c r="P47" i="58"/>
  <c r="Q47" i="58"/>
  <c r="P48" i="58"/>
  <c r="Q48" i="58"/>
  <c r="N48" i="58"/>
  <c r="O48" i="58"/>
  <c r="Q47" i="67"/>
  <c r="P47" i="67"/>
  <c r="N47" i="67"/>
  <c r="O47" i="67"/>
  <c r="T47" i="56"/>
  <c r="T47" i="65" s="1"/>
  <c r="O47" i="56"/>
  <c r="O47" i="65" s="1"/>
  <c r="AB47" i="56"/>
  <c r="AB47" i="65" s="1"/>
  <c r="Y47" i="56"/>
  <c r="Y47" i="65" s="1"/>
  <c r="U47" i="56"/>
  <c r="U47" i="65" s="1"/>
  <c r="P47" i="56"/>
  <c r="P47" i="65" s="1"/>
  <c r="V47" i="56"/>
  <c r="V47" i="65" s="1"/>
  <c r="AA47" i="56"/>
  <c r="AA47" i="65" s="1"/>
  <c r="X47" i="56"/>
  <c r="X47" i="65" s="1"/>
  <c r="AC47" i="56"/>
  <c r="AC47" i="65" s="1"/>
  <c r="Z47" i="56"/>
  <c r="Z47" i="65" s="1"/>
  <c r="W47" i="56"/>
  <c r="W47" i="65" s="1"/>
  <c r="S47" i="56"/>
  <c r="S47" i="65" s="1"/>
  <c r="N47" i="56"/>
  <c r="N47" i="65" s="1"/>
  <c r="N49" i="58"/>
  <c r="O49" i="58"/>
  <c r="P49" i="58"/>
  <c r="Q49" i="58"/>
  <c r="N48" i="67"/>
  <c r="O48" i="67"/>
  <c r="P48" i="67"/>
  <c r="Q48" i="67"/>
  <c r="P48" i="54"/>
  <c r="P48" i="63" s="1"/>
  <c r="T48" i="54"/>
  <c r="T48" i="63" s="1"/>
  <c r="Y48" i="54"/>
  <c r="Y48" i="63" s="1"/>
  <c r="AC48" i="54"/>
  <c r="AC48" i="63" s="1"/>
  <c r="O48" i="54"/>
  <c r="O48" i="63" s="1"/>
  <c r="V48" i="54"/>
  <c r="V48" i="63" s="1"/>
  <c r="S48" i="54"/>
  <c r="S48" i="63" s="1"/>
  <c r="W48" i="54"/>
  <c r="W48" i="63" s="1"/>
  <c r="AA48" i="54"/>
  <c r="AA48" i="63" s="1"/>
  <c r="X48" i="54"/>
  <c r="X48" i="63" s="1"/>
  <c r="AB48" i="54"/>
  <c r="AB48" i="63" s="1"/>
  <c r="Z48" i="54"/>
  <c r="Z48" i="63" s="1"/>
  <c r="U48" i="54"/>
  <c r="U48" i="63" s="1"/>
  <c r="N48" i="54"/>
  <c r="N48" i="63" s="1"/>
  <c r="P49" i="67"/>
  <c r="O49" i="67"/>
  <c r="Q49" i="67"/>
  <c r="N49" i="67"/>
  <c r="X47" i="54"/>
  <c r="X47" i="63" s="1"/>
  <c r="O47" i="54"/>
  <c r="O47" i="63" s="1"/>
  <c r="S47" i="54"/>
  <c r="S47" i="63" s="1"/>
  <c r="Y47" i="54"/>
  <c r="Y47" i="63" s="1"/>
  <c r="AB47" i="54"/>
  <c r="AB47" i="63" s="1"/>
  <c r="AA47" i="54"/>
  <c r="AA47" i="63" s="1"/>
  <c r="Z47" i="54"/>
  <c r="Z47" i="63" s="1"/>
  <c r="W47" i="54"/>
  <c r="W47" i="63" s="1"/>
  <c r="T47" i="54"/>
  <c r="T47" i="63" s="1"/>
  <c r="N47" i="54"/>
  <c r="N47" i="63" s="1"/>
  <c r="U47" i="54"/>
  <c r="U47" i="63" s="1"/>
  <c r="P47" i="54"/>
  <c r="P47" i="63" s="1"/>
  <c r="AC47" i="54"/>
  <c r="AC47" i="63" s="1"/>
  <c r="V47" i="54"/>
  <c r="V47" i="63" s="1"/>
  <c r="AC49" i="54"/>
  <c r="AC49" i="63" s="1"/>
  <c r="Z49" i="54"/>
  <c r="Z49" i="63" s="1"/>
  <c r="AA49" i="54"/>
  <c r="AA49" i="63" s="1"/>
  <c r="V49" i="54"/>
  <c r="V49" i="63" s="1"/>
  <c r="N49" i="54"/>
  <c r="N49" i="63" s="1"/>
  <c r="O49" i="54"/>
  <c r="O49" i="63" s="1"/>
  <c r="Y49" i="54"/>
  <c r="Y49" i="63" s="1"/>
  <c r="S49" i="54"/>
  <c r="S49" i="63" s="1"/>
  <c r="P49" i="54"/>
  <c r="P49" i="63" s="1"/>
  <c r="T49" i="54"/>
  <c r="T49" i="63" s="1"/>
  <c r="W49" i="54"/>
  <c r="W49" i="63" s="1"/>
  <c r="U49" i="54"/>
  <c r="U49" i="63" s="1"/>
  <c r="AB49" i="54"/>
  <c r="AB49" i="63" s="1"/>
  <c r="X49" i="54"/>
  <c r="X49" i="63" s="1"/>
  <c r="D42" i="65"/>
  <c r="J42" i="65" s="1"/>
  <c r="J42" i="56"/>
  <c r="D55" i="65"/>
  <c r="J55" i="65" s="1"/>
  <c r="J55" i="56"/>
  <c r="J42" i="54"/>
  <c r="D42" i="63"/>
  <c r="J42" i="63" s="1"/>
  <c r="AC48" i="56"/>
  <c r="AC48" i="65" s="1"/>
  <c r="Z48" i="56"/>
  <c r="Z48" i="65" s="1"/>
  <c r="AA48" i="56"/>
  <c r="AA48" i="65" s="1"/>
  <c r="X48" i="56"/>
  <c r="X48" i="65" s="1"/>
  <c r="V48" i="56"/>
  <c r="V48" i="65" s="1"/>
  <c r="W48" i="56"/>
  <c r="W48" i="65" s="1"/>
  <c r="S48" i="56"/>
  <c r="S48" i="65" s="1"/>
  <c r="N48" i="56"/>
  <c r="N48" i="65" s="1"/>
  <c r="U48" i="56"/>
  <c r="U48" i="65" s="1"/>
  <c r="T48" i="56"/>
  <c r="T48" i="65" s="1"/>
  <c r="O48" i="56"/>
  <c r="O48" i="65" s="1"/>
  <c r="P48" i="56"/>
  <c r="P48" i="65" s="1"/>
  <c r="AB48" i="56"/>
  <c r="AB48" i="65" s="1"/>
  <c r="Y48" i="56"/>
  <c r="Y48" i="65" s="1"/>
  <c r="J55" i="58"/>
  <c r="D55" i="67"/>
  <c r="J55" i="67" s="1"/>
  <c r="J42" i="58"/>
  <c r="D42" i="67"/>
  <c r="J42" i="67" s="1"/>
  <c r="AB49" i="56"/>
  <c r="AB49" i="65" s="1"/>
  <c r="Y49" i="56"/>
  <c r="Y49" i="65" s="1"/>
  <c r="U49" i="56"/>
  <c r="U49" i="65" s="1"/>
  <c r="P49" i="56"/>
  <c r="P49" i="65" s="1"/>
  <c r="O49" i="56"/>
  <c r="O49" i="65" s="1"/>
  <c r="AC49" i="56"/>
  <c r="AC49" i="65" s="1"/>
  <c r="Z49" i="56"/>
  <c r="Z49" i="65" s="1"/>
  <c r="V49" i="56"/>
  <c r="V49" i="65" s="1"/>
  <c r="W49" i="56"/>
  <c r="W49" i="65" s="1"/>
  <c r="T49" i="56"/>
  <c r="T49" i="65" s="1"/>
  <c r="S49" i="56"/>
  <c r="S49" i="65" s="1"/>
  <c r="N49" i="56"/>
  <c r="N49" i="65" s="1"/>
  <c r="AA49" i="56"/>
  <c r="AA49" i="65" s="1"/>
  <c r="X49" i="56"/>
  <c r="X49" i="65" s="1"/>
  <c r="P27" i="67"/>
  <c r="Q27" i="67"/>
  <c r="N27" i="67"/>
  <c r="O27" i="67"/>
  <c r="O27" i="58"/>
  <c r="Q27" i="58"/>
  <c r="P27" i="58"/>
  <c r="N27" i="58"/>
  <c r="S27" i="56"/>
  <c r="S27" i="65" s="1"/>
  <c r="N27" i="56"/>
  <c r="N27" i="65" s="1"/>
  <c r="X27" i="56"/>
  <c r="X27" i="65" s="1"/>
  <c r="T27" i="56"/>
  <c r="T27" i="65" s="1"/>
  <c r="O27" i="56"/>
  <c r="O27" i="65" s="1"/>
  <c r="AA27" i="56"/>
  <c r="AA27" i="65" s="1"/>
  <c r="V27" i="56"/>
  <c r="V27" i="65" s="1"/>
  <c r="W27" i="56"/>
  <c r="W27" i="65" s="1"/>
  <c r="AB27" i="56"/>
  <c r="AB27" i="65" s="1"/>
  <c r="Y27" i="56"/>
  <c r="Y27" i="65" s="1"/>
  <c r="U27" i="56"/>
  <c r="U27" i="65" s="1"/>
  <c r="P27" i="56"/>
  <c r="P27" i="65" s="1"/>
  <c r="AC27" i="56"/>
  <c r="AC27" i="65" s="1"/>
  <c r="Z27" i="56"/>
  <c r="Z27" i="65" s="1"/>
  <c r="F32" i="61"/>
  <c r="L32" i="61" s="1"/>
  <c r="L32" i="52"/>
  <c r="S27" i="54"/>
  <c r="S27" i="63" s="1"/>
  <c r="N27" i="54"/>
  <c r="N27" i="63" s="1"/>
  <c r="AA27" i="54"/>
  <c r="AA27" i="63" s="1"/>
  <c r="X27" i="54"/>
  <c r="X27" i="63" s="1"/>
  <c r="V27" i="54"/>
  <c r="V27" i="63" s="1"/>
  <c r="T27" i="54"/>
  <c r="T27" i="63" s="1"/>
  <c r="P27" i="54"/>
  <c r="P27" i="63" s="1"/>
  <c r="AB27" i="54"/>
  <c r="AB27" i="63" s="1"/>
  <c r="Z27" i="54"/>
  <c r="Z27" i="63" s="1"/>
  <c r="Y27" i="54"/>
  <c r="Y27" i="63" s="1"/>
  <c r="U27" i="54"/>
  <c r="U27" i="63" s="1"/>
  <c r="O27" i="54"/>
  <c r="O27" i="63" s="1"/>
  <c r="AC27" i="54"/>
  <c r="AC27" i="63" s="1"/>
  <c r="W27" i="54"/>
  <c r="W27" i="63" s="1"/>
  <c r="F33" i="61"/>
  <c r="L33" i="61" s="1"/>
  <c r="L33" i="52"/>
  <c r="AF104" i="5"/>
  <c r="AD79" i="5"/>
  <c r="AF77" i="5"/>
  <c r="V164" i="5"/>
  <c r="AD97" i="5"/>
  <c r="AF97" i="5" s="1"/>
  <c r="D28" i="63"/>
  <c r="J24" i="63"/>
  <c r="J28" i="63" s="1"/>
  <c r="J28" i="58"/>
  <c r="N24" i="58"/>
  <c r="O24" i="58"/>
  <c r="P24" i="58"/>
  <c r="Q24" i="58"/>
  <c r="D31" i="61"/>
  <c r="N15" i="58"/>
  <c r="N21" i="58" s="1"/>
  <c r="O15" i="58"/>
  <c r="O21" i="58" s="1"/>
  <c r="P15" i="58"/>
  <c r="P21" i="58" s="1"/>
  <c r="Q15" i="58"/>
  <c r="Q21" i="58" s="1"/>
  <c r="J21" i="58"/>
  <c r="D37" i="65"/>
  <c r="J37" i="65" s="1"/>
  <c r="J37" i="56"/>
  <c r="D41" i="65"/>
  <c r="J41" i="56"/>
  <c r="S15" i="56"/>
  <c r="AA15" i="56"/>
  <c r="T15" i="56"/>
  <c r="AB15" i="56"/>
  <c r="U15" i="56"/>
  <c r="AC15" i="56"/>
  <c r="V15" i="56"/>
  <c r="W15" i="56"/>
  <c r="J21" i="56"/>
  <c r="N15" i="56"/>
  <c r="X15" i="56"/>
  <c r="O15" i="56"/>
  <c r="Y15" i="56"/>
  <c r="P15" i="56"/>
  <c r="Z15" i="56"/>
  <c r="D28" i="67"/>
  <c r="J24" i="67"/>
  <c r="S24" i="56"/>
  <c r="AA24" i="56"/>
  <c r="T24" i="56"/>
  <c r="AB24" i="56"/>
  <c r="U24" i="56"/>
  <c r="AC24" i="56"/>
  <c r="V24" i="56"/>
  <c r="W24" i="56"/>
  <c r="J28" i="56"/>
  <c r="N24" i="56"/>
  <c r="X24" i="56"/>
  <c r="O24" i="56"/>
  <c r="Y24" i="56"/>
  <c r="P24" i="56"/>
  <c r="Z24" i="56"/>
  <c r="D41" i="67"/>
  <c r="J41" i="58"/>
  <c r="D37" i="63"/>
  <c r="J37" i="63" s="1"/>
  <c r="J37" i="54"/>
  <c r="J15" i="67"/>
  <c r="D21" i="67"/>
  <c r="S24" i="54"/>
  <c r="AA24" i="54"/>
  <c r="T24" i="54"/>
  <c r="AB24" i="54"/>
  <c r="U24" i="54"/>
  <c r="AC24" i="54"/>
  <c r="V24" i="54"/>
  <c r="W24" i="54"/>
  <c r="J28" i="54"/>
  <c r="N24" i="54"/>
  <c r="X24" i="54"/>
  <c r="P24" i="54"/>
  <c r="Z24" i="54"/>
  <c r="Y24" i="54"/>
  <c r="O24" i="54"/>
  <c r="S25" i="54"/>
  <c r="S25" i="63" s="1"/>
  <c r="AA25" i="54"/>
  <c r="AA25" i="63" s="1"/>
  <c r="T25" i="54"/>
  <c r="T25" i="63" s="1"/>
  <c r="AB25" i="54"/>
  <c r="AB25" i="63" s="1"/>
  <c r="U25" i="54"/>
  <c r="U25" i="63" s="1"/>
  <c r="AC25" i="54"/>
  <c r="AC25" i="63" s="1"/>
  <c r="V25" i="54"/>
  <c r="V25" i="63" s="1"/>
  <c r="W25" i="54"/>
  <c r="W25" i="63" s="1"/>
  <c r="N25" i="54"/>
  <c r="N25" i="63" s="1"/>
  <c r="X25" i="54"/>
  <c r="X25" i="63" s="1"/>
  <c r="P25" i="54"/>
  <c r="P25" i="63" s="1"/>
  <c r="Z25" i="54"/>
  <c r="Z25" i="63" s="1"/>
  <c r="O25" i="54"/>
  <c r="O25" i="63" s="1"/>
  <c r="Y25" i="54"/>
  <c r="Y25" i="63" s="1"/>
  <c r="D41" i="63"/>
  <c r="J41" i="54"/>
  <c r="F31" i="61"/>
  <c r="L31" i="52"/>
  <c r="J15" i="65"/>
  <c r="J21" i="65" s="1"/>
  <c r="D21" i="65"/>
  <c r="J24" i="65"/>
  <c r="J28" i="65" s="1"/>
  <c r="D28" i="65"/>
  <c r="S15" i="54"/>
  <c r="AA15" i="54"/>
  <c r="T15" i="54"/>
  <c r="AB15" i="54"/>
  <c r="U15" i="54"/>
  <c r="AC15" i="54"/>
  <c r="V15" i="54"/>
  <c r="W15" i="54"/>
  <c r="J21" i="54"/>
  <c r="N15" i="54"/>
  <c r="X15" i="54"/>
  <c r="O15" i="54"/>
  <c r="Y15" i="54"/>
  <c r="P15" i="54"/>
  <c r="Z15" i="54"/>
  <c r="S25" i="56"/>
  <c r="S25" i="65" s="1"/>
  <c r="AA25" i="56"/>
  <c r="AA25" i="65" s="1"/>
  <c r="T25" i="56"/>
  <c r="T25" i="65" s="1"/>
  <c r="AB25" i="56"/>
  <c r="AB25" i="65" s="1"/>
  <c r="U25" i="56"/>
  <c r="U25" i="65" s="1"/>
  <c r="AC25" i="56"/>
  <c r="AC25" i="65" s="1"/>
  <c r="V25" i="56"/>
  <c r="V25" i="65" s="1"/>
  <c r="W25" i="56"/>
  <c r="W25" i="65" s="1"/>
  <c r="N25" i="56"/>
  <c r="N25" i="65" s="1"/>
  <c r="X25" i="56"/>
  <c r="X25" i="65" s="1"/>
  <c r="O25" i="56"/>
  <c r="O25" i="65" s="1"/>
  <c r="Y25" i="56"/>
  <c r="Y25" i="65" s="1"/>
  <c r="P25" i="56"/>
  <c r="P25" i="65" s="1"/>
  <c r="Z25" i="56"/>
  <c r="Z25" i="65" s="1"/>
  <c r="N25" i="58"/>
  <c r="O25" i="58"/>
  <c r="P25" i="58"/>
  <c r="Q25" i="58"/>
  <c r="D21" i="63"/>
  <c r="J15" i="63"/>
  <c r="J21" i="63" s="1"/>
  <c r="D37" i="67"/>
  <c r="J37" i="67" s="1"/>
  <c r="J37" i="58"/>
  <c r="N25" i="67"/>
  <c r="O25" i="67"/>
  <c r="P25" i="67"/>
  <c r="Q25" i="67"/>
  <c r="Q35" i="52" l="1"/>
  <c r="D35" i="54" s="1"/>
  <c r="J35" i="54" s="1"/>
  <c r="N35" i="54" s="1"/>
  <c r="D35" i="67"/>
  <c r="J35" i="67" s="1"/>
  <c r="P35" i="52"/>
  <c r="D35" i="56" s="1"/>
  <c r="Q36" i="61"/>
  <c r="R36" i="61"/>
  <c r="P36" i="61"/>
  <c r="P36" i="52"/>
  <c r="D36" i="56" s="1"/>
  <c r="Q36" i="52"/>
  <c r="D36" i="54" s="1"/>
  <c r="R36" i="52"/>
  <c r="D36" i="58" s="1"/>
  <c r="Q55" i="67"/>
  <c r="N55" i="67"/>
  <c r="O55" i="67"/>
  <c r="P55" i="67"/>
  <c r="Q55" i="58"/>
  <c r="N55" i="58"/>
  <c r="P55" i="58"/>
  <c r="O55" i="58"/>
  <c r="T42" i="54"/>
  <c r="T42" i="63" s="1"/>
  <c r="W42" i="54"/>
  <c r="W42" i="63" s="1"/>
  <c r="AB42" i="54"/>
  <c r="AB42" i="63" s="1"/>
  <c r="X42" i="54"/>
  <c r="X42" i="63" s="1"/>
  <c r="U42" i="54"/>
  <c r="U42" i="63" s="1"/>
  <c r="Y42" i="54"/>
  <c r="Y42" i="63" s="1"/>
  <c r="AA42" i="54"/>
  <c r="AA42" i="63" s="1"/>
  <c r="AC42" i="54"/>
  <c r="AC42" i="63" s="1"/>
  <c r="Z42" i="54"/>
  <c r="Z42" i="63" s="1"/>
  <c r="V42" i="54"/>
  <c r="V42" i="63" s="1"/>
  <c r="P42" i="54"/>
  <c r="P42" i="63" s="1"/>
  <c r="N42" i="54"/>
  <c r="N42" i="63" s="1"/>
  <c r="S42" i="54"/>
  <c r="S42" i="63" s="1"/>
  <c r="O42" i="54"/>
  <c r="O42" i="63" s="1"/>
  <c r="W55" i="56"/>
  <c r="W55" i="65" s="1"/>
  <c r="S55" i="56"/>
  <c r="S55" i="65" s="1"/>
  <c r="N55" i="56"/>
  <c r="N55" i="65" s="1"/>
  <c r="AB55" i="56"/>
  <c r="AB55" i="65" s="1"/>
  <c r="AA55" i="56"/>
  <c r="AA55" i="65" s="1"/>
  <c r="X55" i="56"/>
  <c r="X55" i="65" s="1"/>
  <c r="Y55" i="56"/>
  <c r="Y55" i="65" s="1"/>
  <c r="T55" i="56"/>
  <c r="T55" i="65" s="1"/>
  <c r="O55" i="56"/>
  <c r="O55" i="65" s="1"/>
  <c r="U55" i="56"/>
  <c r="U55" i="65" s="1"/>
  <c r="P55" i="56"/>
  <c r="P55" i="65" s="1"/>
  <c r="V55" i="56"/>
  <c r="V55" i="65" s="1"/>
  <c r="AC55" i="56"/>
  <c r="AC55" i="65" s="1"/>
  <c r="Z55" i="56"/>
  <c r="Z55" i="65" s="1"/>
  <c r="S42" i="56"/>
  <c r="S42" i="65" s="1"/>
  <c r="N42" i="56"/>
  <c r="N42" i="65" s="1"/>
  <c r="AA42" i="56"/>
  <c r="AA42" i="65" s="1"/>
  <c r="X42" i="56"/>
  <c r="X42" i="65" s="1"/>
  <c r="P42" i="56"/>
  <c r="P42" i="65" s="1"/>
  <c r="T42" i="56"/>
  <c r="T42" i="65" s="1"/>
  <c r="O42" i="56"/>
  <c r="O42" i="65" s="1"/>
  <c r="AB42" i="56"/>
  <c r="AB42" i="65" s="1"/>
  <c r="Y42" i="56"/>
  <c r="Y42" i="65" s="1"/>
  <c r="U42" i="56"/>
  <c r="U42" i="65" s="1"/>
  <c r="W42" i="56"/>
  <c r="W42" i="65" s="1"/>
  <c r="AC42" i="56"/>
  <c r="AC42" i="65" s="1"/>
  <c r="Z42" i="56"/>
  <c r="Z42" i="65" s="1"/>
  <c r="V42" i="56"/>
  <c r="V42" i="65" s="1"/>
  <c r="O42" i="67"/>
  <c r="P42" i="67"/>
  <c r="Q42" i="67"/>
  <c r="N42" i="67"/>
  <c r="N42" i="58"/>
  <c r="O42" i="58"/>
  <c r="P42" i="58"/>
  <c r="Q42" i="58"/>
  <c r="N55" i="54"/>
  <c r="N55" i="63" s="1"/>
  <c r="U55" i="54"/>
  <c r="U55" i="63" s="1"/>
  <c r="Y55" i="54"/>
  <c r="Y55" i="63" s="1"/>
  <c r="V55" i="54"/>
  <c r="V55" i="63" s="1"/>
  <c r="O55" i="54"/>
  <c r="O55" i="63" s="1"/>
  <c r="S55" i="54"/>
  <c r="S55" i="63" s="1"/>
  <c r="P55" i="54"/>
  <c r="P55" i="63" s="1"/>
  <c r="Z55" i="54"/>
  <c r="Z55" i="63" s="1"/>
  <c r="X55" i="54"/>
  <c r="X55" i="63" s="1"/>
  <c r="AC55" i="54"/>
  <c r="AC55" i="63" s="1"/>
  <c r="AA55" i="54"/>
  <c r="AA55" i="63" s="1"/>
  <c r="AB55" i="54"/>
  <c r="AB55" i="63" s="1"/>
  <c r="W55" i="54"/>
  <c r="W55" i="63" s="1"/>
  <c r="T55" i="54"/>
  <c r="T55" i="63" s="1"/>
  <c r="P32" i="61"/>
  <c r="Q32" i="61"/>
  <c r="R32" i="61"/>
  <c r="P32" i="52"/>
  <c r="D32" i="56" s="1"/>
  <c r="Q32" i="52"/>
  <c r="D32" i="54" s="1"/>
  <c r="R32" i="52"/>
  <c r="D32" i="58" s="1"/>
  <c r="P33" i="52"/>
  <c r="D33" i="56" s="1"/>
  <c r="Q33" i="52"/>
  <c r="D33" i="54" s="1"/>
  <c r="R33" i="52"/>
  <c r="D33" i="58" s="1"/>
  <c r="R33" i="61"/>
  <c r="P33" i="61"/>
  <c r="Q33" i="61"/>
  <c r="V180" i="5"/>
  <c r="F34" i="52" s="1"/>
  <c r="D34" i="52"/>
  <c r="AD92" i="5"/>
  <c r="AF92" i="5" s="1"/>
  <c r="AF79" i="5"/>
  <c r="AD164" i="5"/>
  <c r="Y15" i="63"/>
  <c r="Y21" i="63" s="1"/>
  <c r="Y21" i="54"/>
  <c r="W24" i="65"/>
  <c r="W28" i="65" s="1"/>
  <c r="W28" i="56"/>
  <c r="Q37" i="58"/>
  <c r="N37" i="58"/>
  <c r="O37" i="58"/>
  <c r="P37" i="58"/>
  <c r="Z15" i="63"/>
  <c r="Z21" i="63" s="1"/>
  <c r="Z21" i="54"/>
  <c r="V15" i="63"/>
  <c r="V21" i="63" s="1"/>
  <c r="V21" i="54"/>
  <c r="J41" i="63"/>
  <c r="X24" i="63"/>
  <c r="X28" i="63" s="1"/>
  <c r="X28" i="54"/>
  <c r="T24" i="63"/>
  <c r="T28" i="63" s="1"/>
  <c r="T28" i="54"/>
  <c r="N24" i="65"/>
  <c r="N28" i="65" s="1"/>
  <c r="N28" i="56"/>
  <c r="AA24" i="65"/>
  <c r="AA28" i="65" s="1"/>
  <c r="AA28" i="56"/>
  <c r="Z15" i="65"/>
  <c r="Z21" i="65" s="1"/>
  <c r="Z21" i="56"/>
  <c r="V15" i="65"/>
  <c r="V21" i="65" s="1"/>
  <c r="V21" i="56"/>
  <c r="S37" i="56"/>
  <c r="S37" i="65" s="1"/>
  <c r="AA37" i="56"/>
  <c r="AA37" i="65" s="1"/>
  <c r="T37" i="56"/>
  <c r="T37" i="65" s="1"/>
  <c r="AB37" i="56"/>
  <c r="AB37" i="65" s="1"/>
  <c r="U37" i="56"/>
  <c r="U37" i="65" s="1"/>
  <c r="AC37" i="56"/>
  <c r="AC37" i="65" s="1"/>
  <c r="V37" i="56"/>
  <c r="V37" i="65" s="1"/>
  <c r="W37" i="56"/>
  <c r="W37" i="65" s="1"/>
  <c r="N37" i="56"/>
  <c r="N37" i="65" s="1"/>
  <c r="X37" i="56"/>
  <c r="X37" i="65" s="1"/>
  <c r="O37" i="56"/>
  <c r="O37" i="65" s="1"/>
  <c r="Y37" i="56"/>
  <c r="Y37" i="65" s="1"/>
  <c r="P37" i="56"/>
  <c r="P37" i="65" s="1"/>
  <c r="Z37" i="56"/>
  <c r="Z37" i="65" s="1"/>
  <c r="N28" i="58"/>
  <c r="P37" i="67"/>
  <c r="Q37" i="67"/>
  <c r="N37" i="67"/>
  <c r="O37" i="67"/>
  <c r="P15" i="63"/>
  <c r="P21" i="63" s="1"/>
  <c r="P21" i="54"/>
  <c r="AC15" i="63"/>
  <c r="AC21" i="63" s="1"/>
  <c r="AC21" i="54"/>
  <c r="N24" i="63"/>
  <c r="N28" i="63" s="1"/>
  <c r="N28" i="54"/>
  <c r="AA24" i="63"/>
  <c r="AA28" i="63" s="1"/>
  <c r="AA28" i="54"/>
  <c r="N41" i="58"/>
  <c r="O41" i="58"/>
  <c r="P41" i="58"/>
  <c r="Q41" i="58"/>
  <c r="S24" i="65"/>
  <c r="S28" i="65" s="1"/>
  <c r="S28" i="56"/>
  <c r="P15" i="65"/>
  <c r="P21" i="65" s="1"/>
  <c r="P21" i="56"/>
  <c r="AC15" i="65"/>
  <c r="AC21" i="65" s="1"/>
  <c r="AC21" i="56"/>
  <c r="S41" i="56"/>
  <c r="AA41" i="56"/>
  <c r="T41" i="56"/>
  <c r="AB41" i="56"/>
  <c r="U41" i="56"/>
  <c r="AC41" i="56"/>
  <c r="V41" i="56"/>
  <c r="W41" i="56"/>
  <c r="N41" i="56"/>
  <c r="X41" i="56"/>
  <c r="O41" i="56"/>
  <c r="Y41" i="56"/>
  <c r="P41" i="56"/>
  <c r="Z41" i="56"/>
  <c r="S35" i="54"/>
  <c r="S35" i="63" s="1"/>
  <c r="AA35" i="54"/>
  <c r="AA35" i="63" s="1"/>
  <c r="T35" i="54"/>
  <c r="T35" i="63" s="1"/>
  <c r="AB35" i="54"/>
  <c r="AB35" i="63" s="1"/>
  <c r="U35" i="54"/>
  <c r="U35" i="63" s="1"/>
  <c r="AC35" i="54"/>
  <c r="AC35" i="63" s="1"/>
  <c r="V35" i="54"/>
  <c r="V35" i="63" s="1"/>
  <c r="W35" i="54"/>
  <c r="W35" i="63" s="1"/>
  <c r="N35" i="63"/>
  <c r="X35" i="54"/>
  <c r="X35" i="63" s="1"/>
  <c r="O35" i="54"/>
  <c r="O35" i="63" s="1"/>
  <c r="P35" i="54"/>
  <c r="P35" i="63" s="1"/>
  <c r="Y35" i="54"/>
  <c r="Y35" i="63" s="1"/>
  <c r="Z35" i="54"/>
  <c r="Z35" i="63" s="1"/>
  <c r="U15" i="63"/>
  <c r="U21" i="63" s="1"/>
  <c r="U21" i="54"/>
  <c r="Y15" i="65"/>
  <c r="Y21" i="65" s="1"/>
  <c r="Y21" i="56"/>
  <c r="O15" i="63"/>
  <c r="O21" i="63" s="1"/>
  <c r="O21" i="54"/>
  <c r="AB15" i="63"/>
  <c r="AB21" i="63" s="1"/>
  <c r="AB21" i="54"/>
  <c r="W24" i="63"/>
  <c r="W28" i="63" s="1"/>
  <c r="W28" i="54"/>
  <c r="Z24" i="65"/>
  <c r="Z28" i="65" s="1"/>
  <c r="Z28" i="56"/>
  <c r="V24" i="65"/>
  <c r="V28" i="65" s="1"/>
  <c r="V28" i="56"/>
  <c r="O15" i="65"/>
  <c r="O21" i="65" s="1"/>
  <c r="O21" i="56"/>
  <c r="AB15" i="65"/>
  <c r="AB21" i="65" s="1"/>
  <c r="AB21" i="56"/>
  <c r="J41" i="65"/>
  <c r="U15" i="65"/>
  <c r="U21" i="65" s="1"/>
  <c r="U21" i="56"/>
  <c r="X15" i="63"/>
  <c r="X21" i="63" s="1"/>
  <c r="X21" i="54"/>
  <c r="T15" i="63"/>
  <c r="T21" i="63" s="1"/>
  <c r="T21" i="54"/>
  <c r="Q31" i="52"/>
  <c r="R31" i="52"/>
  <c r="P31" i="52"/>
  <c r="O24" i="63"/>
  <c r="O28" i="63" s="1"/>
  <c r="O28" i="54"/>
  <c r="V24" i="63"/>
  <c r="V28" i="63" s="1"/>
  <c r="V28" i="54"/>
  <c r="N15" i="67"/>
  <c r="N21" i="67" s="1"/>
  <c r="O15" i="67"/>
  <c r="O21" i="67" s="1"/>
  <c r="P15" i="67"/>
  <c r="P21" i="67" s="1"/>
  <c r="Q15" i="67"/>
  <c r="Q21" i="67" s="1"/>
  <c r="J21" i="67"/>
  <c r="P24" i="65"/>
  <c r="P28" i="65" s="1"/>
  <c r="P28" i="56"/>
  <c r="AC24" i="65"/>
  <c r="AC28" i="65" s="1"/>
  <c r="AC28" i="56"/>
  <c r="J28" i="67"/>
  <c r="N24" i="67"/>
  <c r="N28" i="67" s="1"/>
  <c r="O24" i="67"/>
  <c r="O28" i="67" s="1"/>
  <c r="P24" i="67"/>
  <c r="P28" i="67" s="1"/>
  <c r="Q24" i="67"/>
  <c r="Q28" i="67" s="1"/>
  <c r="X15" i="65"/>
  <c r="X21" i="65" s="1"/>
  <c r="X21" i="56"/>
  <c r="T15" i="65"/>
  <c r="T21" i="65" s="1"/>
  <c r="T21" i="56"/>
  <c r="N35" i="58"/>
  <c r="O35" i="58"/>
  <c r="P35" i="58"/>
  <c r="Q35" i="58"/>
  <c r="S24" i="63"/>
  <c r="S28" i="63" s="1"/>
  <c r="S28" i="54"/>
  <c r="N15" i="63"/>
  <c r="N21" i="63" s="1"/>
  <c r="N21" i="54"/>
  <c r="L31" i="61"/>
  <c r="Y24" i="63"/>
  <c r="Y28" i="63" s="1"/>
  <c r="Y28" i="54"/>
  <c r="AC24" i="63"/>
  <c r="AC28" i="63" s="1"/>
  <c r="AC28" i="54"/>
  <c r="Y24" i="65"/>
  <c r="Y28" i="65" s="1"/>
  <c r="Y28" i="56"/>
  <c r="U24" i="65"/>
  <c r="U28" i="65" s="1"/>
  <c r="U28" i="56"/>
  <c r="N15" i="65"/>
  <c r="N21" i="65" s="1"/>
  <c r="N21" i="56"/>
  <c r="AA15" i="65"/>
  <c r="AA21" i="65" s="1"/>
  <c r="AA21" i="56"/>
  <c r="N35" i="67"/>
  <c r="O35" i="67"/>
  <c r="P35" i="67"/>
  <c r="Q35" i="67"/>
  <c r="Q28" i="58"/>
  <c r="AA15" i="63"/>
  <c r="AA21" i="63" s="1"/>
  <c r="AA21" i="54"/>
  <c r="S15" i="63"/>
  <c r="S21" i="63" s="1"/>
  <c r="S21" i="54"/>
  <c r="Z24" i="63"/>
  <c r="Z28" i="63" s="1"/>
  <c r="Z28" i="54"/>
  <c r="U24" i="63"/>
  <c r="U28" i="63" s="1"/>
  <c r="U28" i="54"/>
  <c r="S37" i="54"/>
  <c r="S37" i="63" s="1"/>
  <c r="AA37" i="54"/>
  <c r="AA37" i="63" s="1"/>
  <c r="T37" i="54"/>
  <c r="T37" i="63" s="1"/>
  <c r="AB37" i="54"/>
  <c r="AB37" i="63" s="1"/>
  <c r="U37" i="54"/>
  <c r="U37" i="63" s="1"/>
  <c r="AC37" i="54"/>
  <c r="AC37" i="63" s="1"/>
  <c r="V37" i="54"/>
  <c r="V37" i="63" s="1"/>
  <c r="W37" i="54"/>
  <c r="W37" i="63" s="1"/>
  <c r="Z37" i="54"/>
  <c r="Z37" i="63" s="1"/>
  <c r="N37" i="54"/>
  <c r="N37" i="63" s="1"/>
  <c r="O37" i="54"/>
  <c r="O37" i="63" s="1"/>
  <c r="P37" i="54"/>
  <c r="P37" i="63" s="1"/>
  <c r="X37" i="54"/>
  <c r="X37" i="63" s="1"/>
  <c r="Y37" i="54"/>
  <c r="Y37" i="63" s="1"/>
  <c r="O24" i="65"/>
  <c r="O28" i="65" s="1"/>
  <c r="O28" i="56"/>
  <c r="AB24" i="65"/>
  <c r="AB28" i="65" s="1"/>
  <c r="AB28" i="56"/>
  <c r="S15" i="65"/>
  <c r="S21" i="65" s="1"/>
  <c r="S21" i="56"/>
  <c r="P28" i="58"/>
  <c r="J41" i="67"/>
  <c r="W15" i="63"/>
  <c r="W21" i="63" s="1"/>
  <c r="W21" i="54"/>
  <c r="S41" i="54"/>
  <c r="AA41" i="54"/>
  <c r="T41" i="54"/>
  <c r="AB41" i="54"/>
  <c r="U41" i="54"/>
  <c r="AC41" i="54"/>
  <c r="V41" i="54"/>
  <c r="N41" i="54"/>
  <c r="O41" i="54"/>
  <c r="P41" i="54"/>
  <c r="W41" i="54"/>
  <c r="X41" i="54"/>
  <c r="Y41" i="54"/>
  <c r="Z41" i="54"/>
  <c r="P24" i="63"/>
  <c r="P28" i="63" s="1"/>
  <c r="P28" i="54"/>
  <c r="AB24" i="63"/>
  <c r="AB28" i="63" s="1"/>
  <c r="AB28" i="54"/>
  <c r="X24" i="65"/>
  <c r="X28" i="65" s="1"/>
  <c r="X28" i="56"/>
  <c r="T24" i="65"/>
  <c r="T28" i="65" s="1"/>
  <c r="T28" i="56"/>
  <c r="W15" i="65"/>
  <c r="W21" i="65" s="1"/>
  <c r="W21" i="56"/>
  <c r="O28" i="58"/>
  <c r="D35" i="63" l="1"/>
  <c r="J35" i="63" s="1"/>
  <c r="D35" i="65"/>
  <c r="J35" i="65" s="1"/>
  <c r="J35" i="56"/>
  <c r="J36" i="58"/>
  <c r="D36" i="67"/>
  <c r="J36" i="67" s="1"/>
  <c r="J36" i="54"/>
  <c r="D36" i="63"/>
  <c r="J36" i="63" s="1"/>
  <c r="D36" i="65"/>
  <c r="J36" i="65" s="1"/>
  <c r="J36" i="56"/>
  <c r="J32" i="58"/>
  <c r="D32" i="67"/>
  <c r="J32" i="67" s="1"/>
  <c r="D32" i="63"/>
  <c r="J32" i="63" s="1"/>
  <c r="J32" i="54"/>
  <c r="D32" i="65"/>
  <c r="J32" i="65" s="1"/>
  <c r="J32" i="56"/>
  <c r="D33" i="67"/>
  <c r="J33" i="67" s="1"/>
  <c r="J33" i="58"/>
  <c r="J33" i="54"/>
  <c r="D33" i="63"/>
  <c r="J33" i="63" s="1"/>
  <c r="D33" i="65"/>
  <c r="J33" i="65" s="1"/>
  <c r="J33" i="56"/>
  <c r="D34" i="61"/>
  <c r="D38" i="61" s="1"/>
  <c r="D38" i="52"/>
  <c r="F34" i="61"/>
  <c r="L34" i="52"/>
  <c r="AD180" i="5"/>
  <c r="AF164" i="5"/>
  <c r="P41" i="63"/>
  <c r="AA41" i="63"/>
  <c r="N41" i="67"/>
  <c r="O41" i="67"/>
  <c r="P41" i="67"/>
  <c r="Q41" i="67"/>
  <c r="P41" i="65"/>
  <c r="AC41" i="65"/>
  <c r="D31" i="56"/>
  <c r="O41" i="63"/>
  <c r="S41" i="63"/>
  <c r="Q31" i="61"/>
  <c r="R31" i="61"/>
  <c r="P31" i="61"/>
  <c r="Y41" i="65"/>
  <c r="U41" i="65"/>
  <c r="N41" i="63"/>
  <c r="D31" i="58"/>
  <c r="X41" i="65"/>
  <c r="T41" i="65"/>
  <c r="V41" i="63"/>
  <c r="Z41" i="63"/>
  <c r="AC41" i="63"/>
  <c r="D31" i="54"/>
  <c r="N41" i="65"/>
  <c r="AA41" i="65"/>
  <c r="Y41" i="63"/>
  <c r="S41" i="65"/>
  <c r="O41" i="65"/>
  <c r="U41" i="63"/>
  <c r="X41" i="63"/>
  <c r="AB41" i="63"/>
  <c r="W41" i="65"/>
  <c r="AB41" i="65"/>
  <c r="W41" i="63"/>
  <c r="T41" i="63"/>
  <c r="Z41" i="65"/>
  <c r="V41" i="65"/>
  <c r="AA35" i="56" l="1"/>
  <c r="AA35" i="65" s="1"/>
  <c r="X35" i="56"/>
  <c r="X35" i="65" s="1"/>
  <c r="T35" i="56"/>
  <c r="T35" i="65" s="1"/>
  <c r="AB35" i="56"/>
  <c r="AB35" i="65" s="1"/>
  <c r="Y35" i="56"/>
  <c r="Y35" i="65" s="1"/>
  <c r="P35" i="56"/>
  <c r="P35" i="65" s="1"/>
  <c r="V35" i="56"/>
  <c r="V35" i="65" s="1"/>
  <c r="U35" i="56"/>
  <c r="U35" i="65" s="1"/>
  <c r="AC35" i="56"/>
  <c r="AC35" i="65" s="1"/>
  <c r="W35" i="56"/>
  <c r="W35" i="65" s="1"/>
  <c r="N35" i="56"/>
  <c r="N35" i="65" s="1"/>
  <c r="S35" i="56"/>
  <c r="S35" i="65" s="1"/>
  <c r="O35" i="56"/>
  <c r="O35" i="65" s="1"/>
  <c r="Z35" i="56"/>
  <c r="Z35" i="65" s="1"/>
  <c r="AA36" i="56"/>
  <c r="AA36" i="65" s="1"/>
  <c r="X36" i="56"/>
  <c r="X36" i="65" s="1"/>
  <c r="T36" i="56"/>
  <c r="T36" i="65" s="1"/>
  <c r="AB36" i="56"/>
  <c r="AB36" i="65" s="1"/>
  <c r="Y36" i="56"/>
  <c r="Y36" i="65" s="1"/>
  <c r="Z36" i="56"/>
  <c r="Z36" i="65" s="1"/>
  <c r="O36" i="56"/>
  <c r="O36" i="65" s="1"/>
  <c r="U36" i="56"/>
  <c r="U36" i="65" s="1"/>
  <c r="P36" i="56"/>
  <c r="P36" i="65" s="1"/>
  <c r="V36" i="56"/>
  <c r="V36" i="65" s="1"/>
  <c r="W36" i="56"/>
  <c r="W36" i="65" s="1"/>
  <c r="S36" i="56"/>
  <c r="S36" i="65" s="1"/>
  <c r="N36" i="56"/>
  <c r="N36" i="65" s="1"/>
  <c r="AC36" i="56"/>
  <c r="AC36" i="65" s="1"/>
  <c r="AA36" i="54"/>
  <c r="AA36" i="63" s="1"/>
  <c r="Y36" i="54"/>
  <c r="Y36" i="63" s="1"/>
  <c r="AB36" i="54"/>
  <c r="AB36" i="63" s="1"/>
  <c r="N36" i="54"/>
  <c r="N36" i="63" s="1"/>
  <c r="T36" i="54"/>
  <c r="T36" i="63" s="1"/>
  <c r="Z36" i="54"/>
  <c r="Z36" i="63" s="1"/>
  <c r="U36" i="54"/>
  <c r="U36" i="63" s="1"/>
  <c r="O36" i="54"/>
  <c r="O36" i="63" s="1"/>
  <c r="AC36" i="54"/>
  <c r="AC36" i="63" s="1"/>
  <c r="P36" i="54"/>
  <c r="P36" i="63" s="1"/>
  <c r="V36" i="54"/>
  <c r="V36" i="63" s="1"/>
  <c r="W36" i="54"/>
  <c r="W36" i="63" s="1"/>
  <c r="S36" i="54"/>
  <c r="S36" i="63" s="1"/>
  <c r="X36" i="54"/>
  <c r="X36" i="63" s="1"/>
  <c r="Q36" i="67"/>
  <c r="N36" i="67"/>
  <c r="P36" i="67"/>
  <c r="O36" i="67"/>
  <c r="N36" i="58"/>
  <c r="O36" i="58"/>
  <c r="Q36" i="58"/>
  <c r="P36" i="58"/>
  <c r="AA32" i="56"/>
  <c r="AA32" i="65" s="1"/>
  <c r="X32" i="56"/>
  <c r="X32" i="65" s="1"/>
  <c r="T32" i="56"/>
  <c r="T32" i="65" s="1"/>
  <c r="O32" i="56"/>
  <c r="O32" i="65" s="1"/>
  <c r="AB32" i="56"/>
  <c r="AB32" i="65" s="1"/>
  <c r="Y32" i="56"/>
  <c r="Y32" i="65" s="1"/>
  <c r="Z32" i="56"/>
  <c r="Z32" i="65" s="1"/>
  <c r="U32" i="56"/>
  <c r="U32" i="65" s="1"/>
  <c r="P32" i="56"/>
  <c r="P32" i="65" s="1"/>
  <c r="AC32" i="56"/>
  <c r="AC32" i="65" s="1"/>
  <c r="S32" i="56"/>
  <c r="S32" i="65" s="1"/>
  <c r="N32" i="56"/>
  <c r="N32" i="65" s="1"/>
  <c r="V32" i="56"/>
  <c r="V32" i="65" s="1"/>
  <c r="W32" i="56"/>
  <c r="W32" i="65" s="1"/>
  <c r="AB32" i="54"/>
  <c r="AB32" i="63" s="1"/>
  <c r="Z32" i="54"/>
  <c r="Z32" i="63" s="1"/>
  <c r="U32" i="54"/>
  <c r="U32" i="63" s="1"/>
  <c r="O32" i="54"/>
  <c r="O32" i="63" s="1"/>
  <c r="AC32" i="54"/>
  <c r="AC32" i="63" s="1"/>
  <c r="Y32" i="54"/>
  <c r="Y32" i="63" s="1"/>
  <c r="P32" i="54"/>
  <c r="P32" i="63" s="1"/>
  <c r="V32" i="54"/>
  <c r="V32" i="63" s="1"/>
  <c r="T32" i="54"/>
  <c r="T32" i="63" s="1"/>
  <c r="W32" i="54"/>
  <c r="W32" i="63" s="1"/>
  <c r="S32" i="54"/>
  <c r="S32" i="63" s="1"/>
  <c r="N32" i="54"/>
  <c r="N32" i="63" s="1"/>
  <c r="AA32" i="54"/>
  <c r="AA32" i="63" s="1"/>
  <c r="X32" i="54"/>
  <c r="X32" i="63" s="1"/>
  <c r="P32" i="67"/>
  <c r="Q32" i="67"/>
  <c r="O32" i="67"/>
  <c r="N32" i="67"/>
  <c r="O32" i="58"/>
  <c r="P32" i="58"/>
  <c r="Q32" i="58"/>
  <c r="N32" i="58"/>
  <c r="AB33" i="56"/>
  <c r="AB33" i="65" s="1"/>
  <c r="Y33" i="56"/>
  <c r="Y33" i="65" s="1"/>
  <c r="T33" i="56"/>
  <c r="T33" i="65" s="1"/>
  <c r="U33" i="56"/>
  <c r="U33" i="65" s="1"/>
  <c r="P33" i="56"/>
  <c r="P33" i="65" s="1"/>
  <c r="AC33" i="56"/>
  <c r="AC33" i="65" s="1"/>
  <c r="Z33" i="56"/>
  <c r="Z33" i="65" s="1"/>
  <c r="V33" i="56"/>
  <c r="V33" i="65" s="1"/>
  <c r="O33" i="56"/>
  <c r="O33" i="65" s="1"/>
  <c r="W33" i="56"/>
  <c r="W33" i="65" s="1"/>
  <c r="S33" i="56"/>
  <c r="S33" i="65" s="1"/>
  <c r="N33" i="56"/>
  <c r="N33" i="65" s="1"/>
  <c r="AA33" i="56"/>
  <c r="AA33" i="65" s="1"/>
  <c r="X33" i="56"/>
  <c r="X33" i="65" s="1"/>
  <c r="AA33" i="54"/>
  <c r="AA33" i="63" s="1"/>
  <c r="X33" i="54"/>
  <c r="X33" i="63" s="1"/>
  <c r="T33" i="54"/>
  <c r="T33" i="63" s="1"/>
  <c r="P33" i="54"/>
  <c r="P33" i="63" s="1"/>
  <c r="S33" i="54"/>
  <c r="S33" i="63" s="1"/>
  <c r="AB33" i="54"/>
  <c r="AB33" i="63" s="1"/>
  <c r="Z33" i="54"/>
  <c r="Z33" i="63" s="1"/>
  <c r="W33" i="54"/>
  <c r="W33" i="63" s="1"/>
  <c r="U33" i="54"/>
  <c r="U33" i="63" s="1"/>
  <c r="O33" i="54"/>
  <c r="O33" i="63" s="1"/>
  <c r="N33" i="54"/>
  <c r="N33" i="63" s="1"/>
  <c r="AC33" i="54"/>
  <c r="AC33" i="63" s="1"/>
  <c r="Y33" i="54"/>
  <c r="Y33" i="63" s="1"/>
  <c r="V33" i="54"/>
  <c r="V33" i="63" s="1"/>
  <c r="P33" i="58"/>
  <c r="Q33" i="58"/>
  <c r="O33" i="58"/>
  <c r="N33" i="58"/>
  <c r="Q33" i="67"/>
  <c r="N33" i="67"/>
  <c r="O33" i="67"/>
  <c r="P33" i="67"/>
  <c r="F38" i="52"/>
  <c r="AF180" i="5"/>
  <c r="Q34" i="52"/>
  <c r="R34" i="52"/>
  <c r="P34" i="52"/>
  <c r="L38" i="52"/>
  <c r="L34" i="61"/>
  <c r="F38" i="61"/>
  <c r="D31" i="67"/>
  <c r="J31" i="58"/>
  <c r="D31" i="63"/>
  <c r="J31" i="54"/>
  <c r="D31" i="65"/>
  <c r="J31" i="56"/>
  <c r="D34" i="56" l="1"/>
  <c r="P38" i="52"/>
  <c r="D34" i="58"/>
  <c r="R38" i="52"/>
  <c r="D34" i="54"/>
  <c r="Q38" i="52"/>
  <c r="P34" i="61"/>
  <c r="P38" i="61" s="1"/>
  <c r="R34" i="61"/>
  <c r="R38" i="61" s="1"/>
  <c r="Q34" i="61"/>
  <c r="Q38" i="61" s="1"/>
  <c r="L38" i="61"/>
  <c r="N31" i="58"/>
  <c r="O31" i="58"/>
  <c r="P31" i="58"/>
  <c r="Q31" i="58"/>
  <c r="J31" i="67"/>
  <c r="S31" i="56"/>
  <c r="AA31" i="56"/>
  <c r="T31" i="56"/>
  <c r="AB31" i="56"/>
  <c r="U31" i="56"/>
  <c r="AC31" i="56"/>
  <c r="V31" i="56"/>
  <c r="W31" i="56"/>
  <c r="N31" i="56"/>
  <c r="X31" i="56"/>
  <c r="O31" i="56"/>
  <c r="Y31" i="56"/>
  <c r="P31" i="56"/>
  <c r="Z31" i="56"/>
  <c r="J31" i="63"/>
  <c r="S31" i="54"/>
  <c r="AA31" i="54"/>
  <c r="T31" i="54"/>
  <c r="AB31" i="54"/>
  <c r="U31" i="54"/>
  <c r="AC31" i="54"/>
  <c r="V31" i="54"/>
  <c r="W31" i="54"/>
  <c r="N31" i="54"/>
  <c r="X31" i="54"/>
  <c r="P31" i="54"/>
  <c r="Z31" i="54"/>
  <c r="O31" i="54"/>
  <c r="Y31" i="54"/>
  <c r="J31" i="65"/>
  <c r="D34" i="63" l="1"/>
  <c r="J34" i="54"/>
  <c r="D38" i="54"/>
  <c r="J34" i="58"/>
  <c r="D34" i="67"/>
  <c r="D38" i="58"/>
  <c r="D34" i="65"/>
  <c r="J34" i="56"/>
  <c r="D38" i="56"/>
  <c r="Y31" i="63"/>
  <c r="V31" i="63"/>
  <c r="W31" i="65"/>
  <c r="AC31" i="63"/>
  <c r="Z31" i="65"/>
  <c r="V31" i="65"/>
  <c r="N31" i="67"/>
  <c r="O31" i="67"/>
  <c r="P31" i="67"/>
  <c r="Q31" i="67"/>
  <c r="U31" i="65"/>
  <c r="P31" i="65"/>
  <c r="AB31" i="63"/>
  <c r="X31" i="63"/>
  <c r="T31" i="63"/>
  <c r="O31" i="65"/>
  <c r="AB31" i="65"/>
  <c r="AC31" i="65"/>
  <c r="N31" i="63"/>
  <c r="X31" i="65"/>
  <c r="T31" i="65"/>
  <c r="O31" i="63"/>
  <c r="Y31" i="65"/>
  <c r="S31" i="63"/>
  <c r="N31" i="65"/>
  <c r="AA31" i="65"/>
  <c r="Z31" i="63"/>
  <c r="U31" i="63"/>
  <c r="P31" i="63"/>
  <c r="AA31" i="63"/>
  <c r="W31" i="63"/>
  <c r="S31" i="65"/>
  <c r="Q34" i="58" l="1"/>
  <c r="Q38" i="58" s="1"/>
  <c r="N34" i="58"/>
  <c r="N38" i="58" s="1"/>
  <c r="O34" i="58"/>
  <c r="O38" i="58" s="1"/>
  <c r="P34" i="58"/>
  <c r="P38" i="58" s="1"/>
  <c r="J38" i="58"/>
  <c r="S34" i="56"/>
  <c r="N34" i="56"/>
  <c r="X34" i="56"/>
  <c r="T34" i="56"/>
  <c r="O34" i="56"/>
  <c r="AC34" i="56"/>
  <c r="AB34" i="56"/>
  <c r="Y34" i="56"/>
  <c r="U34" i="56"/>
  <c r="Z34" i="56"/>
  <c r="P34" i="56"/>
  <c r="V34" i="56"/>
  <c r="W34" i="56"/>
  <c r="AA34" i="56"/>
  <c r="J38" i="56"/>
  <c r="J34" i="65"/>
  <c r="J38" i="65" s="1"/>
  <c r="D38" i="65"/>
  <c r="AA34" i="54"/>
  <c r="X34" i="54"/>
  <c r="T34" i="54"/>
  <c r="P34" i="54"/>
  <c r="AB34" i="54"/>
  <c r="Z34" i="54"/>
  <c r="U34" i="54"/>
  <c r="Y34" i="54"/>
  <c r="AC34" i="54"/>
  <c r="O34" i="54"/>
  <c r="W34" i="54"/>
  <c r="V34" i="54"/>
  <c r="S34" i="54"/>
  <c r="N34" i="54"/>
  <c r="J38" i="54"/>
  <c r="J34" i="63"/>
  <c r="J38" i="63" s="1"/>
  <c r="D38" i="63"/>
  <c r="J34" i="67"/>
  <c r="D38" i="67"/>
  <c r="N34" i="67" l="1"/>
  <c r="N38" i="67" s="1"/>
  <c r="O34" i="67"/>
  <c r="O38" i="67" s="1"/>
  <c r="Q34" i="67"/>
  <c r="Q38" i="67" s="1"/>
  <c r="P34" i="67"/>
  <c r="P38" i="67" s="1"/>
  <c r="J38" i="67"/>
  <c r="V34" i="63"/>
  <c r="V38" i="63" s="1"/>
  <c r="V38" i="54"/>
  <c r="P34" i="63"/>
  <c r="P38" i="63" s="1"/>
  <c r="P38" i="54"/>
  <c r="P34" i="65"/>
  <c r="P38" i="65" s="1"/>
  <c r="P38" i="56"/>
  <c r="X34" i="65"/>
  <c r="X38" i="65" s="1"/>
  <c r="X38" i="56"/>
  <c r="Y34" i="63"/>
  <c r="Y38" i="63" s="1"/>
  <c r="Y38" i="54"/>
  <c r="W34" i="63"/>
  <c r="W38" i="63" s="1"/>
  <c r="W38" i="54"/>
  <c r="T34" i="63"/>
  <c r="T38" i="63" s="1"/>
  <c r="T38" i="54"/>
  <c r="Z34" i="65"/>
  <c r="Z38" i="65" s="1"/>
  <c r="Z38" i="56"/>
  <c r="N34" i="65"/>
  <c r="N38" i="65" s="1"/>
  <c r="N38" i="56"/>
  <c r="O34" i="63"/>
  <c r="O38" i="63" s="1"/>
  <c r="O38" i="54"/>
  <c r="X34" i="63"/>
  <c r="X38" i="63" s="1"/>
  <c r="X38" i="54"/>
  <c r="U34" i="65"/>
  <c r="U38" i="65" s="1"/>
  <c r="U38" i="56"/>
  <c r="S34" i="65"/>
  <c r="S38" i="65" s="1"/>
  <c r="S38" i="56"/>
  <c r="AB34" i="65"/>
  <c r="AB38" i="65" s="1"/>
  <c r="AB38" i="56"/>
  <c r="AC34" i="63"/>
  <c r="AC38" i="63" s="1"/>
  <c r="AC38" i="54"/>
  <c r="AA34" i="63"/>
  <c r="AA38" i="63" s="1"/>
  <c r="AA38" i="54"/>
  <c r="Y34" i="65"/>
  <c r="Y38" i="65" s="1"/>
  <c r="Y38" i="56"/>
  <c r="U34" i="63"/>
  <c r="U38" i="63" s="1"/>
  <c r="U38" i="54"/>
  <c r="AC34" i="65"/>
  <c r="AC38" i="65" s="1"/>
  <c r="AC38" i="56"/>
  <c r="N34" i="63"/>
  <c r="N38" i="63" s="1"/>
  <c r="N38" i="54"/>
  <c r="Z34" i="63"/>
  <c r="Z38" i="63" s="1"/>
  <c r="Z38" i="54"/>
  <c r="W34" i="65"/>
  <c r="W38" i="65" s="1"/>
  <c r="W38" i="56"/>
  <c r="O34" i="65"/>
  <c r="O38" i="65" s="1"/>
  <c r="O38" i="56"/>
  <c r="AA34" i="65"/>
  <c r="AA38" i="65" s="1"/>
  <c r="AA38" i="56"/>
  <c r="S34" i="63"/>
  <c r="S38" i="63" s="1"/>
  <c r="S38" i="54"/>
  <c r="AB34" i="63"/>
  <c r="AB38" i="63" s="1"/>
  <c r="AB38" i="54"/>
  <c r="V34" i="65"/>
  <c r="V38" i="65" s="1"/>
  <c r="V38" i="56"/>
  <c r="T34" i="65"/>
  <c r="T38" i="65" s="1"/>
  <c r="T38" i="56"/>
  <c r="P58" i="54" l="1"/>
  <c r="P56" i="54"/>
  <c r="AB53" i="65"/>
  <c r="AB53" i="56"/>
  <c r="V58" i="56"/>
  <c r="V56" i="56"/>
  <c r="T58" i="56"/>
  <c r="T56" i="56"/>
  <c r="AC54" i="63"/>
  <c r="AC54" i="54"/>
  <c r="N58" i="63"/>
  <c r="N56" i="63"/>
  <c r="N52" i="63"/>
  <c r="N58" i="56"/>
  <c r="N56" i="56"/>
  <c r="N58" i="54"/>
  <c r="N52" i="54"/>
  <c r="N56" i="54"/>
  <c r="V58" i="63"/>
  <c r="V56" i="63"/>
  <c r="V52" i="63"/>
  <c r="AB58" i="56"/>
  <c r="AB56" i="56"/>
  <c r="S54" i="65"/>
  <c r="S54" i="56"/>
  <c r="P52" i="65"/>
  <c r="P56" i="65"/>
  <c r="P58" i="65"/>
  <c r="S58" i="54"/>
  <c r="S56" i="54"/>
  <c r="W54" i="65"/>
  <c r="W54" i="56"/>
  <c r="S58" i="63"/>
  <c r="S56" i="63"/>
  <c r="S52" i="54"/>
  <c r="S52" i="63"/>
  <c r="R58" i="61"/>
  <c r="R56" i="61"/>
  <c r="R52" i="61"/>
  <c r="V54" i="65"/>
  <c r="V54" i="56"/>
  <c r="W53" i="65"/>
  <c r="W53" i="56"/>
  <c r="AA54" i="63"/>
  <c r="AA54" i="54"/>
  <c r="U58" i="54"/>
  <c r="U56" i="54"/>
  <c r="D58" i="63"/>
  <c r="D56" i="63"/>
  <c r="T58" i="63"/>
  <c r="T56" i="63"/>
  <c r="T52" i="63"/>
  <c r="AC53" i="63"/>
  <c r="AC53" i="54"/>
  <c r="W58" i="65"/>
  <c r="W56" i="65"/>
  <c r="W52" i="65"/>
  <c r="V58" i="54"/>
  <c r="V52" i="54"/>
  <c r="V56" i="54"/>
  <c r="D58" i="54"/>
  <c r="D56" i="54"/>
  <c r="P54" i="65"/>
  <c r="P54" i="56"/>
  <c r="Y54" i="63"/>
  <c r="Y54" i="54"/>
  <c r="O58" i="63"/>
  <c r="O56" i="63"/>
  <c r="O52" i="63"/>
  <c r="Z52" i="65"/>
  <c r="Z56" i="65"/>
  <c r="Z58" i="65"/>
  <c r="Q58" i="67"/>
  <c r="Q56" i="67"/>
  <c r="Q52" i="67"/>
  <c r="N58" i="67"/>
  <c r="N56" i="67"/>
  <c r="N52" i="67"/>
  <c r="AA58" i="65"/>
  <c r="AA56" i="65"/>
  <c r="AA52" i="65"/>
  <c r="Y58" i="63"/>
  <c r="Y56" i="63"/>
  <c r="Y52" i="63"/>
  <c r="N58" i="58"/>
  <c r="N56" i="58"/>
  <c r="N52" i="58"/>
  <c r="Y58" i="65"/>
  <c r="Y56" i="65"/>
  <c r="Y52" i="65"/>
  <c r="AC58" i="56"/>
  <c r="AC56" i="56"/>
  <c r="P58" i="56"/>
  <c r="P52" i="56"/>
  <c r="P56" i="56"/>
  <c r="O58" i="67"/>
  <c r="O56" i="67"/>
  <c r="O52" i="67"/>
  <c r="AA58" i="54"/>
  <c r="AA56" i="54"/>
  <c r="V53" i="65"/>
  <c r="V53" i="56"/>
  <c r="F58" i="61"/>
  <c r="F56" i="61"/>
  <c r="W58" i="63"/>
  <c r="W56" i="63"/>
  <c r="W52" i="63"/>
  <c r="X53" i="65"/>
  <c r="X53" i="56"/>
  <c r="AA54" i="65"/>
  <c r="AA54" i="56"/>
  <c r="AB52" i="63"/>
  <c r="AB56" i="63"/>
  <c r="AB58" i="63"/>
  <c r="Z58" i="56"/>
  <c r="Z52" i="56"/>
  <c r="Z56" i="56"/>
  <c r="S53" i="63"/>
  <c r="S53" i="54"/>
  <c r="P58" i="52"/>
  <c r="P56" i="52"/>
  <c r="AC52" i="56"/>
  <c r="AC52" i="65"/>
  <c r="AC56" i="65"/>
  <c r="AC58" i="65"/>
  <c r="N54" i="63"/>
  <c r="N54" i="54"/>
  <c r="AA53" i="63"/>
  <c r="AA53" i="54"/>
  <c r="P58" i="63"/>
  <c r="P56" i="63"/>
  <c r="P52" i="54"/>
  <c r="P52" i="63"/>
  <c r="Q53" i="61"/>
  <c r="P53" i="61"/>
  <c r="F53" i="61"/>
  <c r="L53" i="61"/>
  <c r="R53" i="61"/>
  <c r="U58" i="63"/>
  <c r="U56" i="63"/>
  <c r="U52" i="54"/>
  <c r="U52" i="63"/>
  <c r="AC54" i="65"/>
  <c r="AC54" i="56"/>
  <c r="J58" i="54"/>
  <c r="J56" i="54"/>
  <c r="X54" i="65"/>
  <c r="X54" i="56"/>
  <c r="W54" i="63"/>
  <c r="W54" i="54"/>
  <c r="O54" i="65"/>
  <c r="O54" i="56"/>
  <c r="P58" i="58"/>
  <c r="P56" i="58"/>
  <c r="P52" i="58"/>
  <c r="Y52" i="56"/>
  <c r="Y56" i="56"/>
  <c r="Y58" i="56"/>
  <c r="Z53" i="65"/>
  <c r="Z53" i="56"/>
  <c r="T53" i="65"/>
  <c r="T53" i="56"/>
  <c r="J58" i="65"/>
  <c r="J56" i="65"/>
  <c r="J52" i="65"/>
  <c r="W52" i="56"/>
  <c r="W56" i="56"/>
  <c r="W58" i="56"/>
  <c r="P53" i="65"/>
  <c r="P53" i="56"/>
  <c r="U54" i="65"/>
  <c r="U54" i="56"/>
  <c r="J58" i="58"/>
  <c r="J56" i="58"/>
  <c r="D52" i="61"/>
  <c r="D56" i="61"/>
  <c r="D58" i="61"/>
  <c r="P53" i="63"/>
  <c r="P53" i="54"/>
  <c r="Z52" i="63"/>
  <c r="Z56" i="63"/>
  <c r="Z58" i="63"/>
  <c r="F53" i="67"/>
  <c r="F56" i="67"/>
  <c r="F58" i="67"/>
  <c r="T54" i="65"/>
  <c r="T54" i="56"/>
  <c r="O54" i="63"/>
  <c r="O54" i="54"/>
  <c r="O58" i="56"/>
  <c r="O56" i="56"/>
  <c r="AA58" i="63"/>
  <c r="AA56" i="63"/>
  <c r="AA52" i="54"/>
  <c r="AA52" i="63"/>
  <c r="D54" i="61"/>
  <c r="D54" i="52"/>
  <c r="X58" i="63"/>
  <c r="X56" i="63"/>
  <c r="X52" i="63"/>
  <c r="X53" i="63"/>
  <c r="X53" i="54"/>
  <c r="W53" i="63"/>
  <c r="W53" i="54"/>
  <c r="Q53" i="67"/>
  <c r="O53" i="67"/>
  <c r="P53" i="67"/>
  <c r="D53" i="67"/>
  <c r="J53" i="67"/>
  <c r="N53" i="67"/>
  <c r="Y53" i="65"/>
  <c r="Y53" i="56"/>
  <c r="D52" i="52"/>
  <c r="D56" i="52"/>
  <c r="D58" i="52"/>
  <c r="O54" i="67"/>
  <c r="Q54" i="67"/>
  <c r="P54" i="67"/>
  <c r="D54" i="67"/>
  <c r="J54" i="67"/>
  <c r="N54" i="67"/>
  <c r="L58" i="52"/>
  <c r="L56" i="52"/>
  <c r="D19" i="51"/>
  <c r="D58" i="58"/>
  <c r="D56" i="58"/>
  <c r="P58" i="67"/>
  <c r="P56" i="67"/>
  <c r="P52" i="67"/>
  <c r="AB58" i="65"/>
  <c r="AB56" i="65"/>
  <c r="AB52" i="56"/>
  <c r="AB52" i="65"/>
  <c r="W58" i="54"/>
  <c r="W52" i="54"/>
  <c r="W56" i="54"/>
  <c r="AA53" i="65"/>
  <c r="AA53" i="56"/>
  <c r="X58" i="65"/>
  <c r="X56" i="65"/>
  <c r="X52" i="65"/>
  <c r="R56" i="52"/>
  <c r="R58" i="52"/>
  <c r="P58" i="61"/>
  <c r="P56" i="61"/>
  <c r="P52" i="61"/>
  <c r="O52" i="56"/>
  <c r="O52" i="65"/>
  <c r="O56" i="65"/>
  <c r="O58" i="65"/>
  <c r="O52" i="54"/>
  <c r="O56" i="54"/>
  <c r="O58" i="54"/>
  <c r="O52" i="58"/>
  <c r="O56" i="58"/>
  <c r="O58" i="58"/>
  <c r="AC52" i="63"/>
  <c r="AC56" i="63"/>
  <c r="AC58" i="63"/>
  <c r="L58" i="61"/>
  <c r="L56" i="61"/>
  <c r="AC53" i="65"/>
  <c r="AC53" i="56"/>
  <c r="Y54" i="65"/>
  <c r="Y54" i="56"/>
  <c r="Q58" i="52"/>
  <c r="Q56" i="52"/>
  <c r="T58" i="54"/>
  <c r="T52" i="54"/>
  <c r="T56" i="54"/>
  <c r="AB53" i="63"/>
  <c r="AB53" i="54"/>
  <c r="D58" i="65"/>
  <c r="D52" i="65"/>
  <c r="D56" i="65"/>
  <c r="X54" i="63"/>
  <c r="X54" i="54"/>
  <c r="V53" i="63"/>
  <c r="V53" i="54"/>
  <c r="J58" i="67"/>
  <c r="J52" i="67"/>
  <c r="J56" i="67"/>
  <c r="Z54" i="65"/>
  <c r="Z54" i="56"/>
  <c r="J54" i="65"/>
  <c r="D54" i="65"/>
  <c r="S54" i="63"/>
  <c r="S54" i="54"/>
  <c r="X58" i="54"/>
  <c r="X52" i="54"/>
  <c r="X56" i="54"/>
  <c r="Q58" i="61"/>
  <c r="Q56" i="61"/>
  <c r="F52" i="61"/>
  <c r="L52" i="61"/>
  <c r="Q52" i="61"/>
  <c r="X58" i="56"/>
  <c r="X52" i="56"/>
  <c r="X56" i="56"/>
  <c r="O53" i="63"/>
  <c r="O53" i="54"/>
  <c r="D54" i="63"/>
  <c r="J54" i="63"/>
  <c r="U53" i="63"/>
  <c r="U53" i="54"/>
  <c r="J58" i="56"/>
  <c r="J56" i="56"/>
  <c r="J52" i="58"/>
  <c r="Q52" i="58"/>
  <c r="Q56" i="58"/>
  <c r="Q58" i="58"/>
  <c r="D53" i="65"/>
  <c r="J53" i="65"/>
  <c r="D53" i="63"/>
  <c r="J53" i="63"/>
  <c r="N53" i="65"/>
  <c r="N53" i="56"/>
  <c r="N53" i="63"/>
  <c r="N53" i="54"/>
  <c r="AB54" i="63"/>
  <c r="AB54" i="54"/>
  <c r="Z53" i="63"/>
  <c r="Z53" i="54"/>
  <c r="D18" i="51"/>
  <c r="R52" i="52"/>
  <c r="D52" i="58"/>
  <c r="D52" i="67"/>
  <c r="D56" i="67"/>
  <c r="D58" i="67"/>
  <c r="R53" i="52"/>
  <c r="D53" i="58"/>
  <c r="O53" i="58"/>
  <c r="F56" i="52"/>
  <c r="F58" i="52"/>
  <c r="D53" i="61"/>
  <c r="D53" i="52"/>
  <c r="S52" i="65"/>
  <c r="S56" i="65"/>
  <c r="S58" i="65"/>
  <c r="T52" i="56"/>
  <c r="T52" i="65"/>
  <c r="T56" i="65"/>
  <c r="T58" i="65"/>
  <c r="Z52" i="54"/>
  <c r="Z56" i="54"/>
  <c r="Z58" i="54"/>
  <c r="N54" i="65"/>
  <c r="N54" i="56"/>
  <c r="Q54" i="61"/>
  <c r="P54" i="61"/>
  <c r="F54" i="61"/>
  <c r="L54" i="61"/>
  <c r="R54" i="61"/>
  <c r="U53" i="65"/>
  <c r="U53" i="56"/>
  <c r="AA52" i="56"/>
  <c r="AA56" i="56"/>
  <c r="AA58" i="56"/>
  <c r="S53" i="65"/>
  <c r="S53" i="56"/>
  <c r="T54" i="63"/>
  <c r="T54" i="54"/>
  <c r="U52" i="65"/>
  <c r="U56" i="65"/>
  <c r="U58" i="65"/>
  <c r="S52" i="56"/>
  <c r="S56" i="56"/>
  <c r="S58" i="56"/>
  <c r="O54" i="58"/>
  <c r="Q54" i="58"/>
  <c r="N54" i="58"/>
  <c r="R54" i="52"/>
  <c r="D54" i="58"/>
  <c r="J54" i="58"/>
  <c r="P54" i="58"/>
  <c r="V54" i="63"/>
  <c r="V54" i="54"/>
  <c r="AB52" i="54"/>
  <c r="AB56" i="54"/>
  <c r="AB58" i="54"/>
  <c r="N58" i="65"/>
  <c r="N52" i="56"/>
  <c r="N52" i="65"/>
  <c r="N56" i="65"/>
  <c r="J58" i="63"/>
  <c r="J56" i="63"/>
  <c r="D52" i="63"/>
  <c r="J52" i="63"/>
  <c r="P54" i="52"/>
  <c r="D54" i="56"/>
  <c r="J54" i="56"/>
  <c r="AB54" i="56"/>
  <c r="AB54" i="65"/>
  <c r="V58" i="65"/>
  <c r="V52" i="56"/>
  <c r="V52" i="65"/>
  <c r="V56" i="65"/>
  <c r="U54" i="63"/>
  <c r="U54" i="54"/>
  <c r="AC52" i="54"/>
  <c r="AC56" i="54"/>
  <c r="AC58" i="54"/>
  <c r="P54" i="63"/>
  <c r="P54" i="54"/>
  <c r="Z54" i="63"/>
  <c r="AG159" i="50"/>
  <c r="AG162" i="50"/>
  <c r="J18" i="51"/>
  <c r="J19" i="51"/>
  <c r="T159" i="50"/>
  <c r="T162" i="50"/>
  <c r="T164" i="50"/>
  <c r="T180" i="50"/>
  <c r="F54" i="52"/>
  <c r="L54" i="52"/>
  <c r="Q54" i="52"/>
  <c r="D54" i="54"/>
  <c r="J54" i="54"/>
  <c r="Z54" i="54"/>
  <c r="P53" i="52"/>
  <c r="D53" i="56"/>
  <c r="J53" i="56"/>
  <c r="O53" i="56"/>
  <c r="O53" i="65"/>
  <c r="J52" i="56"/>
  <c r="U52" i="56"/>
  <c r="U56" i="56"/>
  <c r="U58" i="56"/>
  <c r="Y53" i="63"/>
  <c r="Y53" i="54"/>
  <c r="T53" i="63"/>
  <c r="AE159" i="50"/>
  <c r="AE162" i="50"/>
  <c r="H18" i="51"/>
  <c r="H19" i="51"/>
  <c r="R159" i="50"/>
  <c r="R162" i="50"/>
  <c r="R164" i="50"/>
  <c r="R180" i="50"/>
  <c r="F53" i="52"/>
  <c r="L53" i="52"/>
  <c r="Q53" i="52"/>
  <c r="D53" i="54"/>
  <c r="J53" i="54"/>
  <c r="T53" i="54"/>
  <c r="Q52" i="52"/>
  <c r="D52" i="54"/>
  <c r="J52" i="54"/>
  <c r="Y52" i="54"/>
  <c r="Y56" i="54"/>
  <c r="Y58" i="54"/>
  <c r="AC159" i="50"/>
  <c r="AC162" i="50"/>
  <c r="F18" i="51"/>
  <c r="F19" i="51"/>
  <c r="P159" i="50"/>
  <c r="P162" i="50"/>
  <c r="P164" i="50"/>
  <c r="P180" i="50"/>
  <c r="F52" i="52"/>
  <c r="L52" i="52"/>
  <c r="P52" i="52"/>
  <c r="D52" i="56"/>
  <c r="D56" i="56"/>
  <c r="D58" i="56"/>
</calcChain>
</file>

<file path=xl/sharedStrings.xml><?xml version="1.0" encoding="utf-8"?>
<sst xmlns="http://schemas.openxmlformats.org/spreadsheetml/2006/main" count="3725" uniqueCount="493">
  <si>
    <t>Enbridge Gas Inc.</t>
  </si>
  <si>
    <t>Harmonized Cost Allocation Study</t>
  </si>
  <si>
    <t>Line</t>
  </si>
  <si>
    <t>Revenue</t>
  </si>
  <si>
    <t>No.</t>
  </si>
  <si>
    <t>Requirement</t>
  </si>
  <si>
    <t>Factor</t>
  </si>
  <si>
    <t>Gas Supply</t>
  </si>
  <si>
    <t>Storage</t>
  </si>
  <si>
    <t>Transmission</t>
  </si>
  <si>
    <t>Distribution</t>
  </si>
  <si>
    <t>Total</t>
  </si>
  <si>
    <t>(a)</t>
  </si>
  <si>
    <t>(b)</t>
  </si>
  <si>
    <t>(c)</t>
  </si>
  <si>
    <t>(e)</t>
  </si>
  <si>
    <t>(f)</t>
  </si>
  <si>
    <t>Net Plant</t>
  </si>
  <si>
    <t>LAND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</si>
  <si>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</si>
  <si>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</si>
  <si>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</si>
  <si>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</si>
  <si>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</si>
  <si>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</si>
  <si>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</si>
  <si>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</si>
  <si>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</si>
  <si>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</si>
  <si>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</si>
  <si>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</si>
  <si>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</si>
  <si>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</si>
  <si>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</t>
  </si>
  <si>
    <t>Customer Stations</t>
  </si>
  <si>
    <t>NETPLANT</t>
  </si>
  <si>
    <t>Working Capital</t>
  </si>
  <si>
    <t>O&amp;M</t>
  </si>
  <si>
    <t>Percent Return on Rate Base</t>
  </si>
  <si>
    <t>Income Taxes</t>
  </si>
  <si>
    <t>Property Taxes</t>
  </si>
  <si>
    <t>Materials and Supplies</t>
  </si>
  <si>
    <t>Customer Security Deposits</t>
  </si>
  <si>
    <t>RATEBASE</t>
  </si>
  <si>
    <t>Storage Demand</t>
  </si>
  <si>
    <t>System</t>
  </si>
  <si>
    <t>Deliverability</t>
  </si>
  <si>
    <t>Space</t>
  </si>
  <si>
    <t>Integrity</t>
  </si>
  <si>
    <t>Commodity</t>
  </si>
  <si>
    <t>DELIVERABILITY</t>
  </si>
  <si>
    <t>Transmission Demand</t>
  </si>
  <si>
    <t>Dawn</t>
  </si>
  <si>
    <t>Station</t>
  </si>
  <si>
    <t>Kirkwall</t>
  </si>
  <si>
    <t>Parkway</t>
  </si>
  <si>
    <t>Dawn-</t>
  </si>
  <si>
    <t>Parkway-</t>
  </si>
  <si>
    <t>Albion</t>
  </si>
  <si>
    <t>(g)</t>
  </si>
  <si>
    <t>Panhandle</t>
  </si>
  <si>
    <t>(h)</t>
  </si>
  <si>
    <t>(i)</t>
  </si>
  <si>
    <t>Distribution Demand</t>
  </si>
  <si>
    <t>Distribution Customer</t>
  </si>
  <si>
    <t>Capacity &lt;= 4"</t>
  </si>
  <si>
    <t>Capacity &gt; 4"</t>
  </si>
  <si>
    <t>Capacity</t>
  </si>
  <si>
    <t>Customer</t>
  </si>
  <si>
    <t>Income &amp; Property Taxes</t>
  </si>
  <si>
    <t>Depreciation Expense</t>
  </si>
  <si>
    <t>Local Storage</t>
  </si>
  <si>
    <t>Distribution Customer Accounting</t>
  </si>
  <si>
    <t>TRANSMISSION</t>
  </si>
  <si>
    <t>Operating &amp; Maintenance Expenses</t>
  </si>
  <si>
    <t>Land Rights</t>
  </si>
  <si>
    <t xml:space="preserve">Land </t>
  </si>
  <si>
    <t>Linepack</t>
  </si>
  <si>
    <t>ZERO_INT</t>
  </si>
  <si>
    <t>DISTDEMAND</t>
  </si>
  <si>
    <t>Rate</t>
  </si>
  <si>
    <t>St. Clair</t>
  </si>
  <si>
    <t>(j)</t>
  </si>
  <si>
    <t>LINEPACK</t>
  </si>
  <si>
    <t>Check</t>
  </si>
  <si>
    <t>STOR_RATEBASE</t>
  </si>
  <si>
    <t>DIST_RATEBASE</t>
  </si>
  <si>
    <t xml:space="preserve">Employee Benefits </t>
  </si>
  <si>
    <t>LABOUR</t>
  </si>
  <si>
    <t>Storage Demand - Deliverability</t>
  </si>
  <si>
    <t>Storage Demand - Space</t>
  </si>
  <si>
    <t>Storage Commodity</t>
  </si>
  <si>
    <t>Transmission Demand - Dawn Station</t>
  </si>
  <si>
    <t>Transmission Demand - Kirkwall Station</t>
  </si>
  <si>
    <t>Transmission Demand - Parkway Station</t>
  </si>
  <si>
    <t>Transmission Commodity</t>
  </si>
  <si>
    <t>Total Storage Revenue Requirement</t>
  </si>
  <si>
    <t>Storage Revenue Requirement</t>
  </si>
  <si>
    <t>Transmission Revenue Requirement</t>
  </si>
  <si>
    <t>Total Transmission Revenue Requirement</t>
  </si>
  <si>
    <t>Distribution Revenue Requirement</t>
  </si>
  <si>
    <t>Distribution Customer - Mains</t>
  </si>
  <si>
    <t>Distribution Customer - Services</t>
  </si>
  <si>
    <t>Distribution Customer - Meters</t>
  </si>
  <si>
    <t>Allocation</t>
  </si>
  <si>
    <t>Compressor Fuel</t>
  </si>
  <si>
    <t>Unaccounted For Gas</t>
  </si>
  <si>
    <t>UFG</t>
  </si>
  <si>
    <t>COMPFUEL</t>
  </si>
  <si>
    <t>Other Revenue</t>
  </si>
  <si>
    <t>Gas Supply Optimization</t>
  </si>
  <si>
    <t>Gas</t>
  </si>
  <si>
    <t>Supply</t>
  </si>
  <si>
    <t>Transportation</t>
  </si>
  <si>
    <t>Demand</t>
  </si>
  <si>
    <t>Transportation Demand</t>
  </si>
  <si>
    <t>Load Balancing</t>
  </si>
  <si>
    <t>Other Transportation</t>
  </si>
  <si>
    <t>GENOPS&amp;ENG</t>
  </si>
  <si>
    <t>GENPLANT</t>
  </si>
  <si>
    <t>STOR_GENPLANT</t>
  </si>
  <si>
    <t>DIST_GENPLANT</t>
  </si>
  <si>
    <t>Demand Side Management - Program</t>
  </si>
  <si>
    <t>Direct Purchase Administration</t>
  </si>
  <si>
    <t>PROPTAX</t>
  </si>
  <si>
    <t>Late Payment Penalties</t>
  </si>
  <si>
    <t>Customer Accounting Charge</t>
  </si>
  <si>
    <t>Other Income</t>
  </si>
  <si>
    <t>Specific</t>
  </si>
  <si>
    <t>Pressure</t>
  </si>
  <si>
    <t>Direct</t>
  </si>
  <si>
    <t>Assignment</t>
  </si>
  <si>
    <t>Gas Supply Commodity</t>
  </si>
  <si>
    <t>Transportation Commodity</t>
  </si>
  <si>
    <t>DCB/ABC Fee</t>
  </si>
  <si>
    <t>Admin</t>
  </si>
  <si>
    <t>ADMIN</t>
  </si>
  <si>
    <t>Balance</t>
  </si>
  <si>
    <t>to be</t>
  </si>
  <si>
    <t>Functional</t>
  </si>
  <si>
    <t>(j) = (f+g+h+i)</t>
  </si>
  <si>
    <t>Classification</t>
  </si>
  <si>
    <t>Functionalized</t>
  </si>
  <si>
    <t>(k)</t>
  </si>
  <si>
    <t>(l)</t>
  </si>
  <si>
    <t>(m)</t>
  </si>
  <si>
    <t>Transmission Demand - Panhandle St. Clair</t>
  </si>
  <si>
    <t>(d)= (a-b)</t>
  </si>
  <si>
    <t>Total Revenue Requirement Less Other Revenue</t>
  </si>
  <si>
    <t>Total Revenue Requirement</t>
  </si>
  <si>
    <t xml:space="preserve">Total Revenue </t>
  </si>
  <si>
    <t xml:space="preserve">Requirement </t>
  </si>
  <si>
    <t>Net of Other Revenue</t>
  </si>
  <si>
    <t>DP_GS_CUSTACCT</t>
  </si>
  <si>
    <t>DP_GS_EMPBEN</t>
  </si>
  <si>
    <t>DP_GS_A&amp;G</t>
  </si>
  <si>
    <t>NETFROMSTOR</t>
  </si>
  <si>
    <t>STORAGEXCESS</t>
  </si>
  <si>
    <t>STOR_O&amp;M</t>
  </si>
  <si>
    <t>STOR_PROPTAX</t>
  </si>
  <si>
    <t>LANDRIGHTS</t>
  </si>
  <si>
    <t>DSM_PRO</t>
  </si>
  <si>
    <t>DSM_ADM</t>
  </si>
  <si>
    <t>Distribution Demand - Specific Allocation</t>
  </si>
  <si>
    <t xml:space="preserve">Distribution Customer- Specific </t>
  </si>
  <si>
    <t>Distribution Demand Specific - DSM Program</t>
  </si>
  <si>
    <t>Distribution Demand Specific - DSM Admin</t>
  </si>
  <si>
    <t xml:space="preserve">Total Direct </t>
  </si>
  <si>
    <t>Direct Assignment</t>
  </si>
  <si>
    <t>Balance to be</t>
  </si>
  <si>
    <t xml:space="preserve">Allocated </t>
  </si>
  <si>
    <t>Supervision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</si>
  <si>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</si>
  <si>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</si>
  <si>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</si>
  <si>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</si>
  <si>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</si>
  <si>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Sales Promotion &amp; Supervision</t>
  </si>
  <si>
    <t>Service &amp; Equipment on Customer Premise</t>
  </si>
  <si>
    <t xml:space="preserve">Storage Wells &amp; Lines </t>
  </si>
  <si>
    <t>Rents</t>
  </si>
  <si>
    <t>Labour</t>
  </si>
  <si>
    <t>CUST_SPECIFIC</t>
  </si>
  <si>
    <t>Stations</t>
  </si>
  <si>
    <t>(n)</t>
  </si>
  <si>
    <t xml:space="preserve">Distribution </t>
  </si>
  <si>
    <t>Distribution Customer - Stations</t>
  </si>
  <si>
    <t>Cost</t>
  </si>
  <si>
    <t>Percent</t>
  </si>
  <si>
    <t xml:space="preserve">Labour </t>
  </si>
  <si>
    <t>METERREPLCOST</t>
  </si>
  <si>
    <t>STATIONREPLCOST</t>
  </si>
  <si>
    <t>(d) = (a-b)</t>
  </si>
  <si>
    <t>(o)</t>
  </si>
  <si>
    <t>(p) = (sum f to o)</t>
  </si>
  <si>
    <t>Storage, Transmission, and Distribution</t>
  </si>
  <si>
    <t>General Plant</t>
  </si>
  <si>
    <t>Total Depreciation Expense</t>
  </si>
  <si>
    <t>DEPEXP</t>
  </si>
  <si>
    <t>Compressor</t>
  </si>
  <si>
    <t>Dehydration</t>
  </si>
  <si>
    <t>Other Storage</t>
  </si>
  <si>
    <t>Lines</t>
  </si>
  <si>
    <t>Parkway Delivery Commitment Incentive</t>
  </si>
  <si>
    <t>Meter &amp; Regulator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</si>
  <si>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</si>
  <si>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</si>
  <si>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</si>
  <si>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</si>
  <si>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</si>
  <si>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Demand Side Management - Administration</t>
  </si>
  <si>
    <t>Customer Contracts &amp; Orders</t>
  </si>
  <si>
    <t>Administrative &amp; General Expense</t>
  </si>
  <si>
    <t>Administrative &amp; General</t>
  </si>
  <si>
    <t xml:space="preserve">    Supervision</t>
  </si>
  <si>
    <t>MKTSTORFUEL</t>
  </si>
  <si>
    <t>MKTSTOR_DEMAND</t>
  </si>
  <si>
    <t xml:space="preserve">     Supervision</t>
  </si>
  <si>
    <t>KIRKWALL_DEMAND</t>
  </si>
  <si>
    <t>DEM_SPECIFIC</t>
  </si>
  <si>
    <t>TOTAL_CUSTOMERS</t>
  </si>
  <si>
    <t>SUPPLY_VOL</t>
  </si>
  <si>
    <t>D-PTRANS</t>
  </si>
  <si>
    <t>BAD_DEBT</t>
  </si>
  <si>
    <t>Company Use Gas</t>
  </si>
  <si>
    <t xml:space="preserve"> </t>
  </si>
  <si>
    <t>STOR_LABOUR</t>
  </si>
  <si>
    <t>DIST_LABOUR</t>
  </si>
  <si>
    <t>TRANS_LABOUR</t>
  </si>
  <si>
    <t>PAN_STCLAIR</t>
  </si>
  <si>
    <t>PKWY_DEMAND</t>
  </si>
  <si>
    <t>STOR_NETPLANT</t>
  </si>
  <si>
    <t>Rate of Return</t>
  </si>
  <si>
    <t>Return on Rate Base</t>
  </si>
  <si>
    <t>TRANS_GENPLANT</t>
  </si>
  <si>
    <t>TRANS_NETPLANT</t>
  </si>
  <si>
    <t>TRANS_RATEBASE</t>
  </si>
  <si>
    <t>TRANS_PROPTAX</t>
  </si>
  <si>
    <t>DIST_NETPLANT</t>
  </si>
  <si>
    <t>Net Plant (Before Gen Plant)</t>
  </si>
  <si>
    <t>CUST_METERS</t>
  </si>
  <si>
    <t>CUST_STATIONS</t>
  </si>
  <si>
    <t>DIST_PROPTAX</t>
  </si>
  <si>
    <t>CUST_SERVICES</t>
  </si>
  <si>
    <t>STOR_DEPEXP</t>
  </si>
  <si>
    <t>TRANS_DEPEXP</t>
  </si>
  <si>
    <t>DIST_DEPEXP</t>
  </si>
  <si>
    <t>OPTIMIZATION</t>
  </si>
  <si>
    <t>COMMUNITY_EXP</t>
  </si>
  <si>
    <t>Distribution Commodity</t>
  </si>
  <si>
    <t>TRANS_COMM</t>
  </si>
  <si>
    <t>TRANS_COMPFUEL</t>
  </si>
  <si>
    <t>Match</t>
  </si>
  <si>
    <t xml:space="preserve">Match </t>
  </si>
  <si>
    <t>DIST_O&amp;M</t>
  </si>
  <si>
    <t>General Service</t>
  </si>
  <si>
    <t>Contract</t>
  </si>
  <si>
    <t>Ex-Franchise</t>
  </si>
  <si>
    <t>STOR_COMM</t>
  </si>
  <si>
    <t>DIST_COMM</t>
  </si>
  <si>
    <t>DAWN_COMP_O&amp;M</t>
  </si>
  <si>
    <t>STOR_SUPER_O&amp;M</t>
  </si>
  <si>
    <t>TRANS_DEMAND</t>
  </si>
  <si>
    <t>LOAD_BALANCING</t>
  </si>
  <si>
    <t>TRANS_FUEL</t>
  </si>
  <si>
    <t>GASINSTORAGE</t>
  </si>
  <si>
    <t>OWN_USE_GAS</t>
  </si>
  <si>
    <t>LNG_LAND</t>
  </si>
  <si>
    <t>LNG_EQUIPMENT</t>
  </si>
  <si>
    <t>TRANS_O&amp;M</t>
  </si>
  <si>
    <t>(m) = (sum f to l)</t>
  </si>
  <si>
    <t>LNG_O&amp;M</t>
  </si>
  <si>
    <t>CUST_EXCL_GS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</si>
  <si>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</si>
  <si>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</si>
  <si>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</si>
  <si>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</si>
  <si>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</si>
  <si>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</si>
  <si>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</si>
  <si>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Distribution Customer Specific Classification Summary</t>
  </si>
  <si>
    <t>Uncollectible</t>
  </si>
  <si>
    <t>Accounts</t>
  </si>
  <si>
    <t>Distribution Customer Specific</t>
  </si>
  <si>
    <t>Uncollectable</t>
  </si>
  <si>
    <t>(l) = (f+g+h+i+j+k)</t>
  </si>
  <si>
    <t>Transport</t>
  </si>
  <si>
    <t>Distribution Demand - High Pressure &gt; 4"</t>
  </si>
  <si>
    <t>Distribution Demand - High Pressure &lt;= 4"</t>
  </si>
  <si>
    <t>Distribution Demand - Low Pressure</t>
  </si>
  <si>
    <t>HIGHPRESS&gt;4</t>
  </si>
  <si>
    <t>HIGHPRESS&lt;=4</t>
  </si>
  <si>
    <t>LOWPRESS</t>
  </si>
  <si>
    <t>Meters &amp; Regulators</t>
  </si>
  <si>
    <t xml:space="preserve">Total Taxes </t>
  </si>
  <si>
    <t xml:space="preserve">Gross Plant </t>
  </si>
  <si>
    <t>Accumulated Depreciation</t>
  </si>
  <si>
    <t>Subtotal   (sum line 1-13)</t>
  </si>
  <si>
    <t>Subtotal   (sum line 17-29)</t>
  </si>
  <si>
    <t>LANDRIGHTS_AD</t>
  </si>
  <si>
    <t>STRUC&amp;IMP_AD</t>
  </si>
  <si>
    <t>MEAS&amp;REG_AD</t>
  </si>
  <si>
    <t>MAINS_AD</t>
  </si>
  <si>
    <t>COMPRESSORS_AD</t>
  </si>
  <si>
    <t>TRANS_LANDRIGHTS_AD</t>
  </si>
  <si>
    <t>TRANS_STRUC&amp;IMP_AD</t>
  </si>
  <si>
    <t>TRANS_MEAS&amp;REG_AD</t>
  </si>
  <si>
    <t>TRANS_MAINS_AD</t>
  </si>
  <si>
    <t>TRANS_COMPRESSORS_AD</t>
  </si>
  <si>
    <t>Gas Commodity, Transportation &amp; Load Balancing</t>
  </si>
  <si>
    <t>GENPLANT_DEPEXP</t>
  </si>
  <si>
    <t>Classification Factor</t>
  </si>
  <si>
    <t>DISTCUST_O&amp;M</t>
  </si>
  <si>
    <t>Customers</t>
  </si>
  <si>
    <t>DISTCUST_SUPER</t>
  </si>
  <si>
    <t>LNG_EQUIPMENT_AD</t>
  </si>
  <si>
    <t>LNG_STRUCTURES</t>
  </si>
  <si>
    <t>LNG_STRUCTURES_AD</t>
  </si>
  <si>
    <t>CONTRACT_CUST</t>
  </si>
  <si>
    <t>Depreciation</t>
  </si>
  <si>
    <t>Expense</t>
  </si>
  <si>
    <t>High</t>
  </si>
  <si>
    <t>Low</t>
  </si>
  <si>
    <t>Classified</t>
  </si>
  <si>
    <t xml:space="preserve">Total </t>
  </si>
  <si>
    <t>DISTCUST_LABOUR</t>
  </si>
  <si>
    <t>Gas in Storage &amp; Balancing Gas Costs</t>
  </si>
  <si>
    <t>Rate Base Amount</t>
  </si>
  <si>
    <t>Pressure  &gt; 4"</t>
  </si>
  <si>
    <t>Pressure &lt;= 4"</t>
  </si>
  <si>
    <t>Pressure &gt; 4"</t>
  </si>
  <si>
    <t>Transmission Demand - Dawn Parkway</t>
  </si>
  <si>
    <t>Transmission Demand - Albion</t>
  </si>
  <si>
    <t>ALBIONTRANS</t>
  </si>
  <si>
    <t>GASSTORALLO</t>
  </si>
  <si>
    <t>STORCOMM</t>
  </si>
  <si>
    <t>TRANSCOMM</t>
  </si>
  <si>
    <t>DISTCOMM</t>
  </si>
  <si>
    <t>Market Based Storage</t>
  </si>
  <si>
    <t>Accounting</t>
  </si>
  <si>
    <t>Large Volume</t>
  </si>
  <si>
    <t>Care</t>
  </si>
  <si>
    <t>SALESPROMO</t>
  </si>
  <si>
    <t>DAWNPARKWAY</t>
  </si>
  <si>
    <t>Operational</t>
  </si>
  <si>
    <t>Contingency</t>
  </si>
  <si>
    <t>Storage Demand - Operational Contingency</t>
  </si>
  <si>
    <t>OP_CONTINGENCY</t>
  </si>
  <si>
    <t>DEL_SPACE_OPCON</t>
  </si>
  <si>
    <t>SPACE_OPCON</t>
  </si>
  <si>
    <t>DP_GS_GENOPS</t>
  </si>
  <si>
    <t>STOR_SUPER</t>
  </si>
  <si>
    <t>TRANS_SUPER</t>
  </si>
  <si>
    <t>DIST_SUPER</t>
  </si>
  <si>
    <t>GASSUPPLY</t>
  </si>
  <si>
    <t>GS_BADDEBT</t>
  </si>
  <si>
    <t>GS_OTHERTRANS</t>
  </si>
  <si>
    <t>GASSUPPLY_CLASS</t>
  </si>
  <si>
    <t>Net Plant (excl. Gen Plant)</t>
  </si>
  <si>
    <t>TRANS_GENPLANT FACTOR</t>
  </si>
  <si>
    <t>Net Plant (Excl. Gen Plant)</t>
  </si>
  <si>
    <t>STOR_GENPLANT FACTOR</t>
  </si>
  <si>
    <t>DIST_GENPLANT FACTOR</t>
  </si>
  <si>
    <t>DAWN_O&amp;M</t>
  </si>
  <si>
    <t>Functionalization Factors</t>
  </si>
  <si>
    <t xml:space="preserve">Functionalization </t>
  </si>
  <si>
    <t>(d)</t>
  </si>
  <si>
    <t>EXT</t>
  </si>
  <si>
    <t>INT</t>
  </si>
  <si>
    <t>(p)</t>
  </si>
  <si>
    <t>(q)</t>
  </si>
  <si>
    <t>(r)</t>
  </si>
  <si>
    <t>(s)</t>
  </si>
  <si>
    <t>Functionalization</t>
  </si>
  <si>
    <t>Particulars ($000s)</t>
  </si>
  <si>
    <t>Gas Supply Classification</t>
  </si>
  <si>
    <t>Storage Classification</t>
  </si>
  <si>
    <t>Transmission Classification</t>
  </si>
  <si>
    <t>Distribution Classification</t>
  </si>
  <si>
    <t>DCB Receivable/(Payable)</t>
  </si>
  <si>
    <t xml:space="preserve">Gas in Storage </t>
  </si>
  <si>
    <t>Working Cash Allowance</t>
  </si>
  <si>
    <t>Total Distribution Revenue Requirement</t>
  </si>
  <si>
    <t>Total Gas Supply Revenue Requirement</t>
  </si>
  <si>
    <t>Gas Supply Revenue Requirement</t>
  </si>
  <si>
    <t>Load Balancing - Transportation</t>
  </si>
  <si>
    <t>Load Balancing - Commodity</t>
  </si>
  <si>
    <t>Other Revenue Surcharges</t>
  </si>
  <si>
    <t>Gas Supply Classification Factors</t>
  </si>
  <si>
    <t>Storage Classification Factors</t>
  </si>
  <si>
    <t>Transmission Classification Factors</t>
  </si>
  <si>
    <t>Distribution Classification Factors</t>
  </si>
  <si>
    <t>Total Gross Plant (lines 14+15)</t>
  </si>
  <si>
    <t>Total Accumulated Depreciation (lines 30+31)</t>
  </si>
  <si>
    <t>Subtotal (sum line 33 to 45)</t>
  </si>
  <si>
    <t>Total Net Plant (lines 46+47)</t>
  </si>
  <si>
    <t>Subtotal   (sum lines 49 to 53)</t>
  </si>
  <si>
    <t>Total Rate Base (lines 48+54)</t>
  </si>
  <si>
    <t>Return on Rate Base   (line 55 x line 56)</t>
  </si>
  <si>
    <t>Total O&amp;M Expenses (sum line 64 to 101)</t>
  </si>
  <si>
    <t>Total Revenue Requirement (lines 57+60+63+102)</t>
  </si>
  <si>
    <t>Total Other Revenue (sum lines 104 to 110)</t>
  </si>
  <si>
    <t>(lines 103 - line 111)</t>
  </si>
  <si>
    <t>(lines 10 - line 111)</t>
  </si>
  <si>
    <t>(line 103 - line 111)</t>
  </si>
  <si>
    <t>Allocation Factors</t>
  </si>
  <si>
    <t>Gross Plant</t>
  </si>
  <si>
    <t xml:space="preserve">Cost of Gas </t>
  </si>
  <si>
    <t>E01</t>
  </si>
  <si>
    <t>E02</t>
  </si>
  <si>
    <t>E10</t>
  </si>
  <si>
    <t>E12</t>
  </si>
  <si>
    <t>E14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</si>
  <si>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</si>
  <si>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</si>
  <si>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</si>
  <si>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</si>
  <si>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</si>
  <si>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</si>
  <si>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</si>
  <si>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</si>
  <si>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</si>
  <si>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E60</t>
  </si>
  <si>
    <t>E62</t>
  </si>
  <si>
    <t>E64</t>
  </si>
  <si>
    <t>E70</t>
  </si>
  <si>
    <t>E72</t>
  </si>
  <si>
    <t>E80</t>
  </si>
  <si>
    <t>Ex-franchise</t>
  </si>
  <si>
    <t>TRANSPT_DEM_OPT</t>
  </si>
  <si>
    <t>2024 Cost Allocation Study - Harmonized Rate Classes</t>
  </si>
  <si>
    <t>SUPPLY_VOL_SA</t>
  </si>
  <si>
    <t>LOAD_BALANCING_SA</t>
  </si>
  <si>
    <t>NETFROMSTOR_SA</t>
  </si>
  <si>
    <t>TRANSPT_DEMAND_OPT_SA</t>
  </si>
  <si>
    <t>TRANS_DEMAND_SA</t>
  </si>
  <si>
    <t>TRANS_FUEL_SA</t>
  </si>
  <si>
    <t>ADMIN SA</t>
  </si>
  <si>
    <t>GASSTORALLO_SA</t>
  </si>
  <si>
    <t>STORAGEXCESS_SA</t>
  </si>
  <si>
    <t>OP_CONTINGENCY_SA</t>
  </si>
  <si>
    <t>STORCOMM_SA</t>
  </si>
  <si>
    <t>KIRKWALL_SA</t>
  </si>
  <si>
    <t>PKWY_SA</t>
  </si>
  <si>
    <t>D-PTRANS_SA</t>
  </si>
  <si>
    <t>ALBIONTRANS_SA</t>
  </si>
  <si>
    <t>PAN_STCLAIR_SA</t>
  </si>
  <si>
    <t>TRANS_COMPFUEL_SA</t>
  </si>
  <si>
    <t>TRANSCOMM_SA</t>
  </si>
  <si>
    <t>HIGHPRESS&gt;4_SA</t>
  </si>
  <si>
    <t>HIGHPRESS&lt;=4_SA</t>
  </si>
  <si>
    <t>LOWPRESS_SA</t>
  </si>
  <si>
    <t>DSM_PRO_SA</t>
  </si>
  <si>
    <t>DSM_ADM_SA</t>
  </si>
  <si>
    <t>METERREPLCOST_SA</t>
  </si>
  <si>
    <t>STATIONREPLCOST_SA</t>
  </si>
  <si>
    <t>BAD_DEBT_SA</t>
  </si>
  <si>
    <t>SALES_PROMO_SA</t>
  </si>
  <si>
    <t>TOTAL_CUSTOMERS_SA</t>
  </si>
  <si>
    <t>CUST_EXCL_GS_SA</t>
  </si>
  <si>
    <t>DISTCOMM_SA</t>
  </si>
  <si>
    <t>Rate Zone</t>
  </si>
  <si>
    <t>TRANSPT_DEMAND_OPT</t>
  </si>
  <si>
    <t>TRANSDEMAND</t>
  </si>
  <si>
    <t xml:space="preserve">Total Revenue Requirement </t>
  </si>
  <si>
    <t>2024 Cost Allocation Study - Two Rate Zones</t>
  </si>
  <si>
    <t>DISTMAINS&amp;SERVICES</t>
  </si>
  <si>
    <t>North</t>
  </si>
  <si>
    <t>South</t>
  </si>
  <si>
    <t>Total Allocation by Rate Zone</t>
  </si>
  <si>
    <t>Allocation of Gas Cost Revenue Requirement - by Rate Zone</t>
  </si>
  <si>
    <t>Allocation of Delivery Revenue Requirement - by Rate Zone</t>
  </si>
  <si>
    <t>Rate Zone Classification Factors</t>
  </si>
  <si>
    <t>Total Allocation - South Rate Zone</t>
  </si>
  <si>
    <t>Allocation of Gas Cost Revenue Requirement - South Rate Zone</t>
  </si>
  <si>
    <t>Allocation Factors - South Rate Zone</t>
  </si>
  <si>
    <t>Allocation of Delivery Revenue Requirement - South Rate Zone</t>
  </si>
  <si>
    <t>Total Allocation - North Rate Zone</t>
  </si>
  <si>
    <t>Allocation of Gas Cost Revenue Requirement - North Rate Zone</t>
  </si>
  <si>
    <t>Allocation of Delivery Revenue Requirement - North Rate Zone</t>
  </si>
  <si>
    <t>Allocation Factors - North Rate Zone</t>
  </si>
  <si>
    <t xml:space="preserve">Total Allocation - Ex Franchise </t>
  </si>
  <si>
    <t>E82</t>
  </si>
  <si>
    <t xml:space="preserve">Allocation of Gas Cost Revenue Requirement - Ex Franchise </t>
  </si>
  <si>
    <t>Allocation Factors - Ex-Franchise</t>
  </si>
  <si>
    <t xml:space="preserve">Allocation of Delivery Revenue Requirement - Ex Franchise </t>
  </si>
  <si>
    <t>DIST_LINEPACK</t>
  </si>
  <si>
    <t>DIST_MAINS&amp;MR</t>
  </si>
  <si>
    <t>HPMAINS&gt;4"</t>
  </si>
  <si>
    <t>DAWN_DEMAND</t>
  </si>
  <si>
    <t>DAWNDEMAND_SA</t>
  </si>
  <si>
    <t>DIST_MAINS_SA</t>
  </si>
  <si>
    <t>DIST_SERVICES_SA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</si>
</sst>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6" fillId="0" borderId="0"/>
    <xf numFmtId="0" fontId="4" fillId="0" borderId="0"/>
    <xf numFmtId="0" fontId="1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4" xfId="0" applyFont="1" applyBorder="1"/>
    <xf numFmtId="164" fontId="2" fillId="0" borderId="0" xfId="1" applyNumberFormat="1" applyFont="1" applyFill="1" applyBorder="1"/>
    <xf numFmtId="43" fontId="2" fillId="0" borderId="0" xfId="1" applyFont="1" applyFill="1" applyBorder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2" xfId="1" applyNumberFormat="1" applyFont="1" applyFill="1" applyBorder="1"/>
    <xf numFmtId="43" fontId="2" fillId="0" borderId="2" xfId="1" applyFont="1" applyFill="1" applyBorder="1"/>
    <xf numFmtId="165" fontId="4" fillId="0" borderId="0" xfId="3" applyNumberFormat="1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5" xfId="0" applyNumberFormat="1" applyFont="1" applyBorder="1"/>
    <xf numFmtId="9" fontId="2" fillId="0" borderId="0" xfId="2" applyFont="1"/>
    <xf numFmtId="0" fontId="2" fillId="0" borderId="0" xfId="0" applyFont="1" applyAlignment="1">
      <alignment horizontal="left" indent="2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5" fillId="0" borderId="0" xfId="0" applyFont="1"/>
    <xf numFmtId="164" fontId="4" fillId="0" borderId="2" xfId="0" applyNumberFormat="1" applyFont="1" applyBorder="1"/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0" xfId="1" applyNumberFormat="1" applyFont="1" applyFill="1"/>
    <xf numFmtId="164" fontId="0" fillId="0" borderId="0" xfId="1" applyNumberFormat="1" applyFont="1" applyFill="1"/>
    <xf numFmtId="10" fontId="2" fillId="0" borderId="0" xfId="2" applyNumberFormat="1" applyFont="1"/>
    <xf numFmtId="164" fontId="4" fillId="0" borderId="0" xfId="0" applyNumberFormat="1" applyFont="1"/>
    <xf numFmtId="0" fontId="9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9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10" fontId="2" fillId="0" borderId="0" xfId="2" applyNumberFormat="1" applyFont="1" applyFill="1" applyBorder="1"/>
    <xf numFmtId="1" fontId="4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43" fontId="4" fillId="0" borderId="0" xfId="1" applyFont="1" applyFill="1" applyBorder="1"/>
    <xf numFmtId="43" fontId="4" fillId="0" borderId="0" xfId="3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167" fontId="4" fillId="0" borderId="0" xfId="2" applyNumberFormat="1" applyFont="1" applyFill="1" applyBorder="1"/>
    <xf numFmtId="164" fontId="0" fillId="0" borderId="0" xfId="1" applyNumberFormat="1" applyFont="1" applyFill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1" fillId="2" borderId="0" xfId="0" applyFont="1" applyFill="1"/>
    <xf numFmtId="0" fontId="15" fillId="0" borderId="0" xfId="0" applyFont="1"/>
    <xf numFmtId="0" fontId="23" fillId="0" borderId="0" xfId="0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2" xfId="1" applyNumberFormat="1" applyFont="1" applyFill="1" applyBorder="1"/>
    <xf numFmtId="0" fontId="4" fillId="0" borderId="0" xfId="0" applyFont="1" applyAlignment="1">
      <alignment horizontal="left" indent="2"/>
    </xf>
    <xf numFmtId="164" fontId="4" fillId="0" borderId="5" xfId="0" applyNumberFormat="1" applyFont="1" applyBorder="1"/>
    <xf numFmtId="0" fontId="4" fillId="0" borderId="0" xfId="0" quotePrefix="1" applyFont="1" applyAlignment="1">
      <alignment horizontal="center"/>
    </xf>
    <xf numFmtId="0" fontId="7" fillId="0" borderId="0" xfId="0" applyFont="1" applyAlignment="1">
      <alignment horizontal="left"/>
    </xf>
    <xf numFmtId="166" fontId="4" fillId="0" borderId="0" xfId="2" applyNumberFormat="1" applyFont="1" applyFill="1"/>
    <xf numFmtId="10" fontId="4" fillId="0" borderId="0" xfId="2" applyNumberFormat="1" applyFont="1" applyFill="1"/>
    <xf numFmtId="164" fontId="4" fillId="0" borderId="1" xfId="0" applyNumberFormat="1" applyFont="1" applyBorder="1"/>
    <xf numFmtId="9" fontId="4" fillId="0" borderId="0" xfId="2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164" fontId="4" fillId="2" borderId="0" xfId="1" applyNumberFormat="1" applyFont="1" applyFill="1"/>
    <xf numFmtId="164" fontId="4" fillId="0" borderId="2" xfId="1" applyNumberFormat="1" applyFont="1" applyBorder="1"/>
    <xf numFmtId="43" fontId="4" fillId="0" borderId="0" xfId="1" applyFont="1"/>
    <xf numFmtId="164" fontId="4" fillId="0" borderId="0" xfId="1" applyNumberFormat="1" applyFont="1"/>
    <xf numFmtId="164" fontId="4" fillId="0" borderId="3" xfId="1" applyNumberFormat="1" applyFont="1" applyBorder="1"/>
    <xf numFmtId="0" fontId="23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10" fontId="4" fillId="0" borderId="0" xfId="2" applyNumberFormat="1" applyFont="1"/>
    <xf numFmtId="0" fontId="10" fillId="0" borderId="0" xfId="0" applyFont="1" applyAlignment="1">
      <alignment horizontal="center"/>
    </xf>
    <xf numFmtId="10" fontId="4" fillId="0" borderId="0" xfId="2" applyNumberFormat="1" applyFont="1" applyAlignment="1">
      <alignment horizontal="right"/>
    </xf>
    <xf numFmtId="10" fontId="13" fillId="0" borderId="0" xfId="2" applyNumberFormat="1" applyFont="1" applyFill="1"/>
    <xf numFmtId="167" fontId="13" fillId="0" borderId="0" xfId="2" applyNumberFormat="1" applyFont="1" applyFill="1"/>
    <xf numFmtId="10" fontId="4" fillId="0" borderId="2" xfId="2" applyNumberFormat="1" applyFont="1" applyFill="1" applyBorder="1"/>
    <xf numFmtId="167" fontId="2" fillId="0" borderId="0" xfId="2" applyNumberFormat="1" applyFont="1" applyFill="1"/>
    <xf numFmtId="167" fontId="4" fillId="0" borderId="0" xfId="2" applyNumberFormat="1" applyFont="1" applyFill="1"/>
    <xf numFmtId="43" fontId="4" fillId="0" borderId="0" xfId="0" applyNumberFormat="1" applyFont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4" fillId="0" borderId="1" xfId="2" applyNumberFormat="1" applyFont="1" applyBorder="1"/>
    <xf numFmtId="0" fontId="15" fillId="0" borderId="0" xfId="0" applyFont="1" applyAlignment="1">
      <alignment horizontal="left"/>
    </xf>
    <xf numFmtId="0" fontId="13" fillId="0" borderId="0" xfId="0" applyFont="1"/>
    <xf numFmtId="0" fontId="20" fillId="0" borderId="0" xfId="10" applyFont="1" applyAlignment="1">
      <alignment horizontal="center"/>
    </xf>
    <xf numFmtId="0" fontId="24" fillId="0" borderId="0" xfId="0" applyFont="1" applyAlignment="1">
      <alignment horizontal="center"/>
    </xf>
    <xf numFmtId="10" fontId="4" fillId="0" borderId="0" xfId="0" applyNumberFormat="1" applyFont="1"/>
    <xf numFmtId="0" fontId="21" fillId="0" borderId="0" xfId="0" quotePrefix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0" xfId="4"/>
    <xf numFmtId="164" fontId="4" fillId="0" borderId="0" xfId="4" applyNumberFormat="1"/>
    <xf numFmtId="164" fontId="5" fillId="0" borderId="0" xfId="1" applyNumberFormat="1" applyFont="1" applyFill="1"/>
    <xf numFmtId="0" fontId="2" fillId="0" borderId="0" xfId="0" applyFont="1" applyAlignment="1">
      <alignment horizontal="right"/>
    </xf>
    <xf numFmtId="9" fontId="2" fillId="0" borderId="0" xfId="2" applyFont="1" applyFill="1" applyAlignment="1">
      <alignment horizontal="right"/>
    </xf>
    <xf numFmtId="3" fontId="2" fillId="0" borderId="0" xfId="0" applyNumberFormat="1" applyFont="1"/>
    <xf numFmtId="164" fontId="21" fillId="0" borderId="0" xfId="1" applyNumberFormat="1" applyFont="1" applyFill="1"/>
    <xf numFmtId="164" fontId="21" fillId="0" borderId="0" xfId="0" applyNumberFormat="1" applyFont="1"/>
    <xf numFmtId="164" fontId="5" fillId="0" borderId="0" xfId="0" applyNumberFormat="1" applyFont="1"/>
    <xf numFmtId="0" fontId="22" fillId="0" borderId="0" xfId="0" applyFont="1" applyAlignment="1">
      <alignment horizontal="center"/>
    </xf>
    <xf numFmtId="166" fontId="4" fillId="0" borderId="0" xfId="0" applyNumberFormat="1" applyFont="1"/>
    <xf numFmtId="0" fontId="4" fillId="2" borderId="0" xfId="0" applyFont="1" applyFill="1"/>
    <xf numFmtId="170" fontId="2" fillId="0" borderId="0" xfId="0" applyNumberFormat="1" applyFont="1"/>
    <xf numFmtId="164" fontId="2" fillId="2" borderId="0" xfId="0" applyNumberFormat="1" applyFont="1" applyFill="1"/>
    <xf numFmtId="0" fontId="5" fillId="0" borderId="1" xfId="0" applyFont="1" applyBorder="1" applyAlignment="1">
      <alignment horizontal="center"/>
    </xf>
    <xf numFmtId="0" fontId="4" fillId="0" borderId="0" xfId="4" applyAlignment="1">
      <alignment horizontal="center"/>
    </xf>
    <xf numFmtId="166" fontId="21" fillId="0" borderId="0" xfId="0" applyNumberFormat="1" applyFont="1"/>
    <xf numFmtId="166" fontId="2" fillId="0" borderId="0" xfId="0" applyNumberFormat="1" applyFont="1"/>
    <xf numFmtId="166" fontId="2" fillId="0" borderId="0" xfId="2" applyNumberFormat="1" applyFont="1" applyFill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topLeftCell="A142" zoomScale="70" zoomScaleNormal="70" workbookViewId="0">
      <selection activeCell="AA20" sqref="AA20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3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2" customWidth="1"/>
    <col min="11" max="11" width="1.7109375" style="74" customWidth="1"/>
    <col min="12" max="12" width="13.28515625" style="31" customWidth="1"/>
    <col min="13" max="13" width="1.7109375" style="31" customWidth="1"/>
    <col min="14" max="14" width="19.85546875" style="31" customWidth="1"/>
    <col min="15" max="15" width="1.7109375" style="74" customWidth="1"/>
    <col min="16" max="16" width="15.42578125" style="31" customWidth="1"/>
    <col min="17" max="17" width="1.7109375" style="31" customWidth="1"/>
    <col min="18" max="18" width="15.42578125" style="31" customWidth="1"/>
    <col min="19" max="19" width="1.7109375" style="31" customWidth="1"/>
    <col min="20" max="20" width="15.42578125" style="31" customWidth="1"/>
    <col min="21" max="21" width="1.7109375" style="31" customWidth="1"/>
    <col min="22" max="22" width="15.42578125" style="31" customWidth="1"/>
    <col min="23" max="23" width="1.7109375" style="31" customWidth="1"/>
    <col min="24" max="24" width="15.42578125" style="31" hidden="1" customWidth="1"/>
    <col min="25" max="25" width="9.140625" style="1" customWidth="1"/>
    <col min="26" max="26" width="0" style="1" hidden="1" customWidth="1"/>
    <col min="27" max="28" width="9.140625" style="1"/>
    <col min="29" max="29" width="9.85546875" style="31" customWidth="1"/>
    <col min="30" max="30" width="9.140625" style="1"/>
    <col min="31" max="31" width="1.7109375" style="1" customWidth="1"/>
    <col min="32" max="32" width="11.42578125" style="1" customWidth="1"/>
    <col min="33" max="33" width="2.140625" style="1" customWidth="1"/>
    <col min="34" max="34" width="11.42578125" style="1" customWidth="1"/>
    <col min="35" max="35" width="2" style="1" customWidth="1"/>
    <col min="36" max="36" width="11.42578125" style="1" customWidth="1"/>
    <col min="37" max="37" width="1.85546875" style="1" customWidth="1"/>
    <col min="38" max="38" width="11.42578125" style="1" customWidth="1"/>
    <col min="39" max="39" width="1.85546875" style="1" customWidth="1"/>
    <col min="40" max="40" width="11.42578125" style="1" customWidth="1"/>
    <col min="41" max="42" width="10.5703125" style="1" bestFit="1" customWidth="1"/>
    <col min="43" max="46" width="11.5703125" style="1" bestFit="1" customWidth="1"/>
    <col min="47" max="16384" width="9.140625" style="1"/>
  </cols>
  <sheetData>
    <row r="5" spans="2:29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2:29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2:29" ht="15" customHeight="1" x14ac:dyDescent="0.2">
      <c r="B7" s="145" t="s">
        <v>373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10" spans="2:29" x14ac:dyDescent="0.2">
      <c r="H10" s="2" t="s">
        <v>11</v>
      </c>
      <c r="J10" s="2" t="s">
        <v>130</v>
      </c>
      <c r="L10" s="2" t="s">
        <v>137</v>
      </c>
      <c r="N10" s="2" t="s">
        <v>139</v>
      </c>
      <c r="R10" s="2"/>
      <c r="S10" s="2"/>
      <c r="T10" s="2"/>
      <c r="U10" s="2"/>
    </row>
    <row r="11" spans="2:29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2" t="s">
        <v>104</v>
      </c>
      <c r="P11" s="2"/>
      <c r="Q11" s="2"/>
      <c r="R11" s="2"/>
      <c r="S11" s="2"/>
      <c r="T11" s="2"/>
      <c r="U11" s="2"/>
    </row>
    <row r="12" spans="2:29" x14ac:dyDescent="0.2">
      <c r="B12" s="4" t="s">
        <v>4</v>
      </c>
      <c r="D12" s="5" t="s">
        <v>374</v>
      </c>
      <c r="F12" s="33" t="s">
        <v>5</v>
      </c>
      <c r="H12" s="33" t="s">
        <v>131</v>
      </c>
      <c r="J12" s="33" t="s">
        <v>6</v>
      </c>
      <c r="K12" s="73" t="s">
        <v>253</v>
      </c>
      <c r="L12" s="33" t="s">
        <v>142</v>
      </c>
      <c r="N12" s="33" t="s">
        <v>6</v>
      </c>
      <c r="O12" s="73" t="s">
        <v>253</v>
      </c>
      <c r="P12" s="33" t="s">
        <v>7</v>
      </c>
      <c r="Q12" s="2"/>
      <c r="R12" s="33" t="s">
        <v>8</v>
      </c>
      <c r="S12" s="2"/>
      <c r="T12" s="33" t="s">
        <v>9</v>
      </c>
      <c r="U12" s="2"/>
      <c r="V12" s="33" t="s">
        <v>10</v>
      </c>
      <c r="X12" s="33" t="s">
        <v>11</v>
      </c>
      <c r="Z12" s="102" t="s">
        <v>84</v>
      </c>
      <c r="AB12" s="19"/>
    </row>
    <row r="13" spans="2:29" x14ac:dyDescent="0.2">
      <c r="F13" s="2" t="s">
        <v>12</v>
      </c>
      <c r="H13" s="2" t="s">
        <v>13</v>
      </c>
      <c r="J13" s="2" t="s">
        <v>14</v>
      </c>
      <c r="K13" s="73"/>
      <c r="L13" s="2" t="s">
        <v>192</v>
      </c>
      <c r="N13" s="2" t="s">
        <v>15</v>
      </c>
      <c r="O13" s="73"/>
      <c r="P13" s="2" t="s">
        <v>16</v>
      </c>
      <c r="Q13" s="2"/>
      <c r="R13" s="2" t="s">
        <v>59</v>
      </c>
      <c r="S13" s="2"/>
      <c r="T13" s="2" t="s">
        <v>61</v>
      </c>
      <c r="U13" s="2"/>
      <c r="V13" s="2" t="s">
        <v>62</v>
      </c>
      <c r="X13" s="2" t="s">
        <v>140</v>
      </c>
    </row>
    <row r="14" spans="2:29" s="74" customFormat="1" x14ac:dyDescent="0.2">
      <c r="B14" s="73"/>
      <c r="E14" s="31"/>
      <c r="F14" s="31"/>
      <c r="G14" s="31"/>
      <c r="H14" s="31"/>
      <c r="I14" s="31"/>
      <c r="J14" s="2"/>
      <c r="L14" s="31"/>
      <c r="M14" s="31"/>
      <c r="N14" s="31"/>
      <c r="P14" s="74">
        <v>4</v>
      </c>
      <c r="R14" s="74">
        <v>6</v>
      </c>
      <c r="T14" s="74">
        <v>8</v>
      </c>
      <c r="V14" s="74">
        <v>10</v>
      </c>
      <c r="Z14" s="135" t="str">
        <f t="shared" ref="Z14:Z61" si="0">IF(ROUND(F14,4)=ROUND(X14,4), "", "check")</f>
        <v/>
      </c>
      <c r="AC14" s="31"/>
    </row>
    <row r="15" spans="2:29" x14ac:dyDescent="0.2">
      <c r="D15" s="6"/>
      <c r="E15" s="76"/>
      <c r="F15" s="76"/>
      <c r="Z15" s="51" t="str">
        <f t="shared" si="0"/>
        <v/>
      </c>
    </row>
    <row r="16" spans="2:29" x14ac:dyDescent="0.2">
      <c r="D16" s="6" t="s">
        <v>406</v>
      </c>
      <c r="E16" s="77"/>
      <c r="F16" s="77"/>
      <c r="Z16" s="51" t="str">
        <f t="shared" si="0"/>
        <v/>
      </c>
    </row>
    <row r="17" spans="2:37" x14ac:dyDescent="0.2">
      <c r="Z17" s="51" t="str">
        <f t="shared" si="0"/>
        <v/>
      </c>
    </row>
    <row r="18" spans="2:37" x14ac:dyDescent="0.2">
      <c r="B18" s="18">
        <v>1</v>
      </c>
      <c r="D18" s="1" t="s">
        <v>76</v>
      </c>
      <c r="F18" s="50">
        <v>203561.2984920314</v>
      </c>
      <c r="H18" s="50"/>
      <c r="K18" s="73">
        <v>0</v>
      </c>
      <c r="L18" s="50">
        <f>F18-H18</f>
        <v>203561.2984920314</v>
      </c>
      <c r="N18" s="2" t="s">
        <v>18</v>
      </c>
      <c r="O18" s="73">
        <v>57</v>
      </c>
      <c r="P18" s="78">
        <f ca="1">OFFSET('Function Factors'!$B$9,$O18-1,P$14)*$L18+OFFSET('Function Factors'!$B$9,$K18-1,P$14)*$H18</f>
        <v>0</v>
      </c>
      <c r="R18" s="78">
        <f ca="1">OFFSET('Function Factors'!$B$9,$O18-1,R$14)*$L18+OFFSET('Function Factors'!$B$9,$K18-1,R$14)*$H18</f>
        <v>13017.78562077151</v>
      </c>
      <c r="S18" s="78"/>
      <c r="T18" s="78">
        <f ca="1">OFFSET('Function Factors'!$B$9,$O18-1,T$14)*$L18+OFFSET('Function Factors'!$B$9,$K18-1,T$14)*$H18</f>
        <v>79166.942309318154</v>
      </c>
      <c r="U18" s="78"/>
      <c r="V18" s="78">
        <f ca="1">OFFSET('Function Factors'!$B$9,$O18-1,V$14)*$L18+OFFSET('Function Factors'!$B$9,$K18-1,V$14)*$H18</f>
        <v>111376.57056194174</v>
      </c>
      <c r="X18" s="78">
        <f ca="1">P18+R18+T18+V18</f>
        <v>203561.2984920314</v>
      </c>
      <c r="Z18" s="51" t="str">
        <f ca="1">IF(ROUND(F18,4)=ROUND(X18,4), "", "check")</f>
        <v/>
      </c>
    </row>
    <row r="19" spans="2:37" x14ac:dyDescent="0.2">
      <c r="B19" s="18">
        <f>B18+1</f>
        <v>2</v>
      </c>
      <c r="D19" s="1" t="s">
        <v>75</v>
      </c>
      <c r="F19" s="50">
        <v>232661.74701999093</v>
      </c>
      <c r="H19" s="50"/>
      <c r="K19" s="73">
        <v>0</v>
      </c>
      <c r="L19" s="50">
        <f>F19-H19</f>
        <v>232661.74701999093</v>
      </c>
      <c r="N19" s="2" t="s">
        <v>160</v>
      </c>
      <c r="O19" s="73">
        <v>60</v>
      </c>
      <c r="P19" s="78">
        <f ca="1">OFFSET('Function Factors'!$B$9,$O19-1,P$14)*$L19+OFFSET('Function Factors'!$B$9,$K19-1,P$14)*$H19</f>
        <v>0</v>
      </c>
      <c r="R19" s="78">
        <f ca="1">OFFSET('Function Factors'!$B$9,$O19-1,R$14)*$L19+OFFSET('Function Factors'!$B$9,$K19-1,R$14)*$H19</f>
        <v>74787.01496</v>
      </c>
      <c r="S19" s="78"/>
      <c r="T19" s="78">
        <f ca="1">OFFSET('Function Factors'!$B$9,$O19-1,T$14)*$L19+OFFSET('Function Factors'!$B$9,$K19-1,T$14)*$H19</f>
        <v>66946.67524576078</v>
      </c>
      <c r="U19" s="78"/>
      <c r="V19" s="78">
        <f ca="1">OFFSET('Function Factors'!$B$9,$O19-1,V$14)*$L19+OFFSET('Function Factors'!$B$9,$K19-1,V$14)*$H19</f>
        <v>90928.056814230149</v>
      </c>
      <c r="X19" s="78">
        <f ca="1">P19+R19+T19+V19</f>
        <v>232661.74701999093</v>
      </c>
      <c r="Z19" s="51" t="str">
        <f t="shared" ref="Z19:Z39" ca="1" si="1">IF(ROUND(F19,4)=ROUND(X19,4), "", "check")</f>
        <v/>
      </c>
    </row>
    <row r="20" spans="2:37" x14ac:dyDescent="0.2">
      <c r="B20" s="18">
        <f t="shared" ref="B20:B31" si="2">B19+1</f>
        <v>3</v>
      </c>
      <c r="D20" s="1" t="s">
        <v>19</v>
      </c>
      <c r="F20" s="50">
        <v>626100.87781287322</v>
      </c>
      <c r="H20" s="50"/>
      <c r="K20" s="73">
        <v>0</v>
      </c>
      <c r="L20" s="50">
        <f t="shared" ref="L20:L30" si="3">F20-H20</f>
        <v>626100.87781287322</v>
      </c>
      <c r="N20" s="2" t="s">
        <v>20</v>
      </c>
      <c r="O20" s="73">
        <v>102</v>
      </c>
      <c r="P20" s="78">
        <f ca="1">OFFSET('Function Factors'!$B$9,$O20-1,P$14)*$L20+OFFSET('Function Factors'!$B$9,$K20-1,P$14)*$H20</f>
        <v>0</v>
      </c>
      <c r="R20" s="78">
        <f ca="1">OFFSET('Function Factors'!$B$9,$O20-1,R$14)*$L20+OFFSET('Function Factors'!$B$9,$K20-1,R$14)*$H20</f>
        <v>79798.549934962299</v>
      </c>
      <c r="S20" s="78"/>
      <c r="T20" s="78">
        <f ca="1">OFFSET('Function Factors'!$B$9,$O20-1,T$14)*$L20+OFFSET('Function Factors'!$B$9,$K20-1,T$14)*$H20</f>
        <v>211517.76996137522</v>
      </c>
      <c r="U20" s="78"/>
      <c r="V20" s="78">
        <f ca="1">OFFSET('Function Factors'!$B$9,$O20-1,V$14)*$L20+OFFSET('Function Factors'!$B$9,$K20-1,V$14)*$H20</f>
        <v>334784.5579165357</v>
      </c>
      <c r="X20" s="78">
        <f t="shared" ref="X20:X30" ca="1" si="4">P20+R20+T20+V20</f>
        <v>626100.87781287322</v>
      </c>
      <c r="Z20" s="51" t="str">
        <f t="shared" ca="1" si="1"/>
        <v/>
      </c>
    </row>
    <row r="21" spans="2:37" x14ac:dyDescent="0.2">
      <c r="B21" s="18">
        <f t="shared" si="2"/>
        <v>4</v>
      </c>
      <c r="D21" s="1" t="s">
        <v>21</v>
      </c>
      <c r="F21" s="50">
        <v>1330757.548565086</v>
      </c>
      <c r="H21" s="50"/>
      <c r="K21" s="73">
        <v>0</v>
      </c>
      <c r="L21" s="50">
        <f t="shared" si="3"/>
        <v>1330757.548565086</v>
      </c>
      <c r="N21" s="2" t="s">
        <v>22</v>
      </c>
      <c r="O21" s="73">
        <v>75</v>
      </c>
      <c r="P21" s="78">
        <f ca="1">OFFSET('Function Factors'!$B$9,$O21-1,P$14)*$L21+OFFSET('Function Factors'!$B$9,$K21-1,P$14)*$H21</f>
        <v>0</v>
      </c>
      <c r="R21" s="78">
        <f ca="1">OFFSET('Function Factors'!$B$9,$O21-1,R$14)*$L21+OFFSET('Function Factors'!$B$9,$K21-1,R$14)*$H21</f>
        <v>40301.815387977447</v>
      </c>
      <c r="S21" s="78"/>
      <c r="T21" s="78">
        <f ca="1">OFFSET('Function Factors'!$B$9,$O21-1,T$14)*$L21+OFFSET('Function Factors'!$B$9,$K21-1,T$14)*$H21</f>
        <v>251233.18487320884</v>
      </c>
      <c r="U21" s="78"/>
      <c r="V21" s="78">
        <f ca="1">OFFSET('Function Factors'!$B$9,$O21-1,V$14)*$L21+OFFSET('Function Factors'!$B$9,$K21-1,V$14)*$H21</f>
        <v>1039222.5483038996</v>
      </c>
      <c r="X21" s="78">
        <f t="shared" ca="1" si="4"/>
        <v>1330757.548565086</v>
      </c>
      <c r="Z21" s="51" t="str">
        <f t="shared" ca="1" si="1"/>
        <v/>
      </c>
    </row>
    <row r="22" spans="2:37" x14ac:dyDescent="0.2">
      <c r="B22" s="18">
        <f t="shared" si="2"/>
        <v>5</v>
      </c>
      <c r="D22" s="1" t="s">
        <v>23</v>
      </c>
      <c r="F22" s="50">
        <v>10785857.555032887</v>
      </c>
      <c r="H22" s="50"/>
      <c r="K22" s="73">
        <v>0</v>
      </c>
      <c r="L22" s="50">
        <f t="shared" si="3"/>
        <v>10785857.555032887</v>
      </c>
      <c r="N22" s="2" t="s">
        <v>24</v>
      </c>
      <c r="O22" s="73">
        <v>69</v>
      </c>
      <c r="P22" s="78">
        <f ca="1">OFFSET('Function Factors'!$B$9,$O22-1,P$14)*$L22+OFFSET('Function Factors'!$B$9,$K22-1,P$14)*$H22</f>
        <v>0</v>
      </c>
      <c r="R22" s="78">
        <f ca="1">OFFSET('Function Factors'!$B$9,$O22-1,R$14)*$L22+OFFSET('Function Factors'!$B$9,$K22-1,R$14)*$H22</f>
        <v>0</v>
      </c>
      <c r="S22" s="78"/>
      <c r="T22" s="78">
        <f ca="1">OFFSET('Function Factors'!$B$9,$O22-1,T$14)*$L22+OFFSET('Function Factors'!$B$9,$K22-1,T$14)*$H22</f>
        <v>1996976.7673333895</v>
      </c>
      <c r="U22" s="78"/>
      <c r="V22" s="78">
        <f ca="1">OFFSET('Function Factors'!$B$9,$O22-1,V$14)*$L22+OFFSET('Function Factors'!$B$9,$K22-1,V$14)*$H22</f>
        <v>8788880.7876994964</v>
      </c>
      <c r="X22" s="78">
        <f t="shared" ca="1" si="4"/>
        <v>10785857.555032887</v>
      </c>
      <c r="Z22" s="51" t="str">
        <f t="shared" ca="1" si="1"/>
        <v/>
      </c>
    </row>
    <row r="23" spans="2:37" x14ac:dyDescent="0.2">
      <c r="B23" s="18">
        <f t="shared" si="2"/>
        <v>6</v>
      </c>
      <c r="D23" s="1" t="s">
        <v>25</v>
      </c>
      <c r="F23" s="50">
        <v>1791346.1557923511</v>
      </c>
      <c r="H23" s="50"/>
      <c r="K23" s="73">
        <v>0</v>
      </c>
      <c r="L23" s="50">
        <f t="shared" si="3"/>
        <v>1791346.1557923511</v>
      </c>
      <c r="N23" s="2" t="s">
        <v>26</v>
      </c>
      <c r="O23" s="73">
        <v>24</v>
      </c>
      <c r="P23" s="78">
        <f ca="1">OFFSET('Function Factors'!$B$9,$O23-1,P$14)*$L23+OFFSET('Function Factors'!$B$9,$K23-1,P$14)*$H23</f>
        <v>0</v>
      </c>
      <c r="R23" s="78">
        <f ca="1">OFFSET('Function Factors'!$B$9,$O23-1,R$14)*$L23+OFFSET('Function Factors'!$B$9,$K23-1,R$14)*$H23</f>
        <v>376124.00347801473</v>
      </c>
      <c r="S23" s="78"/>
      <c r="T23" s="78">
        <f ca="1">OFFSET('Function Factors'!$B$9,$O23-1,T$14)*$L23+OFFSET('Function Factors'!$B$9,$K23-1,T$14)*$H23</f>
        <v>1377669.911911838</v>
      </c>
      <c r="U23" s="78"/>
      <c r="V23" s="78">
        <f ca="1">OFFSET('Function Factors'!$B$9,$O23-1,V$14)*$L23+OFFSET('Function Factors'!$B$9,$K23-1,V$14)*$H23</f>
        <v>37552.240402498595</v>
      </c>
      <c r="X23" s="78">
        <f t="shared" ca="1" si="4"/>
        <v>1791346.1557923511</v>
      </c>
      <c r="Z23" s="51" t="str">
        <f t="shared" ca="1" si="1"/>
        <v/>
      </c>
      <c r="AK23" s="61"/>
    </row>
    <row r="24" spans="2:37" x14ac:dyDescent="0.2">
      <c r="B24" s="18">
        <f t="shared" si="2"/>
        <v>7</v>
      </c>
      <c r="D24" s="1" t="s">
        <v>27</v>
      </c>
      <c r="F24" s="50">
        <v>30022.717863727081</v>
      </c>
      <c r="H24" s="50"/>
      <c r="K24" s="73">
        <v>0</v>
      </c>
      <c r="L24" s="50">
        <f t="shared" si="3"/>
        <v>30022.717863727081</v>
      </c>
      <c r="N24" s="2" t="s">
        <v>28</v>
      </c>
      <c r="O24" s="73">
        <v>99</v>
      </c>
      <c r="P24" s="78">
        <f ca="1">OFFSET('Function Factors'!$B$9,$O24-1,P$14)*$L24+OFFSET('Function Factors'!$B$9,$K24-1,P$14)*$H24</f>
        <v>0</v>
      </c>
      <c r="R24" s="78">
        <f ca="1">OFFSET('Function Factors'!$B$9,$O24-1,R$14)*$L24+OFFSET('Function Factors'!$B$9,$K24-1,R$14)*$H24</f>
        <v>30022.717863727081</v>
      </c>
      <c r="S24" s="78"/>
      <c r="T24" s="78">
        <f ca="1">OFFSET('Function Factors'!$B$9,$O24-1,T$14)*$L24+OFFSET('Function Factors'!$B$9,$K24-1,T$14)*$H24</f>
        <v>0</v>
      </c>
      <c r="U24" s="78"/>
      <c r="V24" s="78">
        <f ca="1">OFFSET('Function Factors'!$B$9,$O24-1,V$14)*$L24+OFFSET('Function Factors'!$B$9,$K24-1,V$14)*$H24</f>
        <v>0</v>
      </c>
      <c r="X24" s="78">
        <f t="shared" ca="1" si="4"/>
        <v>30022.717863727081</v>
      </c>
      <c r="Z24" s="51" t="str">
        <f t="shared" ca="1" si="1"/>
        <v/>
      </c>
      <c r="AK24" s="61"/>
    </row>
    <row r="25" spans="2:37" x14ac:dyDescent="0.2">
      <c r="B25" s="18">
        <f t="shared" si="2"/>
        <v>8</v>
      </c>
      <c r="D25" s="1" t="s">
        <v>29</v>
      </c>
      <c r="F25" s="50">
        <v>385344.82101507834</v>
      </c>
      <c r="H25" s="50"/>
      <c r="K25" s="73">
        <v>0</v>
      </c>
      <c r="L25" s="50">
        <f t="shared" si="3"/>
        <v>385344.82101507834</v>
      </c>
      <c r="N25" s="2" t="s">
        <v>28</v>
      </c>
      <c r="O25" s="73">
        <v>99</v>
      </c>
      <c r="P25" s="78">
        <f ca="1">OFFSET('Function Factors'!$B$9,$O25-1,P$14)*$L25+OFFSET('Function Factors'!$B$9,$K25-1,P$14)*$H25</f>
        <v>0</v>
      </c>
      <c r="R25" s="78">
        <f ca="1">OFFSET('Function Factors'!$B$9,$O25-1,R$14)*$L25+OFFSET('Function Factors'!$B$9,$K25-1,R$14)*$H25</f>
        <v>385344.82101507834</v>
      </c>
      <c r="S25" s="78"/>
      <c r="T25" s="78">
        <f ca="1">OFFSET('Function Factors'!$B$9,$O25-1,T$14)*$L25+OFFSET('Function Factors'!$B$9,$K25-1,T$14)*$H25</f>
        <v>0</v>
      </c>
      <c r="U25" s="78"/>
      <c r="V25" s="78">
        <f ca="1">OFFSET('Function Factors'!$B$9,$O25-1,V$14)*$L25+OFFSET('Function Factors'!$B$9,$K25-1,V$14)*$H25</f>
        <v>0</v>
      </c>
      <c r="X25" s="78">
        <f t="shared" ca="1" si="4"/>
        <v>385344.82101507834</v>
      </c>
      <c r="Z25" s="51" t="str">
        <f t="shared" ca="1" si="1"/>
        <v/>
      </c>
    </row>
    <row r="26" spans="2:37" x14ac:dyDescent="0.2">
      <c r="B26" s="18">
        <f t="shared" si="2"/>
        <v>9</v>
      </c>
      <c r="D26" s="1" t="s">
        <v>30</v>
      </c>
      <c r="F26" s="50">
        <v>68466.485990000001</v>
      </c>
      <c r="H26" s="50"/>
      <c r="K26" s="73">
        <v>0</v>
      </c>
      <c r="L26" s="50">
        <f t="shared" si="3"/>
        <v>68466.485990000001</v>
      </c>
      <c r="N26" s="2" t="s">
        <v>28</v>
      </c>
      <c r="O26" s="73">
        <v>99</v>
      </c>
      <c r="P26" s="78">
        <f ca="1">OFFSET('Function Factors'!$B$9,$O26-1,P$14)*$L26+OFFSET('Function Factors'!$B$9,$K26-1,P$14)*$H26</f>
        <v>0</v>
      </c>
      <c r="R26" s="78">
        <f ca="1">OFFSET('Function Factors'!$B$9,$O26-1,R$14)*$L26+OFFSET('Function Factors'!$B$9,$K26-1,R$14)*$H26</f>
        <v>68466.485990000001</v>
      </c>
      <c r="S26" s="78"/>
      <c r="T26" s="78">
        <f ca="1">OFFSET('Function Factors'!$B$9,$O26-1,T$14)*$L26+OFFSET('Function Factors'!$B$9,$K26-1,T$14)*$H26</f>
        <v>0</v>
      </c>
      <c r="U26" s="78"/>
      <c r="V26" s="78">
        <f ca="1">OFFSET('Function Factors'!$B$9,$O26-1,V$14)*$L26+OFFSET('Function Factors'!$B$9,$K26-1,V$14)*$H26</f>
        <v>0</v>
      </c>
      <c r="X26" s="78">
        <f t="shared" ca="1" si="4"/>
        <v>68466.485990000001</v>
      </c>
      <c r="Z26" s="51" t="str">
        <f t="shared" ca="1" si="1"/>
        <v/>
      </c>
    </row>
    <row r="27" spans="2:37" x14ac:dyDescent="0.2">
      <c r="B27" s="18">
        <f t="shared" si="2"/>
        <v>10</v>
      </c>
      <c r="D27" s="1" t="s">
        <v>31</v>
      </c>
      <c r="F27" s="50">
        <v>5648597.565263316</v>
      </c>
      <c r="H27" s="50"/>
      <c r="K27" s="73">
        <v>0</v>
      </c>
      <c r="L27" s="50">
        <f t="shared" si="3"/>
        <v>5648597.565263316</v>
      </c>
      <c r="N27" s="2" t="s">
        <v>32</v>
      </c>
      <c r="O27" s="73">
        <v>36</v>
      </c>
      <c r="P27" s="78">
        <f ca="1">OFFSET('Function Factors'!$B$9,$O27-1,P$14)*$L27+OFFSET('Function Factors'!$B$9,$K27-1,P$14)*$H27</f>
        <v>0</v>
      </c>
      <c r="R27" s="78">
        <f ca="1">OFFSET('Function Factors'!$B$9,$O27-1,R$14)*$L27+OFFSET('Function Factors'!$B$9,$K27-1,R$14)*$H27</f>
        <v>0</v>
      </c>
      <c r="S27" s="78"/>
      <c r="T27" s="78">
        <f ca="1">OFFSET('Function Factors'!$B$9,$O27-1,T$14)*$L27+OFFSET('Function Factors'!$B$9,$K27-1,T$14)*$H27</f>
        <v>0</v>
      </c>
      <c r="U27" s="78"/>
      <c r="V27" s="78">
        <f ca="1">OFFSET('Function Factors'!$B$9,$O27-1,V$14)*$L27+OFFSET('Function Factors'!$B$9,$K27-1,V$14)*$H27</f>
        <v>5648597.565263316</v>
      </c>
      <c r="X27" s="78">
        <f t="shared" ca="1" si="4"/>
        <v>5648597.565263316</v>
      </c>
      <c r="Z27" s="51" t="str">
        <f t="shared" ca="1" si="1"/>
        <v/>
      </c>
    </row>
    <row r="28" spans="2:37" x14ac:dyDescent="0.2">
      <c r="B28" s="18">
        <f t="shared" si="2"/>
        <v>11</v>
      </c>
      <c r="D28" s="1" t="s">
        <v>293</v>
      </c>
      <c r="F28" s="50">
        <v>1686509.739595745</v>
      </c>
      <c r="H28" s="50"/>
      <c r="K28" s="73">
        <v>0</v>
      </c>
      <c r="L28" s="50">
        <f t="shared" si="3"/>
        <v>1686509.739595745</v>
      </c>
      <c r="N28" s="2" t="s">
        <v>32</v>
      </c>
      <c r="O28" s="73">
        <v>36</v>
      </c>
      <c r="P28" s="78">
        <f ca="1">OFFSET('Function Factors'!$B$9,$O28-1,P$14)*$L28+OFFSET('Function Factors'!$B$9,$K28-1,P$14)*$H28</f>
        <v>0</v>
      </c>
      <c r="R28" s="78">
        <f ca="1">OFFSET('Function Factors'!$B$9,$O28-1,R$14)*$L28+OFFSET('Function Factors'!$B$9,$K28-1,R$14)*$H28</f>
        <v>0</v>
      </c>
      <c r="S28" s="78"/>
      <c r="T28" s="78">
        <f ca="1">OFFSET('Function Factors'!$B$9,$O28-1,T$14)*$L28+OFFSET('Function Factors'!$B$9,$K28-1,T$14)*$H28</f>
        <v>0</v>
      </c>
      <c r="U28" s="78"/>
      <c r="V28" s="78">
        <f ca="1">OFFSET('Function Factors'!$B$9,$O28-1,V$14)*$L28+OFFSET('Function Factors'!$B$9,$K28-1,V$14)*$H28</f>
        <v>1686509.739595745</v>
      </c>
      <c r="X28" s="78">
        <f t="shared" ca="1" si="4"/>
        <v>1686509.739595745</v>
      </c>
      <c r="Z28" s="51" t="str">
        <f t="shared" ca="1" si="1"/>
        <v/>
      </c>
    </row>
    <row r="29" spans="2:37" x14ac:dyDescent="0.2">
      <c r="B29" s="18">
        <f>B28+1</f>
        <v>12</v>
      </c>
      <c r="D29" s="1" t="s">
        <v>34</v>
      </c>
      <c r="F29" s="50">
        <v>421046.57844368438</v>
      </c>
      <c r="H29" s="50"/>
      <c r="K29" s="73">
        <v>0</v>
      </c>
      <c r="L29" s="50">
        <f t="shared" si="3"/>
        <v>421046.57844368438</v>
      </c>
      <c r="N29" s="2" t="s">
        <v>32</v>
      </c>
      <c r="O29" s="73">
        <v>36</v>
      </c>
      <c r="P29" s="78">
        <f ca="1">OFFSET('Function Factors'!$B$9,$O29-1,P$14)*$L29+OFFSET('Function Factors'!$B$9,$K29-1,P$14)*$H29</f>
        <v>0</v>
      </c>
      <c r="R29" s="78">
        <f ca="1">OFFSET('Function Factors'!$B$9,$O29-1,R$14)*$L29+OFFSET('Function Factors'!$B$9,$K29-1,R$14)*$H29</f>
        <v>0</v>
      </c>
      <c r="S29" s="78"/>
      <c r="T29" s="78">
        <f ca="1">OFFSET('Function Factors'!$B$9,$O29-1,T$14)*$L29+OFFSET('Function Factors'!$B$9,$K29-1,T$14)*$H29</f>
        <v>0</v>
      </c>
      <c r="U29" s="78"/>
      <c r="V29" s="78">
        <f ca="1">OFFSET('Function Factors'!$B$9,$O29-1,V$14)*$L29+OFFSET('Function Factors'!$B$9,$K29-1,V$14)*$H29</f>
        <v>421046.57844368438</v>
      </c>
      <c r="X29" s="78">
        <f t="shared" ca="1" si="4"/>
        <v>421046.57844368438</v>
      </c>
      <c r="Z29" s="51" t="str">
        <f t="shared" ca="1" si="1"/>
        <v/>
      </c>
    </row>
    <row r="30" spans="2:37" x14ac:dyDescent="0.2">
      <c r="B30" s="18">
        <f>B29+1</f>
        <v>13</v>
      </c>
      <c r="D30" s="1" t="s">
        <v>77</v>
      </c>
      <c r="F30" s="50">
        <v>7182.6654800000015</v>
      </c>
      <c r="H30" s="50"/>
      <c r="K30" s="73">
        <v>0</v>
      </c>
      <c r="L30" s="50">
        <f t="shared" si="3"/>
        <v>7182.6654800000015</v>
      </c>
      <c r="N30" s="2" t="s">
        <v>83</v>
      </c>
      <c r="O30" s="73">
        <v>66</v>
      </c>
      <c r="P30" s="78">
        <f ca="1">OFFSET('Function Factors'!$B$9,$O30-1,P$14)*$L30+OFFSET('Function Factors'!$B$9,$K30-1,P$14)*$H30</f>
        <v>0</v>
      </c>
      <c r="R30" s="78">
        <f ca="1">OFFSET('Function Factors'!$B$9,$O30-1,R$14)*$L30+OFFSET('Function Factors'!$B$9,$K30-1,R$14)*$H30</f>
        <v>477.03131475162303</v>
      </c>
      <c r="S30" s="78"/>
      <c r="T30" s="78">
        <f ca="1">OFFSET('Function Factors'!$B$9,$O30-1,T$14)*$L30+OFFSET('Function Factors'!$B$9,$K30-1,T$14)*$H30</f>
        <v>4318.2255996879157</v>
      </c>
      <c r="U30" s="78"/>
      <c r="V30" s="78">
        <f ca="1">OFFSET('Function Factors'!$B$9,$O30-1,V$14)*$L30+OFFSET('Function Factors'!$B$9,$K30-1,V$14)*$H30</f>
        <v>2387.408565560464</v>
      </c>
      <c r="X30" s="78">
        <f t="shared" ca="1" si="4"/>
        <v>7182.6654800000024</v>
      </c>
      <c r="Z30" s="51" t="str">
        <f t="shared" ca="1" si="1"/>
        <v/>
      </c>
    </row>
    <row r="31" spans="2:37" x14ac:dyDescent="0.2">
      <c r="B31" s="18">
        <f t="shared" si="2"/>
        <v>14</v>
      </c>
      <c r="D31" s="1" t="s">
        <v>297</v>
      </c>
      <c r="F31" s="41">
        <f>SUM(F18:F30)</f>
        <v>23217455.756366771</v>
      </c>
      <c r="H31" s="41">
        <f>SUM(H18:H30)</f>
        <v>0</v>
      </c>
      <c r="L31" s="41">
        <f>SUM(L18:L30)</f>
        <v>23217455.756366771</v>
      </c>
      <c r="P31" s="80">
        <f ca="1">SUM(P18:P30)</f>
        <v>0</v>
      </c>
      <c r="Q31" s="67"/>
      <c r="R31" s="80">
        <f ca="1">SUM(R18:R30)</f>
        <v>1068340.2255652831</v>
      </c>
      <c r="S31" s="38"/>
      <c r="T31" s="80">
        <f ca="1">SUM(T18:T30)</f>
        <v>3987829.4772345782</v>
      </c>
      <c r="U31" s="38"/>
      <c r="V31" s="80">
        <f ca="1">SUM(V18:V30)</f>
        <v>18161286.05356691</v>
      </c>
      <c r="X31" s="80">
        <f ca="1">SUM(X18:X30)</f>
        <v>23217455.756366771</v>
      </c>
      <c r="Z31" s="51" t="str">
        <f t="shared" ca="1" si="1"/>
        <v/>
      </c>
    </row>
    <row r="32" spans="2:37" x14ac:dyDescent="0.2">
      <c r="X32" s="50"/>
      <c r="Z32" s="51" t="str">
        <f t="shared" si="1"/>
        <v/>
      </c>
    </row>
    <row r="33" spans="2:37" x14ac:dyDescent="0.2">
      <c r="B33" s="18">
        <f>B31+1</f>
        <v>15</v>
      </c>
      <c r="D33" s="1" t="s">
        <v>196</v>
      </c>
      <c r="F33" s="50">
        <v>824120.01861700765</v>
      </c>
      <c r="H33" s="50"/>
      <c r="K33" s="73">
        <v>0</v>
      </c>
      <c r="L33" s="50">
        <f t="shared" ref="L33" si="5">F33-H33</f>
        <v>824120.01861700765</v>
      </c>
      <c r="N33" s="2" t="s">
        <v>119</v>
      </c>
      <c r="O33" s="73">
        <v>45</v>
      </c>
      <c r="P33" s="78">
        <f ca="1">OFFSET('Function Factors'!$B$9,$O33-1,P$14)*$L33+OFFSET('Function Factors'!$B$9,$K33-1,P$14)*$H33</f>
        <v>0</v>
      </c>
      <c r="R33" s="78">
        <f ca="1">OFFSET('Function Factors'!$B$9,$O33-1,R$14)*$L33+OFFSET('Function Factors'!$B$9,$K33-1,R$14)*$H33</f>
        <v>43180.32742920662</v>
      </c>
      <c r="S33" s="78"/>
      <c r="T33" s="78">
        <f ca="1">OFFSET('Function Factors'!$B$9,$O33-1,T$14)*$L33+OFFSET('Function Factors'!$B$9,$K33-1,T$14)*$H33</f>
        <v>101710.50916156216</v>
      </c>
      <c r="U33" s="78"/>
      <c r="V33" s="78">
        <f ca="1">OFFSET('Function Factors'!$B$9,$O33-1,V$14)*$L33+OFFSET('Function Factors'!$B$9,$K33-1,V$14)*$H33</f>
        <v>679229.182026239</v>
      </c>
      <c r="W33" s="78"/>
      <c r="X33" s="78">
        <f ca="1">P33+R33+T33+V33</f>
        <v>824120.01861700776</v>
      </c>
      <c r="Z33" s="51" t="str">
        <f t="shared" ca="1" si="1"/>
        <v/>
      </c>
    </row>
    <row r="34" spans="2:37" x14ac:dyDescent="0.2">
      <c r="X34" s="50"/>
      <c r="Z34" s="51" t="str">
        <f t="shared" si="1"/>
        <v/>
      </c>
    </row>
    <row r="35" spans="2:37" x14ac:dyDescent="0.2">
      <c r="B35" s="18">
        <f>B33+1</f>
        <v>16</v>
      </c>
      <c r="D35" s="1" t="s">
        <v>392</v>
      </c>
      <c r="F35" s="41">
        <f>F31+F33</f>
        <v>24041575.774983779</v>
      </c>
      <c r="H35" s="41">
        <f>H31+H33</f>
        <v>0</v>
      </c>
      <c r="L35" s="41">
        <f>L31+L33</f>
        <v>24041575.774983779</v>
      </c>
      <c r="P35" s="41">
        <f ca="1">P31+P33</f>
        <v>0</v>
      </c>
      <c r="Q35" s="109"/>
      <c r="R35" s="41">
        <f ca="1">R31+R33</f>
        <v>1111520.5529944897</v>
      </c>
      <c r="S35" s="50"/>
      <c r="T35" s="41">
        <f ca="1">T31+T33</f>
        <v>4089539.9863961404</v>
      </c>
      <c r="U35" s="50"/>
      <c r="V35" s="41">
        <f ca="1">V31+V33</f>
        <v>18840515.235593148</v>
      </c>
      <c r="X35" s="41">
        <f ca="1">X31+X33</f>
        <v>24041575.774983779</v>
      </c>
      <c r="Z35" s="51" t="str">
        <f t="shared" ca="1" si="1"/>
        <v/>
      </c>
    </row>
    <row r="36" spans="2:37" x14ac:dyDescent="0.2">
      <c r="D36" s="6"/>
      <c r="E36" s="76"/>
      <c r="F36" s="76"/>
      <c r="H36" s="76"/>
      <c r="L36" s="76"/>
      <c r="Z36" s="51" t="str">
        <f t="shared" si="1"/>
        <v/>
      </c>
    </row>
    <row r="37" spans="2:37" x14ac:dyDescent="0.2">
      <c r="F37" s="50"/>
      <c r="Z37" s="51" t="str">
        <f t="shared" si="1"/>
        <v/>
      </c>
    </row>
    <row r="38" spans="2:37" x14ac:dyDescent="0.2">
      <c r="D38" s="6" t="s">
        <v>296</v>
      </c>
      <c r="E38" s="77"/>
      <c r="F38" s="77"/>
      <c r="Z38" s="51" t="str">
        <f t="shared" si="1"/>
        <v/>
      </c>
    </row>
    <row r="39" spans="2:37" x14ac:dyDescent="0.2">
      <c r="Z39" s="51" t="str">
        <f t="shared" si="1"/>
        <v/>
      </c>
    </row>
    <row r="40" spans="2:37" x14ac:dyDescent="0.2">
      <c r="B40" s="18">
        <f>B35+1</f>
        <v>17</v>
      </c>
      <c r="D40" s="1" t="s">
        <v>76</v>
      </c>
      <c r="F40" s="50">
        <v>0</v>
      </c>
      <c r="H40" s="50"/>
      <c r="K40" s="73">
        <v>0</v>
      </c>
      <c r="L40" s="50">
        <f>F40-H40</f>
        <v>0</v>
      </c>
      <c r="N40" s="2"/>
      <c r="O40" s="73">
        <v>0</v>
      </c>
      <c r="P40" s="78">
        <f ca="1">OFFSET('Function Factors'!$B$9,$O40-1,P$14)*$L40+OFFSET('Function Factors'!$B$9,$K40-1,P$14)*$H40</f>
        <v>0</v>
      </c>
      <c r="R40" s="78">
        <f ca="1">OFFSET('Function Factors'!$B$9,$O40-1,R$14)*$L40+OFFSET('Function Factors'!$B$9,$K40-1,R$14)*$H40</f>
        <v>0</v>
      </c>
      <c r="S40" s="78"/>
      <c r="T40" s="78">
        <f ca="1">OFFSET('Function Factors'!$B$9,$O40-1,T$14)*$L40+OFFSET('Function Factors'!$B$9,$K40-1,T$14)*$H40</f>
        <v>0</v>
      </c>
      <c r="U40" s="78"/>
      <c r="V40" s="78">
        <f ca="1">OFFSET('Function Factors'!$B$9,$O40-1,V$14)*$L40+OFFSET('Function Factors'!$B$9,$K40-1,V$14)*$H40</f>
        <v>0</v>
      </c>
      <c r="X40" s="78">
        <f ca="1">P40+R40+T40+V40</f>
        <v>0</v>
      </c>
      <c r="Z40" s="51" t="str">
        <f ca="1">IF(ROUND(F40,4)=ROUND(X40,4), "", "check")</f>
        <v/>
      </c>
    </row>
    <row r="41" spans="2:37" x14ac:dyDescent="0.2">
      <c r="B41" s="18">
        <f>B40+1</f>
        <v>18</v>
      </c>
      <c r="D41" s="1" t="s">
        <v>75</v>
      </c>
      <c r="F41" s="50">
        <v>-87329.187361001794</v>
      </c>
      <c r="H41" s="50"/>
      <c r="K41" s="73">
        <v>0</v>
      </c>
      <c r="L41" s="50">
        <f>F41-H41</f>
        <v>-87329.187361001794</v>
      </c>
      <c r="N41" s="2" t="s">
        <v>299</v>
      </c>
      <c r="O41" s="73">
        <v>63</v>
      </c>
      <c r="P41" s="78">
        <f ca="1">OFFSET('Function Factors'!$B$9,$O41-1,P$14)*$L41+OFFSET('Function Factors'!$B$9,$K41-1,P$14)*$H41</f>
        <v>0</v>
      </c>
      <c r="R41" s="78">
        <f ca="1">OFFSET('Function Factors'!$B$9,$O41-1,R$14)*$L41+OFFSET('Function Factors'!$B$9,$K41-1,R$14)*$H41</f>
        <v>-48713.415889674274</v>
      </c>
      <c r="S41" s="78"/>
      <c r="T41" s="78">
        <f ca="1">OFFSET('Function Factors'!$B$9,$O41-1,T$14)*$L41+OFFSET('Function Factors'!$B$9,$K41-1,T$14)*$H41</f>
        <v>-17684.967853226444</v>
      </c>
      <c r="U41" s="78"/>
      <c r="V41" s="78">
        <f ca="1">OFFSET('Function Factors'!$B$9,$O41-1,V$14)*$L41+OFFSET('Function Factors'!$B$9,$K41-1,V$14)*$H41</f>
        <v>-20930.803618101087</v>
      </c>
      <c r="X41" s="78">
        <f ca="1">P41+R41+T41+V41</f>
        <v>-87329.187361001794</v>
      </c>
      <c r="Z41" s="51" t="str">
        <f t="shared" ref="Z41:Z59" ca="1" si="6">IF(ROUND(F41,4)=ROUND(X41,4), "", "check")</f>
        <v/>
      </c>
    </row>
    <row r="42" spans="2:37" x14ac:dyDescent="0.2">
      <c r="B42" s="18">
        <f t="shared" ref="B42:B53" si="7">B41+1</f>
        <v>19</v>
      </c>
      <c r="D42" s="1" t="s">
        <v>19</v>
      </c>
      <c r="F42" s="50">
        <v>-215727.48722479556</v>
      </c>
      <c r="H42" s="50"/>
      <c r="K42" s="73">
        <v>0</v>
      </c>
      <c r="L42" s="50">
        <f t="shared" ref="L42:L52" si="8">F42-H42</f>
        <v>-215727.48722479556</v>
      </c>
      <c r="N42" s="2" t="s">
        <v>300</v>
      </c>
      <c r="O42" s="73">
        <v>105</v>
      </c>
      <c r="P42" s="78">
        <f ca="1">OFFSET('Function Factors'!$B$9,$O42-1,P$14)*$L42+OFFSET('Function Factors'!$B$9,$K42-1,P$14)*$H42</f>
        <v>0</v>
      </c>
      <c r="R42" s="78">
        <f ca="1">OFFSET('Function Factors'!$B$9,$O42-1,R$14)*$L42+OFFSET('Function Factors'!$B$9,$K42-1,R$14)*$H42</f>
        <v>-30467.610982604227</v>
      </c>
      <c r="S42" s="78"/>
      <c r="T42" s="78">
        <f ca="1">OFFSET('Function Factors'!$B$9,$O42-1,T$14)*$L42+OFFSET('Function Factors'!$B$9,$K42-1,T$14)*$H42</f>
        <v>-77738.765516644649</v>
      </c>
      <c r="U42" s="78"/>
      <c r="V42" s="78">
        <f ca="1">OFFSET('Function Factors'!$B$9,$O42-1,V$14)*$L42+OFFSET('Function Factors'!$B$9,$K42-1,V$14)*$H42</f>
        <v>-107521.11072554668</v>
      </c>
      <c r="X42" s="78">
        <f t="shared" ref="X42:X52" ca="1" si="9">P42+R42+T42+V42</f>
        <v>-215727.48722479556</v>
      </c>
      <c r="Z42" s="51" t="str">
        <f t="shared" ca="1" si="6"/>
        <v/>
      </c>
    </row>
    <row r="43" spans="2:37" x14ac:dyDescent="0.2">
      <c r="B43" s="18">
        <f t="shared" si="7"/>
        <v>20</v>
      </c>
      <c r="D43" s="1" t="s">
        <v>21</v>
      </c>
      <c r="F43" s="50">
        <v>-493428.31677845947</v>
      </c>
      <c r="H43" s="50"/>
      <c r="K43" s="73">
        <v>0</v>
      </c>
      <c r="L43" s="50">
        <f t="shared" si="8"/>
        <v>-493428.31677845947</v>
      </c>
      <c r="N43" s="2" t="s">
        <v>301</v>
      </c>
      <c r="O43" s="73">
        <v>78</v>
      </c>
      <c r="P43" s="78">
        <f ca="1">OFFSET('Function Factors'!$B$9,$O43-1,P$14)*$L43+OFFSET('Function Factors'!$B$9,$K43-1,P$14)*$H43</f>
        <v>0</v>
      </c>
      <c r="R43" s="78">
        <f ca="1">OFFSET('Function Factors'!$B$9,$O43-1,R$14)*$L43+OFFSET('Function Factors'!$B$9,$K43-1,R$14)*$H43</f>
        <v>-30169.664755768776</v>
      </c>
      <c r="S43" s="78"/>
      <c r="T43" s="78">
        <f ca="1">OFFSET('Function Factors'!$B$9,$O43-1,T$14)*$L43+OFFSET('Function Factors'!$B$9,$K43-1,T$14)*$H43</f>
        <v>-91934.117047230378</v>
      </c>
      <c r="U43" s="78"/>
      <c r="V43" s="78">
        <f ca="1">OFFSET('Function Factors'!$B$9,$O43-1,V$14)*$L43+OFFSET('Function Factors'!$B$9,$K43-1,V$14)*$H43</f>
        <v>-371324.53497546032</v>
      </c>
      <c r="X43" s="78">
        <f t="shared" ca="1" si="9"/>
        <v>-493428.31677845947</v>
      </c>
      <c r="Z43" s="51" t="str">
        <f t="shared" ca="1" si="6"/>
        <v/>
      </c>
    </row>
    <row r="44" spans="2:37" x14ac:dyDescent="0.2">
      <c r="B44" s="18">
        <f t="shared" si="7"/>
        <v>21</v>
      </c>
      <c r="D44" s="1" t="s">
        <v>23</v>
      </c>
      <c r="F44" s="50">
        <v>-3864910.4766098866</v>
      </c>
      <c r="H44" s="50"/>
      <c r="K44" s="73">
        <v>0</v>
      </c>
      <c r="L44" s="50">
        <f t="shared" si="8"/>
        <v>-3864910.4766098866</v>
      </c>
      <c r="N44" s="2" t="s">
        <v>302</v>
      </c>
      <c r="O44" s="73">
        <v>72</v>
      </c>
      <c r="P44" s="78">
        <f ca="1">OFFSET('Function Factors'!$B$9,$O44-1,P$14)*$L44+OFFSET('Function Factors'!$B$9,$K44-1,P$14)*$H44</f>
        <v>0</v>
      </c>
      <c r="R44" s="78">
        <f ca="1">OFFSET('Function Factors'!$B$9,$O44-1,R$14)*$L44+OFFSET('Function Factors'!$B$9,$K44-1,R$14)*$H44</f>
        <v>0</v>
      </c>
      <c r="S44" s="78"/>
      <c r="T44" s="78">
        <f ca="1">OFFSET('Function Factors'!$B$9,$O44-1,T$14)*$L44+OFFSET('Function Factors'!$B$9,$K44-1,T$14)*$H44</f>
        <v>-700300.98840433965</v>
      </c>
      <c r="U44" s="78"/>
      <c r="V44" s="78">
        <f ca="1">OFFSET('Function Factors'!$B$9,$O44-1,V$14)*$L44+OFFSET('Function Factors'!$B$9,$K44-1,V$14)*$H44</f>
        <v>-3164609.488205547</v>
      </c>
      <c r="X44" s="78">
        <f t="shared" ca="1" si="9"/>
        <v>-3864910.4766098866</v>
      </c>
      <c r="Z44" s="51" t="str">
        <f t="shared" ca="1" si="6"/>
        <v/>
      </c>
    </row>
    <row r="45" spans="2:37" x14ac:dyDescent="0.2">
      <c r="B45" s="18">
        <f t="shared" si="7"/>
        <v>22</v>
      </c>
      <c r="D45" s="1" t="s">
        <v>25</v>
      </c>
      <c r="F45" s="50">
        <v>-690225.13613837527</v>
      </c>
      <c r="H45" s="50"/>
      <c r="K45" s="73">
        <v>0</v>
      </c>
      <c r="L45" s="50">
        <f t="shared" si="8"/>
        <v>-690225.13613837527</v>
      </c>
      <c r="N45" s="2" t="s">
        <v>303</v>
      </c>
      <c r="O45" s="73">
        <v>27</v>
      </c>
      <c r="P45" s="78">
        <f ca="1">OFFSET('Function Factors'!$B$9,$O45-1,P$14)*$L45+OFFSET('Function Factors'!$B$9,$K45-1,P$14)*$H45</f>
        <v>0</v>
      </c>
      <c r="R45" s="78">
        <f ca="1">OFFSET('Function Factors'!$B$9,$O45-1,R$14)*$L45+OFFSET('Function Factors'!$B$9,$K45-1,R$14)*$H45</f>
        <v>-153844.17287634031</v>
      </c>
      <c r="S45" s="78"/>
      <c r="T45" s="78">
        <f ca="1">OFFSET('Function Factors'!$B$9,$O45-1,T$14)*$L45+OFFSET('Function Factors'!$B$9,$K45-1,T$14)*$H45</f>
        <v>-529309.68232222286</v>
      </c>
      <c r="U45" s="78"/>
      <c r="V45" s="78">
        <f ca="1">OFFSET('Function Factors'!$B$9,$O45-1,V$14)*$L45+OFFSET('Function Factors'!$B$9,$K45-1,V$14)*$H45</f>
        <v>-7071.2809398120935</v>
      </c>
      <c r="X45" s="78">
        <f t="shared" ca="1" si="9"/>
        <v>-690225.13613837527</v>
      </c>
      <c r="Z45" s="51" t="str">
        <f t="shared" ca="1" si="6"/>
        <v/>
      </c>
      <c r="AK45" s="61"/>
    </row>
    <row r="46" spans="2:37" x14ac:dyDescent="0.2">
      <c r="B46" s="18">
        <f t="shared" si="7"/>
        <v>23</v>
      </c>
      <c r="D46" s="1" t="s">
        <v>27</v>
      </c>
      <c r="F46" s="50">
        <v>-17354.751934163171</v>
      </c>
      <c r="H46" s="50"/>
      <c r="K46" s="73">
        <v>0</v>
      </c>
      <c r="L46" s="50">
        <f t="shared" si="8"/>
        <v>-17354.751934163171</v>
      </c>
      <c r="N46" s="2" t="s">
        <v>28</v>
      </c>
      <c r="O46" s="73">
        <v>99</v>
      </c>
      <c r="P46" s="78">
        <f ca="1">OFFSET('Function Factors'!$B$9,$O46-1,P$14)*$L46+OFFSET('Function Factors'!$B$9,$K46-1,P$14)*$H46</f>
        <v>0</v>
      </c>
      <c r="R46" s="78">
        <f ca="1">OFFSET('Function Factors'!$B$9,$O46-1,R$14)*$L46+OFFSET('Function Factors'!$B$9,$K46-1,R$14)*$H46</f>
        <v>-17354.751934163171</v>
      </c>
      <c r="S46" s="78"/>
      <c r="T46" s="78">
        <f ca="1">OFFSET('Function Factors'!$B$9,$O46-1,T$14)*$L46+OFFSET('Function Factors'!$B$9,$K46-1,T$14)*$H46</f>
        <v>0</v>
      </c>
      <c r="U46" s="78"/>
      <c r="V46" s="78">
        <f ca="1">OFFSET('Function Factors'!$B$9,$O46-1,V$14)*$L46+OFFSET('Function Factors'!$B$9,$K46-1,V$14)*$H46</f>
        <v>0</v>
      </c>
      <c r="X46" s="78">
        <f t="shared" ca="1" si="9"/>
        <v>-17354.751934163171</v>
      </c>
      <c r="Z46" s="51" t="str">
        <f t="shared" ca="1" si="6"/>
        <v/>
      </c>
      <c r="AK46" s="61"/>
    </row>
    <row r="47" spans="2:37" x14ac:dyDescent="0.2">
      <c r="B47" s="18">
        <f t="shared" si="7"/>
        <v>24</v>
      </c>
      <c r="D47" s="1" t="s">
        <v>29</v>
      </c>
      <c r="F47" s="50">
        <v>-127950.16722804983</v>
      </c>
      <c r="H47" s="50"/>
      <c r="K47" s="73">
        <v>0</v>
      </c>
      <c r="L47" s="50">
        <f t="shared" si="8"/>
        <v>-127950.16722804983</v>
      </c>
      <c r="N47" s="2" t="s">
        <v>28</v>
      </c>
      <c r="O47" s="73">
        <v>99</v>
      </c>
      <c r="P47" s="78">
        <f ca="1">OFFSET('Function Factors'!$B$9,$O47-1,P$14)*$L47+OFFSET('Function Factors'!$B$9,$K47-1,P$14)*$H47</f>
        <v>0</v>
      </c>
      <c r="R47" s="78">
        <f ca="1">OFFSET('Function Factors'!$B$9,$O47-1,R$14)*$L47+OFFSET('Function Factors'!$B$9,$K47-1,R$14)*$H47</f>
        <v>-127950.16722804983</v>
      </c>
      <c r="S47" s="78"/>
      <c r="T47" s="78">
        <f ca="1">OFFSET('Function Factors'!$B$9,$O47-1,T$14)*$L47+OFFSET('Function Factors'!$B$9,$K47-1,T$14)*$H47</f>
        <v>0</v>
      </c>
      <c r="U47" s="78"/>
      <c r="V47" s="78">
        <f ca="1">OFFSET('Function Factors'!$B$9,$O47-1,V$14)*$L47+OFFSET('Function Factors'!$B$9,$K47-1,V$14)*$H47</f>
        <v>0</v>
      </c>
      <c r="X47" s="78">
        <f t="shared" ca="1" si="9"/>
        <v>-127950.16722804983</v>
      </c>
      <c r="Z47" s="51" t="str">
        <f t="shared" ca="1" si="6"/>
        <v/>
      </c>
    </row>
    <row r="48" spans="2:37" x14ac:dyDescent="0.2">
      <c r="B48" s="18">
        <f t="shared" si="7"/>
        <v>25</v>
      </c>
      <c r="D48" s="1" t="s">
        <v>30</v>
      </c>
      <c r="F48" s="50">
        <v>0</v>
      </c>
      <c r="H48" s="50"/>
      <c r="K48" s="73">
        <v>0</v>
      </c>
      <c r="L48" s="50">
        <f t="shared" si="8"/>
        <v>0</v>
      </c>
      <c r="N48" s="2"/>
      <c r="O48" s="73">
        <v>0</v>
      </c>
      <c r="P48" s="78">
        <f ca="1">OFFSET('Function Factors'!$B$9,$O48-1,P$14)*$L48+OFFSET('Function Factors'!$B$9,$K48-1,P$14)*$H48</f>
        <v>0</v>
      </c>
      <c r="R48" s="78">
        <f ca="1">OFFSET('Function Factors'!$B$9,$O48-1,R$14)*$L48+OFFSET('Function Factors'!$B$9,$K48-1,R$14)*$H48</f>
        <v>0</v>
      </c>
      <c r="S48" s="78"/>
      <c r="T48" s="78">
        <f ca="1">OFFSET('Function Factors'!$B$9,$O48-1,T$14)*$L48+OFFSET('Function Factors'!$B$9,$K48-1,T$14)*$H48</f>
        <v>0</v>
      </c>
      <c r="U48" s="78"/>
      <c r="V48" s="78">
        <f ca="1">OFFSET('Function Factors'!$B$9,$O48-1,V$14)*$L48+OFFSET('Function Factors'!$B$9,$K48-1,V$14)*$H48</f>
        <v>0</v>
      </c>
      <c r="X48" s="78">
        <f t="shared" ca="1" si="9"/>
        <v>0</v>
      </c>
      <c r="Z48" s="51" t="str">
        <f t="shared" ca="1" si="6"/>
        <v/>
      </c>
    </row>
    <row r="49" spans="2:26" x14ac:dyDescent="0.2">
      <c r="B49" s="18">
        <f t="shared" si="7"/>
        <v>26</v>
      </c>
      <c r="D49" s="1" t="s">
        <v>31</v>
      </c>
      <c r="F49" s="50">
        <v>-2151619.3783299127</v>
      </c>
      <c r="H49" s="50"/>
      <c r="K49" s="73">
        <v>0</v>
      </c>
      <c r="L49" s="50">
        <f t="shared" si="8"/>
        <v>-2151619.3783299127</v>
      </c>
      <c r="N49" s="2" t="s">
        <v>32</v>
      </c>
      <c r="O49" s="73">
        <v>36</v>
      </c>
      <c r="P49" s="78">
        <f ca="1">OFFSET('Function Factors'!$B$9,$O49-1,P$14)*$L49+OFFSET('Function Factors'!$B$9,$K49-1,P$14)*$H49</f>
        <v>0</v>
      </c>
      <c r="R49" s="78">
        <f ca="1">OFFSET('Function Factors'!$B$9,$O49-1,R$14)*$L49+OFFSET('Function Factors'!$B$9,$K49-1,R$14)*$H49</f>
        <v>0</v>
      </c>
      <c r="S49" s="78"/>
      <c r="T49" s="78">
        <f ca="1">OFFSET('Function Factors'!$B$9,$O49-1,T$14)*$L49+OFFSET('Function Factors'!$B$9,$K49-1,T$14)*$H49</f>
        <v>0</v>
      </c>
      <c r="U49" s="78"/>
      <c r="V49" s="78">
        <f ca="1">OFFSET('Function Factors'!$B$9,$O49-1,V$14)*$L49+OFFSET('Function Factors'!$B$9,$K49-1,V$14)*$H49</f>
        <v>-2151619.3783299127</v>
      </c>
      <c r="X49" s="78">
        <f t="shared" ca="1" si="9"/>
        <v>-2151619.3783299127</v>
      </c>
      <c r="Z49" s="51" t="str">
        <f t="shared" ca="1" si="6"/>
        <v/>
      </c>
    </row>
    <row r="50" spans="2:26" x14ac:dyDescent="0.2">
      <c r="B50" s="18">
        <f t="shared" si="7"/>
        <v>27</v>
      </c>
      <c r="D50" s="1" t="s">
        <v>293</v>
      </c>
      <c r="F50" s="50">
        <v>-656728.98608636635</v>
      </c>
      <c r="H50" s="50"/>
      <c r="K50" s="73">
        <v>0</v>
      </c>
      <c r="L50" s="50">
        <f t="shared" si="8"/>
        <v>-656728.98608636635</v>
      </c>
      <c r="N50" s="2" t="s">
        <v>32</v>
      </c>
      <c r="O50" s="73">
        <v>36</v>
      </c>
      <c r="P50" s="78">
        <f ca="1">OFFSET('Function Factors'!$B$9,$O50-1,P$14)*$L50+OFFSET('Function Factors'!$B$9,$K50-1,P$14)*$H50</f>
        <v>0</v>
      </c>
      <c r="R50" s="78">
        <f ca="1">OFFSET('Function Factors'!$B$9,$O50-1,R$14)*$L50+OFFSET('Function Factors'!$B$9,$K50-1,R$14)*$H50</f>
        <v>0</v>
      </c>
      <c r="S50" s="78"/>
      <c r="T50" s="78">
        <f ca="1">OFFSET('Function Factors'!$B$9,$O50-1,T$14)*$L50+OFFSET('Function Factors'!$B$9,$K50-1,T$14)*$H50</f>
        <v>0</v>
      </c>
      <c r="U50" s="78"/>
      <c r="V50" s="78">
        <f ca="1">OFFSET('Function Factors'!$B$9,$O50-1,V$14)*$L50+OFFSET('Function Factors'!$B$9,$K50-1,V$14)*$H50</f>
        <v>-656728.98608636635</v>
      </c>
      <c r="X50" s="78">
        <f t="shared" ca="1" si="9"/>
        <v>-656728.98608636635</v>
      </c>
      <c r="Z50" s="51" t="str">
        <f t="shared" ca="1" si="6"/>
        <v/>
      </c>
    </row>
    <row r="51" spans="2:26" x14ac:dyDescent="0.2">
      <c r="B51" s="18">
        <f>B50+1</f>
        <v>28</v>
      </c>
      <c r="D51" s="1" t="s">
        <v>34</v>
      </c>
      <c r="F51" s="50">
        <v>-167236.19894237144</v>
      </c>
      <c r="H51" s="50"/>
      <c r="K51" s="73">
        <v>0</v>
      </c>
      <c r="L51" s="50">
        <f t="shared" si="8"/>
        <v>-167236.19894237144</v>
      </c>
      <c r="N51" s="2" t="s">
        <v>32</v>
      </c>
      <c r="O51" s="73">
        <v>36</v>
      </c>
      <c r="P51" s="78">
        <f ca="1">OFFSET('Function Factors'!$B$9,$O51-1,P$14)*$L51+OFFSET('Function Factors'!$B$9,$K51-1,P$14)*$H51</f>
        <v>0</v>
      </c>
      <c r="R51" s="78">
        <f ca="1">OFFSET('Function Factors'!$B$9,$O51-1,R$14)*$L51+OFFSET('Function Factors'!$B$9,$K51-1,R$14)*$H51</f>
        <v>0</v>
      </c>
      <c r="S51" s="78"/>
      <c r="T51" s="78">
        <f ca="1">OFFSET('Function Factors'!$B$9,$O51-1,T$14)*$L51+OFFSET('Function Factors'!$B$9,$K51-1,T$14)*$H51</f>
        <v>0</v>
      </c>
      <c r="U51" s="78"/>
      <c r="V51" s="78">
        <f ca="1">OFFSET('Function Factors'!$B$9,$O51-1,V$14)*$L51+OFFSET('Function Factors'!$B$9,$K51-1,V$14)*$H51</f>
        <v>-167236.19894237144</v>
      </c>
      <c r="X51" s="78">
        <f t="shared" ca="1" si="9"/>
        <v>-167236.19894237144</v>
      </c>
      <c r="Z51" s="51" t="str">
        <f t="shared" ca="1" si="6"/>
        <v/>
      </c>
    </row>
    <row r="52" spans="2:26" x14ac:dyDescent="0.2">
      <c r="B52" s="18">
        <f>B51+1</f>
        <v>29</v>
      </c>
      <c r="D52" s="1" t="s">
        <v>77</v>
      </c>
      <c r="F52" s="50">
        <v>0</v>
      </c>
      <c r="H52" s="50"/>
      <c r="K52" s="73">
        <v>0</v>
      </c>
      <c r="L52" s="50">
        <f t="shared" si="8"/>
        <v>0</v>
      </c>
      <c r="N52" s="2"/>
      <c r="O52" s="73">
        <v>0</v>
      </c>
      <c r="P52" s="78">
        <f ca="1">OFFSET('Function Factors'!$B$9,$O52-1,P$14)*$L52+OFFSET('Function Factors'!$B$9,$K52-1,P$14)*$H52</f>
        <v>0</v>
      </c>
      <c r="R52" s="78">
        <f ca="1">OFFSET('Function Factors'!$B$9,$O52-1,R$14)*$L52+OFFSET('Function Factors'!$B$9,$K52-1,R$14)*$H52</f>
        <v>0</v>
      </c>
      <c r="S52" s="78"/>
      <c r="T52" s="78">
        <f ca="1">OFFSET('Function Factors'!$B$9,$O52-1,T$14)*$L52+OFFSET('Function Factors'!$B$9,$K52-1,T$14)*$H52</f>
        <v>0</v>
      </c>
      <c r="U52" s="78"/>
      <c r="V52" s="78">
        <f ca="1">OFFSET('Function Factors'!$B$9,$O52-1,V$14)*$L52+OFFSET('Function Factors'!$B$9,$K52-1,V$14)*$H52</f>
        <v>0</v>
      </c>
      <c r="X52" s="78">
        <f t="shared" ca="1" si="9"/>
        <v>0</v>
      </c>
      <c r="Z52" s="51" t="str">
        <f t="shared" ca="1" si="6"/>
        <v/>
      </c>
    </row>
    <row r="53" spans="2:26" x14ac:dyDescent="0.2">
      <c r="B53" s="18">
        <f t="shared" si="7"/>
        <v>30</v>
      </c>
      <c r="D53" s="1" t="s">
        <v>298</v>
      </c>
      <c r="F53" s="41">
        <f>SUM(F40:F52)</f>
        <v>-8472510.0866333805</v>
      </c>
      <c r="H53" s="41">
        <f>SUM(H40:H52)</f>
        <v>0</v>
      </c>
      <c r="L53" s="41">
        <f>SUM(L40:L52)</f>
        <v>-8472510.0866333805</v>
      </c>
      <c r="P53" s="80">
        <f ca="1">SUM(P40:P52)</f>
        <v>0</v>
      </c>
      <c r="Q53" s="67"/>
      <c r="R53" s="80">
        <f ca="1">SUM(R40:R52)</f>
        <v>-408499.78366660059</v>
      </c>
      <c r="S53" s="38"/>
      <c r="T53" s="80">
        <f ca="1">SUM(T40:T52)</f>
        <v>-1416968.5211436641</v>
      </c>
      <c r="U53" s="38"/>
      <c r="V53" s="80">
        <f ca="1">SUM(V40:V52)</f>
        <v>-6647041.7818231182</v>
      </c>
      <c r="X53" s="80">
        <f ca="1">SUM(X40:X52)</f>
        <v>-8472510.0866333805</v>
      </c>
      <c r="Z53" s="51" t="str">
        <f t="shared" ca="1" si="6"/>
        <v/>
      </c>
    </row>
    <row r="54" spans="2:26" x14ac:dyDescent="0.2">
      <c r="X54" s="50"/>
      <c r="Z54" s="51" t="str">
        <f t="shared" si="6"/>
        <v/>
      </c>
    </row>
    <row r="55" spans="2:26" x14ac:dyDescent="0.2">
      <c r="B55" s="18">
        <f>B53+1</f>
        <v>31</v>
      </c>
      <c r="D55" s="1" t="s">
        <v>196</v>
      </c>
      <c r="F55" s="50">
        <v>-412039.15295051294</v>
      </c>
      <c r="H55" s="50"/>
      <c r="K55" s="73">
        <v>0</v>
      </c>
      <c r="L55" s="50">
        <f t="shared" ref="L55" si="10">F55-H55</f>
        <v>-412039.15295051294</v>
      </c>
      <c r="N55" s="2" t="s">
        <v>119</v>
      </c>
      <c r="O55" s="73">
        <v>45</v>
      </c>
      <c r="P55" s="78">
        <f ca="1">OFFSET('Function Factors'!$B$9,$O55-1,P$14)*$L55+OFFSET('Function Factors'!$B$9,$K55-1,P$14)*$H55</f>
        <v>0</v>
      </c>
      <c r="R55" s="78">
        <f ca="1">OFFSET('Function Factors'!$B$9,$O55-1,R$14)*$L55+OFFSET('Function Factors'!$B$9,$K55-1,R$14)*$H55</f>
        <v>-21589.070931578164</v>
      </c>
      <c r="S55" s="78"/>
      <c r="T55" s="78">
        <f ca="1">OFFSET('Function Factors'!$B$9,$O55-1,T$14)*$L55+OFFSET('Function Factors'!$B$9,$K55-1,T$14)*$H55</f>
        <v>-50852.680549399018</v>
      </c>
      <c r="U55" s="78"/>
      <c r="V55" s="78">
        <f ca="1">OFFSET('Function Factors'!$B$9,$O55-1,V$14)*$L55+OFFSET('Function Factors'!$B$9,$K55-1,V$14)*$H55</f>
        <v>-339597.40146953578</v>
      </c>
      <c r="W55" s="78"/>
      <c r="X55" s="78">
        <f ca="1">P55+R55+T55+V55</f>
        <v>-412039.15295051294</v>
      </c>
      <c r="Z55" s="51" t="str">
        <f t="shared" ca="1" si="6"/>
        <v/>
      </c>
    </row>
    <row r="56" spans="2:26" x14ac:dyDescent="0.2">
      <c r="X56" s="50"/>
      <c r="Z56" s="51" t="str">
        <f t="shared" si="6"/>
        <v/>
      </c>
    </row>
    <row r="57" spans="2:26" x14ac:dyDescent="0.2">
      <c r="B57" s="18">
        <f>B55+1</f>
        <v>32</v>
      </c>
      <c r="D57" s="1" t="s">
        <v>393</v>
      </c>
      <c r="F57" s="41">
        <f>F53+F55</f>
        <v>-8884549.2395838927</v>
      </c>
      <c r="H57" s="41">
        <f>H53+H55</f>
        <v>0</v>
      </c>
      <c r="L57" s="41">
        <f>L53+L55</f>
        <v>-8884549.2395838927</v>
      </c>
      <c r="P57" s="41">
        <f ca="1">P53+P55</f>
        <v>0</v>
      </c>
      <c r="Q57" s="109"/>
      <c r="R57" s="41">
        <f ca="1">R53+R55</f>
        <v>-430088.85459817876</v>
      </c>
      <c r="S57" s="50"/>
      <c r="T57" s="41">
        <f ca="1">T53+T55</f>
        <v>-1467821.2016930631</v>
      </c>
      <c r="U57" s="50"/>
      <c r="V57" s="41">
        <f ca="1">V53+V55</f>
        <v>-6986639.1832926543</v>
      </c>
      <c r="X57" s="41">
        <f ca="1">X53+X55</f>
        <v>-8884549.2395838927</v>
      </c>
      <c r="Z57" s="51" t="str">
        <f t="shared" ca="1" si="6"/>
        <v/>
      </c>
    </row>
    <row r="58" spans="2:26" x14ac:dyDescent="0.2">
      <c r="D58" s="6"/>
      <c r="E58" s="76"/>
      <c r="F58" s="76"/>
      <c r="H58" s="76"/>
      <c r="L58" s="76"/>
      <c r="Z58" s="51" t="str">
        <f t="shared" si="6"/>
        <v/>
      </c>
    </row>
    <row r="59" spans="2:26" x14ac:dyDescent="0.2">
      <c r="F59" s="50"/>
      <c r="Z59" s="51" t="str">
        <f t="shared" si="6"/>
        <v/>
      </c>
    </row>
    <row r="60" spans="2:26" x14ac:dyDescent="0.2">
      <c r="D60" s="6" t="s">
        <v>17</v>
      </c>
      <c r="E60" s="77"/>
      <c r="F60" s="77"/>
      <c r="Z60" s="51" t="str">
        <f t="shared" si="0"/>
        <v/>
      </c>
    </row>
    <row r="61" spans="2:26" x14ac:dyDescent="0.2">
      <c r="Z61" s="51" t="str">
        <f t="shared" si="0"/>
        <v/>
      </c>
    </row>
    <row r="62" spans="2:26" x14ac:dyDescent="0.2">
      <c r="B62" s="18">
        <f>B57+1</f>
        <v>33</v>
      </c>
      <c r="D62" s="1" t="s">
        <v>76</v>
      </c>
      <c r="F62" s="50">
        <f>F18+F40</f>
        <v>203561.2984920314</v>
      </c>
      <c r="H62" s="50"/>
      <c r="K62" s="73">
        <v>0</v>
      </c>
      <c r="L62" s="50">
        <f>F62-H62</f>
        <v>203561.2984920314</v>
      </c>
      <c r="N62" s="2"/>
      <c r="O62" s="73">
        <v>0</v>
      </c>
      <c r="P62" s="78">
        <f ca="1">P18+P40</f>
        <v>0</v>
      </c>
      <c r="R62" s="78">
        <f ca="1">R18+R40</f>
        <v>13017.78562077151</v>
      </c>
      <c r="S62" s="78"/>
      <c r="T62" s="78">
        <f ca="1">T18+T40</f>
        <v>79166.942309318154</v>
      </c>
      <c r="U62" s="78"/>
      <c r="V62" s="78">
        <f ca="1">V18+V40</f>
        <v>111376.57056194174</v>
      </c>
      <c r="X62" s="78">
        <f ca="1">P62+R62+T62+V62</f>
        <v>203561.2984920314</v>
      </c>
      <c r="Z62" s="51" t="str">
        <f ca="1">IF(ROUND(F62,4)=ROUND(X62,4), "", "check")</f>
        <v/>
      </c>
    </row>
    <row r="63" spans="2:26" x14ac:dyDescent="0.2">
      <c r="B63" s="18">
        <f>B62+1</f>
        <v>34</v>
      </c>
      <c r="D63" s="1" t="s">
        <v>75</v>
      </c>
      <c r="F63" s="50">
        <f t="shared" ref="F63:F74" si="11">F19+F41</f>
        <v>145332.55965898914</v>
      </c>
      <c r="H63" s="50"/>
      <c r="K63" s="73">
        <v>0</v>
      </c>
      <c r="L63" s="50">
        <f>F63-H63</f>
        <v>145332.55965898914</v>
      </c>
      <c r="N63" s="2"/>
      <c r="O63" s="73">
        <v>0</v>
      </c>
      <c r="P63" s="78">
        <f t="shared" ref="P63:R74" ca="1" si="12">P19+P41</f>
        <v>0</v>
      </c>
      <c r="R63" s="78">
        <f t="shared" ca="1" si="12"/>
        <v>26073.599070325727</v>
      </c>
      <c r="S63" s="78"/>
      <c r="T63" s="78">
        <f t="shared" ref="T63:T74" ca="1" si="13">T19+T41</f>
        <v>49261.707392534336</v>
      </c>
      <c r="U63" s="78"/>
      <c r="V63" s="78">
        <f t="shared" ref="V63:V74" ca="1" si="14">V19+V41</f>
        <v>69997.253196129066</v>
      </c>
      <c r="X63" s="78">
        <f ca="1">P63+R63+T63+V63</f>
        <v>145332.55965898914</v>
      </c>
      <c r="Z63" s="51" t="str">
        <f t="shared" ref="Z63:Z126" ca="1" si="15">IF(ROUND(F63,4)=ROUND(X63,4), "", "check")</f>
        <v/>
      </c>
    </row>
    <row r="64" spans="2:26" x14ac:dyDescent="0.2">
      <c r="B64" s="18">
        <f t="shared" ref="B64:B75" si="16">B63+1</f>
        <v>35</v>
      </c>
      <c r="D64" s="1" t="s">
        <v>19</v>
      </c>
      <c r="F64" s="50">
        <f t="shared" si="11"/>
        <v>410373.39058807766</v>
      </c>
      <c r="H64" s="50"/>
      <c r="K64" s="73">
        <v>0</v>
      </c>
      <c r="L64" s="50">
        <f t="shared" ref="L64:L74" si="17">F64-H64</f>
        <v>410373.39058807766</v>
      </c>
      <c r="N64" s="2"/>
      <c r="O64" s="73">
        <v>0</v>
      </c>
      <c r="P64" s="78">
        <f t="shared" ca="1" si="12"/>
        <v>0</v>
      </c>
      <c r="R64" s="78">
        <f t="shared" ca="1" si="12"/>
        <v>49330.938952358076</v>
      </c>
      <c r="S64" s="78"/>
      <c r="T64" s="78">
        <f t="shared" ca="1" si="13"/>
        <v>133779.00444473058</v>
      </c>
      <c r="U64" s="78"/>
      <c r="V64" s="78">
        <f t="shared" ca="1" si="14"/>
        <v>227263.44719098904</v>
      </c>
      <c r="X64" s="78">
        <f t="shared" ref="X64:X74" ca="1" si="18">P64+R64+T64+V64</f>
        <v>410373.39058807772</v>
      </c>
      <c r="Z64" s="51" t="str">
        <f t="shared" ca="1" si="15"/>
        <v/>
      </c>
    </row>
    <row r="65" spans="2:37" x14ac:dyDescent="0.2">
      <c r="B65" s="18">
        <f t="shared" si="16"/>
        <v>36</v>
      </c>
      <c r="D65" s="1" t="s">
        <v>21</v>
      </c>
      <c r="F65" s="50">
        <f t="shared" si="11"/>
        <v>837329.23178662651</v>
      </c>
      <c r="H65" s="50"/>
      <c r="K65" s="73">
        <v>0</v>
      </c>
      <c r="L65" s="50">
        <f t="shared" si="17"/>
        <v>837329.23178662651</v>
      </c>
      <c r="N65" s="2"/>
      <c r="O65" s="73">
        <v>0</v>
      </c>
      <c r="P65" s="78">
        <f t="shared" ca="1" si="12"/>
        <v>0</v>
      </c>
      <c r="R65" s="78">
        <f t="shared" ca="1" si="12"/>
        <v>10132.150632208672</v>
      </c>
      <c r="S65" s="78"/>
      <c r="T65" s="78">
        <f t="shared" ca="1" si="13"/>
        <v>159299.06782597845</v>
      </c>
      <c r="U65" s="78"/>
      <c r="V65" s="78">
        <f t="shared" ca="1" si="14"/>
        <v>667898.01332843932</v>
      </c>
      <c r="X65" s="78">
        <f t="shared" ca="1" si="18"/>
        <v>837329.23178662639</v>
      </c>
      <c r="Z65" s="51" t="str">
        <f t="shared" ca="1" si="15"/>
        <v/>
      </c>
    </row>
    <row r="66" spans="2:37" x14ac:dyDescent="0.2">
      <c r="B66" s="18">
        <f t="shared" si="16"/>
        <v>37</v>
      </c>
      <c r="D66" s="1" t="s">
        <v>23</v>
      </c>
      <c r="F66" s="50">
        <f t="shared" si="11"/>
        <v>6920947.0784229999</v>
      </c>
      <c r="H66" s="50"/>
      <c r="K66" s="73">
        <v>0</v>
      </c>
      <c r="L66" s="50">
        <f t="shared" si="17"/>
        <v>6920947.0784229999</v>
      </c>
      <c r="N66" s="2"/>
      <c r="O66" s="73">
        <v>0</v>
      </c>
      <c r="P66" s="78">
        <f t="shared" ca="1" si="12"/>
        <v>0</v>
      </c>
      <c r="R66" s="78">
        <f t="shared" ca="1" si="12"/>
        <v>0</v>
      </c>
      <c r="S66" s="78"/>
      <c r="T66" s="78">
        <f t="shared" ca="1" si="13"/>
        <v>1296675.7789290498</v>
      </c>
      <c r="U66" s="78"/>
      <c r="V66" s="78">
        <f t="shared" ca="1" si="14"/>
        <v>5624271.2994939499</v>
      </c>
      <c r="X66" s="78">
        <f t="shared" ca="1" si="18"/>
        <v>6920947.0784229999</v>
      </c>
      <c r="Z66" s="51" t="str">
        <f t="shared" ca="1" si="15"/>
        <v/>
      </c>
    </row>
    <row r="67" spans="2:37" x14ac:dyDescent="0.2">
      <c r="B67" s="18">
        <f t="shared" si="16"/>
        <v>38</v>
      </c>
      <c r="D67" s="1" t="s">
        <v>25</v>
      </c>
      <c r="F67" s="50">
        <f t="shared" si="11"/>
        <v>1101121.019653976</v>
      </c>
      <c r="H67" s="50"/>
      <c r="K67" s="73">
        <v>0</v>
      </c>
      <c r="L67" s="50">
        <f t="shared" si="17"/>
        <v>1101121.019653976</v>
      </c>
      <c r="N67" s="2"/>
      <c r="O67" s="73">
        <v>0</v>
      </c>
      <c r="P67" s="78">
        <f t="shared" ca="1" si="12"/>
        <v>0</v>
      </c>
      <c r="R67" s="78">
        <f t="shared" ca="1" si="12"/>
        <v>222279.83060167442</v>
      </c>
      <c r="S67" s="78"/>
      <c r="T67" s="78">
        <f t="shared" ca="1" si="13"/>
        <v>848360.22958961513</v>
      </c>
      <c r="U67" s="78"/>
      <c r="V67" s="78">
        <f t="shared" ca="1" si="14"/>
        <v>30480.9594626865</v>
      </c>
      <c r="X67" s="78">
        <f t="shared" ca="1" si="18"/>
        <v>1101121.019653976</v>
      </c>
      <c r="Z67" s="51" t="str">
        <f t="shared" ca="1" si="15"/>
        <v/>
      </c>
      <c r="AK67" s="61"/>
    </row>
    <row r="68" spans="2:37" x14ac:dyDescent="0.2">
      <c r="B68" s="18">
        <f t="shared" si="16"/>
        <v>39</v>
      </c>
      <c r="D68" s="1" t="s">
        <v>27</v>
      </c>
      <c r="F68" s="50">
        <f t="shared" si="11"/>
        <v>12667.96592956391</v>
      </c>
      <c r="H68" s="50"/>
      <c r="K68" s="73">
        <v>0</v>
      </c>
      <c r="L68" s="50">
        <f t="shared" si="17"/>
        <v>12667.96592956391</v>
      </c>
      <c r="N68" s="2"/>
      <c r="O68" s="73">
        <v>0</v>
      </c>
      <c r="P68" s="78">
        <f t="shared" ca="1" si="12"/>
        <v>0</v>
      </c>
      <c r="R68" s="78">
        <f t="shared" ca="1" si="12"/>
        <v>12667.96592956391</v>
      </c>
      <c r="S68" s="78"/>
      <c r="T68" s="78">
        <f t="shared" ca="1" si="13"/>
        <v>0</v>
      </c>
      <c r="U68" s="78"/>
      <c r="V68" s="78">
        <f t="shared" ca="1" si="14"/>
        <v>0</v>
      </c>
      <c r="X68" s="78">
        <f t="shared" ca="1" si="18"/>
        <v>12667.96592956391</v>
      </c>
      <c r="Z68" s="51" t="str">
        <f t="shared" ca="1" si="15"/>
        <v/>
      </c>
      <c r="AK68" s="61"/>
    </row>
    <row r="69" spans="2:37" x14ac:dyDescent="0.2">
      <c r="B69" s="18">
        <f t="shared" si="16"/>
        <v>40</v>
      </c>
      <c r="D69" s="1" t="s">
        <v>29</v>
      </c>
      <c r="F69" s="50">
        <f t="shared" si="11"/>
        <v>257394.65378702851</v>
      </c>
      <c r="H69" s="50"/>
      <c r="K69" s="73">
        <v>0</v>
      </c>
      <c r="L69" s="50">
        <f t="shared" si="17"/>
        <v>257394.65378702851</v>
      </c>
      <c r="N69" s="2"/>
      <c r="O69" s="73">
        <v>0</v>
      </c>
      <c r="P69" s="78">
        <f t="shared" ca="1" si="12"/>
        <v>0</v>
      </c>
      <c r="R69" s="78">
        <f t="shared" ca="1" si="12"/>
        <v>257394.65378702851</v>
      </c>
      <c r="S69" s="78"/>
      <c r="T69" s="78">
        <f t="shared" ca="1" si="13"/>
        <v>0</v>
      </c>
      <c r="U69" s="78"/>
      <c r="V69" s="78">
        <f t="shared" ca="1" si="14"/>
        <v>0</v>
      </c>
      <c r="X69" s="78">
        <f t="shared" ca="1" si="18"/>
        <v>257394.65378702851</v>
      </c>
      <c r="Z69" s="51" t="str">
        <f t="shared" ca="1" si="15"/>
        <v/>
      </c>
    </row>
    <row r="70" spans="2:37" x14ac:dyDescent="0.2">
      <c r="B70" s="18">
        <f t="shared" si="16"/>
        <v>41</v>
      </c>
      <c r="D70" s="1" t="s">
        <v>30</v>
      </c>
      <c r="F70" s="50">
        <f t="shared" si="11"/>
        <v>68466.485990000001</v>
      </c>
      <c r="H70" s="50"/>
      <c r="K70" s="73">
        <v>0</v>
      </c>
      <c r="L70" s="50">
        <f t="shared" si="17"/>
        <v>68466.485990000001</v>
      </c>
      <c r="N70" s="2"/>
      <c r="O70" s="73">
        <v>0</v>
      </c>
      <c r="P70" s="78">
        <f t="shared" ca="1" si="12"/>
        <v>0</v>
      </c>
      <c r="R70" s="78">
        <f t="shared" ca="1" si="12"/>
        <v>68466.485990000001</v>
      </c>
      <c r="S70" s="78"/>
      <c r="T70" s="78">
        <f t="shared" ca="1" si="13"/>
        <v>0</v>
      </c>
      <c r="U70" s="78"/>
      <c r="V70" s="78">
        <f t="shared" ca="1" si="14"/>
        <v>0</v>
      </c>
      <c r="X70" s="78">
        <f t="shared" ca="1" si="18"/>
        <v>68466.485990000001</v>
      </c>
      <c r="Z70" s="51" t="str">
        <f t="shared" ca="1" si="15"/>
        <v/>
      </c>
    </row>
    <row r="71" spans="2:37" x14ac:dyDescent="0.2">
      <c r="B71" s="18">
        <f t="shared" si="16"/>
        <v>42</v>
      </c>
      <c r="D71" s="1" t="s">
        <v>31</v>
      </c>
      <c r="F71" s="50">
        <f t="shared" si="11"/>
        <v>3496978.1869334034</v>
      </c>
      <c r="H71" s="50"/>
      <c r="K71" s="73">
        <v>0</v>
      </c>
      <c r="L71" s="50">
        <f t="shared" si="17"/>
        <v>3496978.1869334034</v>
      </c>
      <c r="N71" s="2"/>
      <c r="O71" s="73">
        <v>0</v>
      </c>
      <c r="P71" s="78">
        <f t="shared" ca="1" si="12"/>
        <v>0</v>
      </c>
      <c r="R71" s="78">
        <f t="shared" ca="1" si="12"/>
        <v>0</v>
      </c>
      <c r="S71" s="78"/>
      <c r="T71" s="78">
        <f t="shared" ca="1" si="13"/>
        <v>0</v>
      </c>
      <c r="U71" s="78"/>
      <c r="V71" s="78">
        <f t="shared" ca="1" si="14"/>
        <v>3496978.1869334034</v>
      </c>
      <c r="X71" s="78">
        <f t="shared" ca="1" si="18"/>
        <v>3496978.1869334034</v>
      </c>
      <c r="Z71" s="51" t="str">
        <f t="shared" ca="1" si="15"/>
        <v/>
      </c>
    </row>
    <row r="72" spans="2:37" x14ac:dyDescent="0.2">
      <c r="B72" s="18">
        <f t="shared" si="16"/>
        <v>43</v>
      </c>
      <c r="D72" s="1" t="s">
        <v>293</v>
      </c>
      <c r="F72" s="50">
        <f t="shared" si="11"/>
        <v>1029780.7535093786</v>
      </c>
      <c r="H72" s="50"/>
      <c r="K72" s="73">
        <v>0</v>
      </c>
      <c r="L72" s="50">
        <f t="shared" si="17"/>
        <v>1029780.7535093786</v>
      </c>
      <c r="N72" s="2"/>
      <c r="O72" s="73">
        <v>0</v>
      </c>
      <c r="P72" s="78">
        <f t="shared" ca="1" si="12"/>
        <v>0</v>
      </c>
      <c r="R72" s="78">
        <f t="shared" ca="1" si="12"/>
        <v>0</v>
      </c>
      <c r="S72" s="78"/>
      <c r="T72" s="78">
        <f t="shared" ca="1" si="13"/>
        <v>0</v>
      </c>
      <c r="U72" s="78"/>
      <c r="V72" s="78">
        <f t="shared" ca="1" si="14"/>
        <v>1029780.7535093786</v>
      </c>
      <c r="X72" s="78">
        <f t="shared" ca="1" si="18"/>
        <v>1029780.7535093786</v>
      </c>
      <c r="Z72" s="51" t="str">
        <f t="shared" ca="1" si="15"/>
        <v/>
      </c>
    </row>
    <row r="73" spans="2:37" x14ac:dyDescent="0.2">
      <c r="B73" s="18">
        <f>B72+1</f>
        <v>44</v>
      </c>
      <c r="D73" s="1" t="s">
        <v>34</v>
      </c>
      <c r="F73" s="50">
        <f t="shared" si="11"/>
        <v>253810.37950131294</v>
      </c>
      <c r="H73" s="50"/>
      <c r="K73" s="73">
        <v>0</v>
      </c>
      <c r="L73" s="50">
        <f t="shared" si="17"/>
        <v>253810.37950131294</v>
      </c>
      <c r="N73" s="2"/>
      <c r="O73" s="73">
        <v>0</v>
      </c>
      <c r="P73" s="78">
        <f t="shared" ca="1" si="12"/>
        <v>0</v>
      </c>
      <c r="R73" s="78">
        <f t="shared" ca="1" si="12"/>
        <v>0</v>
      </c>
      <c r="S73" s="78"/>
      <c r="T73" s="78">
        <f t="shared" ca="1" si="13"/>
        <v>0</v>
      </c>
      <c r="U73" s="78"/>
      <c r="V73" s="78">
        <f t="shared" ca="1" si="14"/>
        <v>253810.37950131294</v>
      </c>
      <c r="X73" s="78">
        <f t="shared" ca="1" si="18"/>
        <v>253810.37950131294</v>
      </c>
      <c r="Z73" s="51" t="str">
        <f t="shared" ca="1" si="15"/>
        <v/>
      </c>
    </row>
    <row r="74" spans="2:37" x14ac:dyDescent="0.2">
      <c r="B74" s="18">
        <f>B73+1</f>
        <v>45</v>
      </c>
      <c r="D74" s="1" t="s">
        <v>77</v>
      </c>
      <c r="F74" s="50">
        <f t="shared" si="11"/>
        <v>7182.6654800000015</v>
      </c>
      <c r="H74" s="50"/>
      <c r="K74" s="73">
        <v>0</v>
      </c>
      <c r="L74" s="50">
        <f t="shared" si="17"/>
        <v>7182.6654800000015</v>
      </c>
      <c r="N74" s="2"/>
      <c r="O74" s="73">
        <v>0</v>
      </c>
      <c r="P74" s="78">
        <f t="shared" ca="1" si="12"/>
        <v>0</v>
      </c>
      <c r="R74" s="78">
        <f t="shared" ca="1" si="12"/>
        <v>477.03131475162303</v>
      </c>
      <c r="S74" s="78"/>
      <c r="T74" s="78">
        <f t="shared" ca="1" si="13"/>
        <v>4318.2255996879157</v>
      </c>
      <c r="U74" s="78"/>
      <c r="V74" s="78">
        <f t="shared" ca="1" si="14"/>
        <v>2387.408565560464</v>
      </c>
      <c r="X74" s="78">
        <f t="shared" ca="1" si="18"/>
        <v>7182.6654800000024</v>
      </c>
      <c r="Z74" s="51" t="str">
        <f t="shared" ca="1" si="15"/>
        <v/>
      </c>
    </row>
    <row r="75" spans="2:37" x14ac:dyDescent="0.2">
      <c r="B75" s="18">
        <f t="shared" si="16"/>
        <v>46</v>
      </c>
      <c r="D75" s="1" t="s">
        <v>394</v>
      </c>
      <c r="F75" s="41">
        <f>SUM(F62:F74)</f>
        <v>14744945.66973339</v>
      </c>
      <c r="H75" s="41">
        <f>SUM(H62:H74)</f>
        <v>0</v>
      </c>
      <c r="L75" s="41">
        <f>SUM(L62:L74)</f>
        <v>14744945.66973339</v>
      </c>
      <c r="P75" s="80">
        <f ca="1">SUM(P62:P74)</f>
        <v>0</v>
      </c>
      <c r="Q75" s="67"/>
      <c r="R75" s="80">
        <f ca="1">SUM(R62:R74)</f>
        <v>659840.44189868239</v>
      </c>
      <c r="S75" s="38"/>
      <c r="T75" s="80">
        <f ca="1">SUM(T62:T74)</f>
        <v>2570860.9560909146</v>
      </c>
      <c r="U75" s="38"/>
      <c r="V75" s="80">
        <f ca="1">SUM(V62:V74)</f>
        <v>11514244.271743789</v>
      </c>
      <c r="X75" s="80">
        <f ca="1">SUM(X62:X74)</f>
        <v>14744945.66973339</v>
      </c>
      <c r="Z75" s="51" t="str">
        <f t="shared" ca="1" si="15"/>
        <v/>
      </c>
    </row>
    <row r="76" spans="2:37" x14ac:dyDescent="0.2">
      <c r="X76" s="50"/>
      <c r="Z76" s="51" t="str">
        <f t="shared" si="15"/>
        <v/>
      </c>
    </row>
    <row r="77" spans="2:37" x14ac:dyDescent="0.2">
      <c r="B77" s="18">
        <f>B75+1</f>
        <v>47</v>
      </c>
      <c r="D77" s="1" t="s">
        <v>196</v>
      </c>
      <c r="F77" s="50">
        <f>F33+F55</f>
        <v>412080.8656664947</v>
      </c>
      <c r="H77" s="50"/>
      <c r="K77" s="73">
        <v>0</v>
      </c>
      <c r="L77" s="50">
        <f t="shared" ref="L77" si="19">F77-H77</f>
        <v>412080.8656664947</v>
      </c>
      <c r="N77" s="2"/>
      <c r="O77" s="73">
        <v>0</v>
      </c>
      <c r="P77" s="78">
        <f ca="1">P33+P55</f>
        <v>0</v>
      </c>
      <c r="R77" s="78">
        <f ca="1">R33+R55</f>
        <v>21591.256497628456</v>
      </c>
      <c r="S77" s="78"/>
      <c r="T77" s="78">
        <f ca="1">T33+T55</f>
        <v>50857.828612163146</v>
      </c>
      <c r="U77" s="78"/>
      <c r="V77" s="78">
        <f ca="1">V33+V55</f>
        <v>339631.78055670322</v>
      </c>
      <c r="W77" s="78"/>
      <c r="X77" s="78">
        <f ca="1">P77+R77+T77+V77</f>
        <v>412080.86566649482</v>
      </c>
      <c r="Z77" s="51" t="str">
        <f t="shared" ca="1" si="15"/>
        <v/>
      </c>
    </row>
    <row r="78" spans="2:37" x14ac:dyDescent="0.2">
      <c r="X78" s="50"/>
      <c r="Z78" s="51" t="str">
        <f t="shared" si="15"/>
        <v/>
      </c>
    </row>
    <row r="79" spans="2:37" x14ac:dyDescent="0.2">
      <c r="B79" s="18">
        <f>B77+1</f>
        <v>48</v>
      </c>
      <c r="D79" s="1" t="s">
        <v>395</v>
      </c>
      <c r="F79" s="41">
        <f>F75+F77</f>
        <v>15157026.535399884</v>
      </c>
      <c r="H79" s="41">
        <f>H75+H77</f>
        <v>0</v>
      </c>
      <c r="L79" s="41">
        <f>L75+L77</f>
        <v>15157026.535399884</v>
      </c>
      <c r="P79" s="41">
        <f ca="1">P75+P77</f>
        <v>0</v>
      </c>
      <c r="Q79" s="109"/>
      <c r="R79" s="41">
        <f ca="1">R75+R77</f>
        <v>681431.69839631079</v>
      </c>
      <c r="S79" s="50"/>
      <c r="T79" s="41">
        <f ca="1">T75+T77</f>
        <v>2621718.7847030777</v>
      </c>
      <c r="U79" s="50"/>
      <c r="V79" s="41">
        <f ca="1">V75+V77</f>
        <v>11853876.052300492</v>
      </c>
      <c r="X79" s="41">
        <f ca="1">X75+X77</f>
        <v>15157026.535399886</v>
      </c>
      <c r="Z79" s="51" t="str">
        <f t="shared" ca="1" si="15"/>
        <v/>
      </c>
    </row>
    <row r="80" spans="2:37" x14ac:dyDescent="0.2">
      <c r="D80" s="6"/>
      <c r="E80" s="76"/>
      <c r="F80" s="76"/>
      <c r="H80" s="76"/>
      <c r="L80" s="76"/>
      <c r="Z80" s="51" t="str">
        <f t="shared" si="15"/>
        <v/>
      </c>
    </row>
    <row r="81" spans="2:26" x14ac:dyDescent="0.2">
      <c r="F81" s="50"/>
      <c r="Z81" s="51" t="str">
        <f t="shared" si="15"/>
        <v/>
      </c>
    </row>
    <row r="82" spans="2:26" x14ac:dyDescent="0.2">
      <c r="D82" s="6" t="s">
        <v>36</v>
      </c>
      <c r="E82" s="77"/>
      <c r="F82" s="77"/>
      <c r="H82" s="77"/>
      <c r="L82" s="77"/>
      <c r="Z82" s="51" t="str">
        <f t="shared" si="15"/>
        <v/>
      </c>
    </row>
    <row r="83" spans="2:26" x14ac:dyDescent="0.2">
      <c r="Z83" s="51" t="str">
        <f t="shared" si="15"/>
        <v/>
      </c>
    </row>
    <row r="84" spans="2:26" x14ac:dyDescent="0.2">
      <c r="B84" s="18">
        <f>B79+1</f>
        <v>49</v>
      </c>
      <c r="D84" s="1" t="s">
        <v>41</v>
      </c>
      <c r="F84" s="50">
        <v>106990.37774285467</v>
      </c>
      <c r="H84" s="50"/>
      <c r="K84" s="73">
        <v>0</v>
      </c>
      <c r="L84" s="50">
        <f t="shared" ref="L84:L88" si="20">F84-H84</f>
        <v>106990.37774285467</v>
      </c>
      <c r="N84" s="2" t="s">
        <v>35</v>
      </c>
      <c r="O84" s="73">
        <v>81</v>
      </c>
      <c r="P84" s="78">
        <f ca="1">OFFSET('Function Factors'!$B$9,$O84-1,P$14)*$L84+OFFSET('Function Factors'!$B$9,$K84-1,P$14)*$H84</f>
        <v>0</v>
      </c>
      <c r="R84" s="78">
        <f ca="1">OFFSET('Function Factors'!$B$9,$O84-1,R$14)*$L84+OFFSET('Function Factors'!$B$9,$K84-1,R$14)*$H84</f>
        <v>4345.1165095733522</v>
      </c>
      <c r="S84" s="78"/>
      <c r="T84" s="78">
        <f ca="1">OFFSET('Function Factors'!$B$9,$O84-1,T$14)*$L84+OFFSET('Function Factors'!$B$9,$K84-1,T$14)*$H84</f>
        <v>18568.37524808753</v>
      </c>
      <c r="U84" s="78"/>
      <c r="V84" s="78">
        <f ca="1">OFFSET('Function Factors'!$B$9,$O84-1,V$14)*$L84+OFFSET('Function Factors'!$B$9,$K84-1,V$14)*$H84</f>
        <v>84076.885985193789</v>
      </c>
      <c r="X84" s="78">
        <f t="shared" ref="X84:X88" ca="1" si="21">P84+R84+T84+V84</f>
        <v>106990.37774285467</v>
      </c>
      <c r="Z84" s="51" t="str">
        <f t="shared" ca="1" si="15"/>
        <v/>
      </c>
    </row>
    <row r="85" spans="2:26" x14ac:dyDescent="0.2">
      <c r="B85" s="18">
        <f>B84+1</f>
        <v>50</v>
      </c>
      <c r="D85" s="1" t="s">
        <v>379</v>
      </c>
      <c r="F85" s="50">
        <v>-5076.4162604167295</v>
      </c>
      <c r="H85" s="50"/>
      <c r="K85" s="73">
        <v>0</v>
      </c>
      <c r="L85" s="50">
        <f t="shared" si="20"/>
        <v>-5076.4162604167295</v>
      </c>
      <c r="N85" s="2" t="s">
        <v>35</v>
      </c>
      <c r="O85" s="73">
        <v>81</v>
      </c>
      <c r="P85" s="78">
        <f ca="1">OFFSET('Function Factors'!$B$9,$O85-1,P$14)*$L85+OFFSET('Function Factors'!$B$9,$K85-1,P$14)*$H85</f>
        <v>0</v>
      </c>
      <c r="R85" s="78">
        <f ca="1">OFFSET('Function Factors'!$B$9,$O85-1,R$14)*$L85+OFFSET('Function Factors'!$B$9,$K85-1,R$14)*$H85</f>
        <v>-206.16452215560537</v>
      </c>
      <c r="S85" s="78"/>
      <c r="T85" s="78">
        <f ca="1">OFFSET('Function Factors'!$B$9,$O85-1,T$14)*$L85+OFFSET('Function Factors'!$B$9,$K85-1,T$14)*$H85</f>
        <v>-881.02130329384931</v>
      </c>
      <c r="U85" s="78"/>
      <c r="V85" s="78">
        <f ca="1">OFFSET('Function Factors'!$B$9,$O85-1,V$14)*$L85+OFFSET('Function Factors'!$B$9,$K85-1,V$14)*$H85</f>
        <v>-3989.230434967275</v>
      </c>
      <c r="X85" s="78">
        <f t="shared" ca="1" si="21"/>
        <v>-5076.4162604167295</v>
      </c>
      <c r="Z85" s="51" t="str">
        <f t="shared" ca="1" si="15"/>
        <v/>
      </c>
    </row>
    <row r="86" spans="2:26" x14ac:dyDescent="0.2">
      <c r="B86" s="18">
        <f t="shared" ref="B86:B89" si="22">B85+1</f>
        <v>51</v>
      </c>
      <c r="D86" s="1" t="s">
        <v>42</v>
      </c>
      <c r="F86" s="50">
        <v>-60186.114249104641</v>
      </c>
      <c r="H86" s="50"/>
      <c r="K86" s="73">
        <v>0</v>
      </c>
      <c r="L86" s="50">
        <f t="shared" si="20"/>
        <v>-60186.114249104641</v>
      </c>
      <c r="N86" s="2" t="s">
        <v>35</v>
      </c>
      <c r="O86" s="73">
        <v>81</v>
      </c>
      <c r="P86" s="78">
        <f ca="1">OFFSET('Function Factors'!$B$9,$O86-1,P$14)*$L86+OFFSET('Function Factors'!$B$9,$K86-1,P$14)*$H86</f>
        <v>0</v>
      </c>
      <c r="R86" s="78">
        <f ca="1">OFFSET('Function Factors'!$B$9,$O86-1,R$14)*$L86+OFFSET('Function Factors'!$B$9,$K86-1,R$14)*$H86</f>
        <v>-2444.2915726439505</v>
      </c>
      <c r="S86" s="78"/>
      <c r="T86" s="78">
        <f ca="1">OFFSET('Function Factors'!$B$9,$O86-1,T$14)*$L86+OFFSET('Function Factors'!$B$9,$K86-1,T$14)*$H86</f>
        <v>-10445.409930111951</v>
      </c>
      <c r="U86" s="78"/>
      <c r="V86" s="78">
        <f ca="1">OFFSET('Function Factors'!$B$9,$O86-1,V$14)*$L86+OFFSET('Function Factors'!$B$9,$K86-1,V$14)*$H86</f>
        <v>-47296.412746348738</v>
      </c>
      <c r="X86" s="78">
        <f t="shared" ca="1" si="21"/>
        <v>-60186.114249104641</v>
      </c>
      <c r="Z86" s="51" t="str">
        <f t="shared" ca="1" si="15"/>
        <v/>
      </c>
    </row>
    <row r="87" spans="2:26" x14ac:dyDescent="0.2">
      <c r="B87" s="18">
        <f t="shared" si="22"/>
        <v>52</v>
      </c>
      <c r="D87" s="1" t="s">
        <v>380</v>
      </c>
      <c r="F87" s="50">
        <v>450894.64997650369</v>
      </c>
      <c r="H87" s="50"/>
      <c r="K87" s="73">
        <v>0</v>
      </c>
      <c r="L87" s="50">
        <f t="shared" si="20"/>
        <v>450894.64997650369</v>
      </c>
      <c r="N87" s="2" t="s">
        <v>28</v>
      </c>
      <c r="O87" s="73">
        <v>99</v>
      </c>
      <c r="P87" s="78">
        <f ca="1">OFFSET('Function Factors'!$B$9,$O87-1,P$14)*$L87+OFFSET('Function Factors'!$B$9,$K87-1,P$14)*$H87</f>
        <v>0</v>
      </c>
      <c r="R87" s="78">
        <f ca="1">OFFSET('Function Factors'!$B$9,$O87-1,R$14)*$L87+OFFSET('Function Factors'!$B$9,$K87-1,R$14)*$H87</f>
        <v>450894.64997650369</v>
      </c>
      <c r="S87" s="78"/>
      <c r="T87" s="78">
        <f ca="1">OFFSET('Function Factors'!$B$9,$O87-1,T$14)*$L87+OFFSET('Function Factors'!$B$9,$K87-1,T$14)*$H87</f>
        <v>0</v>
      </c>
      <c r="U87" s="78"/>
      <c r="V87" s="78">
        <f ca="1">OFFSET('Function Factors'!$B$9,$O87-1,V$14)*$L87+OFFSET('Function Factors'!$B$9,$K87-1,V$14)*$H87</f>
        <v>0</v>
      </c>
      <c r="X87" s="78">
        <f t="shared" ca="1" si="21"/>
        <v>450894.64997650369</v>
      </c>
      <c r="Z87" s="51" t="str">
        <f t="shared" ca="1" si="15"/>
        <v/>
      </c>
    </row>
    <row r="88" spans="2:26" x14ac:dyDescent="0.2">
      <c r="B88" s="18">
        <f t="shared" si="22"/>
        <v>53</v>
      </c>
      <c r="D88" s="1" t="s">
        <v>381</v>
      </c>
      <c r="F88" s="50">
        <v>-130400</v>
      </c>
      <c r="H88" s="50"/>
      <c r="K88" s="73">
        <v>0</v>
      </c>
      <c r="L88" s="50">
        <f t="shared" si="20"/>
        <v>-130400</v>
      </c>
      <c r="N88" s="2" t="s">
        <v>35</v>
      </c>
      <c r="O88" s="73">
        <v>81</v>
      </c>
      <c r="P88" s="78">
        <f ca="1">OFFSET('Function Factors'!$B$9,$O88-1,P$14)*$L88+OFFSET('Function Factors'!$B$9,$K88-1,P$14)*$H88</f>
        <v>0</v>
      </c>
      <c r="R88" s="78">
        <f ca="1">OFFSET('Function Factors'!$B$9,$O88-1,R$14)*$L88+OFFSET('Function Factors'!$B$9,$K88-1,R$14)*$H88</f>
        <v>-5295.833184271617</v>
      </c>
      <c r="S88" s="78"/>
      <c r="T88" s="78">
        <f ca="1">OFFSET('Function Factors'!$B$9,$O88-1,T$14)*$L88+OFFSET('Function Factors'!$B$9,$K88-1,T$14)*$H88</f>
        <v>-22631.15789879825</v>
      </c>
      <c r="U88" s="78"/>
      <c r="V88" s="78">
        <f ca="1">OFFSET('Function Factors'!$B$9,$O88-1,V$14)*$L88+OFFSET('Function Factors'!$B$9,$K88-1,V$14)*$H88</f>
        <v>-102473.00891693014</v>
      </c>
      <c r="X88" s="78">
        <f t="shared" ca="1" si="21"/>
        <v>-130400</v>
      </c>
      <c r="Z88" s="51" t="str">
        <f t="shared" ca="1" si="15"/>
        <v/>
      </c>
    </row>
    <row r="89" spans="2:26" x14ac:dyDescent="0.2">
      <c r="B89" s="18">
        <f t="shared" si="22"/>
        <v>54</v>
      </c>
      <c r="D89" s="1" t="s">
        <v>396</v>
      </c>
      <c r="F89" s="41">
        <f>SUM(F84:F88)</f>
        <v>362222.49720983696</v>
      </c>
      <c r="H89" s="41">
        <f>SUM(H84:H88)</f>
        <v>0</v>
      </c>
      <c r="L89" s="41">
        <f>SUM(L84:L88)</f>
        <v>362222.49720983696</v>
      </c>
      <c r="P89" s="80">
        <f ca="1">SUM(P84:P88)</f>
        <v>0</v>
      </c>
      <c r="Q89" s="38"/>
      <c r="R89" s="80">
        <f ca="1">SUM(R84:R88)</f>
        <v>447293.47720700584</v>
      </c>
      <c r="S89" s="38"/>
      <c r="T89" s="80">
        <f ca="1">SUM(T84:T88)</f>
        <v>-15389.21388411652</v>
      </c>
      <c r="U89" s="38"/>
      <c r="V89" s="80">
        <f ca="1">SUM(V84:V88)</f>
        <v>-69681.766113052363</v>
      </c>
      <c r="W89" s="50"/>
      <c r="X89" s="80">
        <f ca="1">SUM(X84:X88)</f>
        <v>362222.49720983696</v>
      </c>
      <c r="Z89" s="51" t="str">
        <f t="shared" ca="1" si="15"/>
        <v/>
      </c>
    </row>
    <row r="90" spans="2:26" x14ac:dyDescent="0.2">
      <c r="Z90" s="51" t="str">
        <f t="shared" si="15"/>
        <v/>
      </c>
    </row>
    <row r="91" spans="2:26" x14ac:dyDescent="0.2">
      <c r="Z91" s="51" t="str">
        <f t="shared" si="15"/>
        <v/>
      </c>
    </row>
    <row r="92" spans="2:26" x14ac:dyDescent="0.2">
      <c r="B92" s="18">
        <f>B89+1</f>
        <v>55</v>
      </c>
      <c r="D92" s="1" t="s">
        <v>397</v>
      </c>
      <c r="F92" s="41">
        <f>F79+F89</f>
        <v>15519249.032609722</v>
      </c>
      <c r="H92" s="41">
        <f>H79+H89</f>
        <v>0</v>
      </c>
      <c r="L92" s="41">
        <f>L79+L89</f>
        <v>15519249.032609722</v>
      </c>
      <c r="P92" s="41">
        <f ca="1">P79+P89</f>
        <v>0</v>
      </c>
      <c r="Q92" s="109"/>
      <c r="R92" s="41">
        <f ca="1">R79+R89</f>
        <v>1128725.1756033166</v>
      </c>
      <c r="S92" s="50"/>
      <c r="T92" s="41">
        <f ca="1">T79+T89</f>
        <v>2606329.5708189611</v>
      </c>
      <c r="U92" s="50"/>
      <c r="V92" s="41">
        <f ca="1">V79+V89</f>
        <v>11784194.28618744</v>
      </c>
      <c r="W92" s="50"/>
      <c r="X92" s="41">
        <f ca="1">X79+X89</f>
        <v>15519249.032609724</v>
      </c>
      <c r="Z92" s="51" t="str">
        <f t="shared" ca="1" si="15"/>
        <v/>
      </c>
    </row>
    <row r="93" spans="2:26" x14ac:dyDescent="0.2">
      <c r="F93" s="110"/>
      <c r="Z93" s="51" t="str">
        <f t="shared" si="15"/>
        <v/>
      </c>
    </row>
    <row r="94" spans="2:26" x14ac:dyDescent="0.2">
      <c r="Z94" s="51" t="str">
        <f t="shared" si="15"/>
        <v/>
      </c>
    </row>
    <row r="95" spans="2:26" x14ac:dyDescent="0.2">
      <c r="B95" s="18">
        <f>B92+1</f>
        <v>56</v>
      </c>
      <c r="D95" s="1" t="s">
        <v>38</v>
      </c>
      <c r="F95" s="85">
        <v>6.0821321807016528E-2</v>
      </c>
      <c r="H95" s="88"/>
      <c r="L95" s="85">
        <f>F95</f>
        <v>6.0821321807016528E-2</v>
      </c>
      <c r="P95" s="85">
        <f>$F$95</f>
        <v>6.0821321807016528E-2</v>
      </c>
      <c r="Q95" s="136"/>
      <c r="R95" s="85">
        <f>$F$95</f>
        <v>6.0821321807016528E-2</v>
      </c>
      <c r="S95" s="136"/>
      <c r="T95" s="85">
        <f>$F$95</f>
        <v>6.0821321807016528E-2</v>
      </c>
      <c r="U95" s="136"/>
      <c r="V95" s="85">
        <f>$F$95</f>
        <v>6.0821321807016528E-2</v>
      </c>
      <c r="X95" s="85">
        <f>$F$95</f>
        <v>6.0821321807016528E-2</v>
      </c>
      <c r="Z95" s="51" t="str">
        <f>IF(ROUND(F95,4)=ROUND(X95,4), "", "check")</f>
        <v/>
      </c>
    </row>
    <row r="96" spans="2:26" x14ac:dyDescent="0.2">
      <c r="Z96" s="51" t="str">
        <f t="shared" si="15"/>
        <v/>
      </c>
    </row>
    <row r="97" spans="2:26" x14ac:dyDescent="0.2">
      <c r="B97" s="18">
        <f>B95+1</f>
        <v>57</v>
      </c>
      <c r="D97" s="1" t="s">
        <v>398</v>
      </c>
      <c r="F97" s="41">
        <f>F92*F95</f>
        <v>943901.23961558577</v>
      </c>
      <c r="H97" s="41"/>
      <c r="L97" s="41">
        <f>L92*L95</f>
        <v>943901.23961558577</v>
      </c>
      <c r="P97" s="41">
        <f ca="1">P92*P95</f>
        <v>0</v>
      </c>
      <c r="R97" s="41">
        <f ca="1">R92*R95</f>
        <v>68650.557137050564</v>
      </c>
      <c r="T97" s="41">
        <f ca="1">T92*T95</f>
        <v>158520.4095619233</v>
      </c>
      <c r="V97" s="41">
        <f ca="1">V92*V95</f>
        <v>716730.27291661175</v>
      </c>
      <c r="X97" s="80">
        <f t="shared" ref="X97" ca="1" si="23">P97+R97+T97+V97</f>
        <v>943901.23961558565</v>
      </c>
      <c r="Z97" s="51" t="str">
        <f t="shared" ca="1" si="15"/>
        <v/>
      </c>
    </row>
    <row r="98" spans="2:26" x14ac:dyDescent="0.2">
      <c r="F98" s="50"/>
      <c r="H98" s="50"/>
      <c r="L98" s="50"/>
      <c r="P98" s="50"/>
      <c r="R98" s="50"/>
      <c r="T98" s="50"/>
      <c r="V98" s="50"/>
      <c r="X98" s="89"/>
      <c r="Z98" s="51" t="str">
        <f t="shared" si="15"/>
        <v/>
      </c>
    </row>
    <row r="99" spans="2:26" x14ac:dyDescent="0.2">
      <c r="F99" s="50"/>
      <c r="H99" s="50"/>
      <c r="L99" s="50"/>
      <c r="P99" s="50"/>
      <c r="R99" s="50"/>
      <c r="T99" s="50"/>
      <c r="V99" s="50"/>
      <c r="X99" s="89"/>
      <c r="Z99" s="51" t="str">
        <f t="shared" si="15"/>
        <v/>
      </c>
    </row>
    <row r="100" spans="2:26" x14ac:dyDescent="0.2">
      <c r="D100" s="6" t="s">
        <v>70</v>
      </c>
      <c r="Z100" s="51" t="str">
        <f t="shared" si="15"/>
        <v/>
      </c>
    </row>
    <row r="101" spans="2:26" x14ac:dyDescent="0.2">
      <c r="Z101" s="51" t="str">
        <f t="shared" si="15"/>
        <v/>
      </c>
    </row>
    <row r="102" spans="2:26" x14ac:dyDescent="0.2">
      <c r="B102" s="18">
        <f>B97+1</f>
        <v>58</v>
      </c>
      <c r="D102" s="1" t="s">
        <v>195</v>
      </c>
      <c r="F102" s="50">
        <v>672899.26923475764</v>
      </c>
      <c r="H102" s="50"/>
      <c r="K102" s="73">
        <v>0</v>
      </c>
      <c r="L102" s="50">
        <f>F102-H102</f>
        <v>672899.26923475764</v>
      </c>
      <c r="N102" s="2" t="s">
        <v>198</v>
      </c>
      <c r="O102" s="73">
        <v>33</v>
      </c>
      <c r="P102" s="78">
        <f ca="1">OFFSET('Function Factors'!$B$9,$O102-1,P$14)*$L102+OFFSET('Function Factors'!$B$9,$K102-1,P$14)*$H102</f>
        <v>0</v>
      </c>
      <c r="R102" s="78">
        <f ca="1">OFFSET('Function Factors'!$B$9,$O102-1,R$14)*$L102+OFFSET('Function Factors'!$B$9,$K102-1,R$14)*$H102</f>
        <v>24853.346732706683</v>
      </c>
      <c r="S102" s="78"/>
      <c r="T102" s="78">
        <f ca="1">OFFSET('Function Factors'!$B$9,$O102-1,T$14)*$L102+OFFSET('Function Factors'!$B$9,$K102-1,T$14)*$H102</f>
        <v>82421.141572556502</v>
      </c>
      <c r="U102" s="78"/>
      <c r="V102" s="78">
        <f ca="1">OFFSET('Function Factors'!$B$9,$O102-1,V$14)*$L102+OFFSET('Function Factors'!$B$9,$K102-1,V$14)*$H102</f>
        <v>565624.78092949442</v>
      </c>
      <c r="X102" s="78">
        <f t="shared" ref="X102:X103" ca="1" si="24">P102+R102+T102+V102</f>
        <v>672899.26923475764</v>
      </c>
      <c r="Z102" s="51" t="str">
        <f t="shared" ca="1" si="15"/>
        <v/>
      </c>
    </row>
    <row r="103" spans="2:26" x14ac:dyDescent="0.2">
      <c r="B103" s="18">
        <f>B102+1</f>
        <v>59</v>
      </c>
      <c r="D103" s="1" t="s">
        <v>196</v>
      </c>
      <c r="F103" s="50">
        <v>57300.730764952459</v>
      </c>
      <c r="H103" s="50"/>
      <c r="K103" s="73">
        <v>0</v>
      </c>
      <c r="L103" s="50">
        <f>F103-H103</f>
        <v>57300.730764952459</v>
      </c>
      <c r="N103" s="2" t="s">
        <v>119</v>
      </c>
      <c r="O103" s="73">
        <v>45</v>
      </c>
      <c r="P103" s="78">
        <f ca="1">OFFSET('Function Factors'!$B$9,$O103-1,P$14)*$L103+OFFSET('Function Factors'!$B$9,$K103-1,P$14)*$H103</f>
        <v>0</v>
      </c>
      <c r="R103" s="78">
        <f ca="1">OFFSET('Function Factors'!$B$9,$O103-1,R$14)*$L103+OFFSET('Function Factors'!$B$9,$K103-1,R$14)*$H103</f>
        <v>3002.3106592115464</v>
      </c>
      <c r="S103" s="78"/>
      <c r="T103" s="78">
        <f ca="1">OFFSET('Function Factors'!$B$9,$O103-1,T$14)*$L103+OFFSET('Function Factors'!$B$9,$K103-1,T$14)*$H103</f>
        <v>7071.8904647083737</v>
      </c>
      <c r="U103" s="78"/>
      <c r="V103" s="78">
        <f ca="1">OFFSET('Function Factors'!$B$9,$O103-1,V$14)*$L103+OFFSET('Function Factors'!$B$9,$K103-1,V$14)*$H103</f>
        <v>47226.529641032546</v>
      </c>
      <c r="X103" s="78">
        <f t="shared" ca="1" si="24"/>
        <v>57300.730764952466</v>
      </c>
      <c r="Z103" s="51" t="str">
        <f t="shared" ca="1" si="15"/>
        <v/>
      </c>
    </row>
    <row r="104" spans="2:26" x14ac:dyDescent="0.2">
      <c r="B104" s="18">
        <f>B103+1</f>
        <v>60</v>
      </c>
      <c r="D104" s="1" t="s">
        <v>197</v>
      </c>
      <c r="F104" s="41">
        <f>SUM(F102:F103)</f>
        <v>730199.99999971013</v>
      </c>
      <c r="H104" s="41">
        <f>SUM(H102:H103)</f>
        <v>0</v>
      </c>
      <c r="L104" s="41">
        <f>SUM(L102:L103)</f>
        <v>730199.99999971013</v>
      </c>
      <c r="P104" s="80">
        <f ca="1">SUM(P102:P103)</f>
        <v>0</v>
      </c>
      <c r="R104" s="80">
        <f ca="1">SUM(R102:R103)</f>
        <v>27855.65739191823</v>
      </c>
      <c r="T104" s="80">
        <f ca="1">SUM(T102:T103)</f>
        <v>89493.032037264871</v>
      </c>
      <c r="V104" s="80">
        <f ca="1">SUM(V102:V103)</f>
        <v>612851.31057052698</v>
      </c>
      <c r="X104" s="80">
        <f ca="1">SUM(X102:X103)</f>
        <v>730199.99999971013</v>
      </c>
      <c r="Z104" s="51" t="str">
        <f t="shared" ca="1" si="15"/>
        <v/>
      </c>
    </row>
    <row r="105" spans="2:26" x14ac:dyDescent="0.2">
      <c r="Z105" s="51" t="str">
        <f t="shared" si="15"/>
        <v/>
      </c>
    </row>
    <row r="106" spans="2:26" x14ac:dyDescent="0.2">
      <c r="D106" s="6" t="s">
        <v>69</v>
      </c>
      <c r="F106" s="50"/>
      <c r="H106" s="50"/>
      <c r="L106" s="50"/>
      <c r="P106" s="50"/>
      <c r="R106" s="50"/>
      <c r="T106" s="50"/>
      <c r="V106" s="50"/>
      <c r="X106" s="89"/>
      <c r="Z106" s="51" t="str">
        <f t="shared" si="15"/>
        <v/>
      </c>
    </row>
    <row r="107" spans="2:26" x14ac:dyDescent="0.2">
      <c r="F107" s="50"/>
      <c r="H107" s="50"/>
      <c r="L107" s="50"/>
      <c r="P107" s="50"/>
      <c r="R107" s="50"/>
      <c r="T107" s="50"/>
      <c r="V107" s="50"/>
      <c r="X107" s="89"/>
      <c r="Z107" s="51" t="str">
        <f t="shared" si="15"/>
        <v/>
      </c>
    </row>
    <row r="108" spans="2:26" x14ac:dyDescent="0.2">
      <c r="B108" s="18">
        <f>B104+1</f>
        <v>61</v>
      </c>
      <c r="D108" s="1" t="s">
        <v>39</v>
      </c>
      <c r="F108" s="50">
        <v>121807.67104598368</v>
      </c>
      <c r="H108" s="50"/>
      <c r="K108" s="73">
        <v>0</v>
      </c>
      <c r="L108" s="50">
        <f>F108-H108</f>
        <v>121807.67104598368</v>
      </c>
      <c r="N108" s="2" t="s">
        <v>43</v>
      </c>
      <c r="O108" s="73">
        <v>93</v>
      </c>
      <c r="P108" s="78">
        <f ca="1">OFFSET('Function Factors'!$B$9,$O108-1,P$14)*$L108+OFFSET('Function Factors'!$B$9,$K108-1,P$14)*$H108</f>
        <v>0</v>
      </c>
      <c r="R108" s="78">
        <f ca="1">OFFSET('Function Factors'!$B$9,$O108-1,R$14)*$L108+OFFSET('Function Factors'!$B$9,$K108-1,R$14)*$H108</f>
        <v>8859.1519217401892</v>
      </c>
      <c r="S108" s="78"/>
      <c r="T108" s="78">
        <f ca="1">OFFSET('Function Factors'!$B$9,$O108-1,T$14)*$L108+OFFSET('Function Factors'!$B$9,$K108-1,T$14)*$H108</f>
        <v>20456.591316541941</v>
      </c>
      <c r="U108" s="78"/>
      <c r="V108" s="78">
        <f ca="1">OFFSET('Function Factors'!$B$9,$O108-1,V$14)*$L108+OFFSET('Function Factors'!$B$9,$K108-1,V$14)*$H108</f>
        <v>92491.927807701548</v>
      </c>
      <c r="X108" s="78">
        <f ca="1">P108+R108+T108+V108</f>
        <v>121807.67104598368</v>
      </c>
      <c r="Z108" s="51" t="str">
        <f t="shared" ca="1" si="15"/>
        <v/>
      </c>
    </row>
    <row r="109" spans="2:26" x14ac:dyDescent="0.2">
      <c r="B109" s="18">
        <f>B108+1</f>
        <v>62</v>
      </c>
      <c r="D109" s="1" t="s">
        <v>40</v>
      </c>
      <c r="F109" s="50">
        <v>125582.50292039152</v>
      </c>
      <c r="H109" s="50"/>
      <c r="K109" s="73">
        <v>0</v>
      </c>
      <c r="L109" s="50">
        <f>F109-H109</f>
        <v>125582.50292039152</v>
      </c>
      <c r="N109" s="2" t="s">
        <v>124</v>
      </c>
      <c r="O109" s="73">
        <v>90</v>
      </c>
      <c r="P109" s="78">
        <f ca="1">OFFSET('Function Factors'!$B$9,$O109-1,P$14)*$L109+OFFSET('Function Factors'!$B$9,$K109-1,P$14)*$H109</f>
        <v>0</v>
      </c>
      <c r="R109" s="78">
        <f ca="1">OFFSET('Function Factors'!$B$9,$O109-1,R$14)*$L109+OFFSET('Function Factors'!$B$9,$K109-1,R$14)*$H109</f>
        <v>4332.8583914291694</v>
      </c>
      <c r="S109" s="78"/>
      <c r="T109" s="78">
        <f ca="1">OFFSET('Function Factors'!$B$9,$O109-1,T$14)*$L109+OFFSET('Function Factors'!$B$9,$K109-1,T$14)*$H109</f>
        <v>25970.862333656336</v>
      </c>
      <c r="U109" s="78"/>
      <c r="V109" s="78">
        <f ca="1">OFFSET('Function Factors'!$B$9,$O109-1,V$14)*$L109+OFFSET('Function Factors'!$B$9,$K109-1,V$14)*$H109</f>
        <v>95278.782195306019</v>
      </c>
      <c r="W109" s="30"/>
      <c r="X109" s="78">
        <f ca="1">P109+R109+T109+V109</f>
        <v>125582.50292039153</v>
      </c>
      <c r="Z109" s="51" t="str">
        <f t="shared" ca="1" si="15"/>
        <v/>
      </c>
    </row>
    <row r="110" spans="2:26" x14ac:dyDescent="0.2">
      <c r="B110" s="18">
        <f>B109+1</f>
        <v>63</v>
      </c>
      <c r="D110" s="1" t="s">
        <v>294</v>
      </c>
      <c r="F110" s="41">
        <f>SUM(F108:F109)</f>
        <v>247390.17396637518</v>
      </c>
      <c r="H110" s="41">
        <f>SUM(H108:H109)</f>
        <v>0</v>
      </c>
      <c r="L110" s="41">
        <f>SUM(L108:L109)</f>
        <v>247390.17396637518</v>
      </c>
      <c r="P110" s="80">
        <f ca="1">SUM(P108:P109)</f>
        <v>0</v>
      </c>
      <c r="R110" s="80">
        <f ca="1">SUM(R108:R109)</f>
        <v>13192.010313169358</v>
      </c>
      <c r="T110" s="80">
        <f ca="1">SUM(T108:T109)</f>
        <v>46427.45365019828</v>
      </c>
      <c r="V110" s="80">
        <f ca="1">SUM(V108:V109)</f>
        <v>187770.71000300755</v>
      </c>
      <c r="X110" s="80">
        <f ca="1">SUM(X108:X109)</f>
        <v>247390.17396637521</v>
      </c>
      <c r="Z110" s="51" t="str">
        <f t="shared" ca="1" si="15"/>
        <v/>
      </c>
    </row>
    <row r="111" spans="2:26" x14ac:dyDescent="0.2">
      <c r="Z111" s="51" t="str">
        <f t="shared" si="15"/>
        <v/>
      </c>
    </row>
    <row r="112" spans="2:26" x14ac:dyDescent="0.2">
      <c r="Z112" s="51" t="str">
        <f t="shared" si="15"/>
        <v/>
      </c>
    </row>
    <row r="113" spans="2:40" x14ac:dyDescent="0.2">
      <c r="D113" s="6" t="s">
        <v>74</v>
      </c>
      <c r="Z113" s="51" t="str">
        <f t="shared" si="15"/>
        <v/>
      </c>
      <c r="AC113" s="2" t="s">
        <v>181</v>
      </c>
      <c r="AD113" s="18" t="s">
        <v>189</v>
      </c>
    </row>
    <row r="114" spans="2:40" x14ac:dyDescent="0.2">
      <c r="F114" s="50"/>
      <c r="Z114" s="51" t="str">
        <f t="shared" si="15"/>
        <v/>
      </c>
      <c r="AC114" s="33" t="s">
        <v>187</v>
      </c>
      <c r="AD114" s="4" t="s">
        <v>188</v>
      </c>
      <c r="AF114" s="4" t="s">
        <v>407</v>
      </c>
      <c r="AG114" s="18"/>
      <c r="AH114" s="4" t="s">
        <v>8</v>
      </c>
      <c r="AI114" s="18"/>
      <c r="AJ114" s="4" t="s">
        <v>9</v>
      </c>
      <c r="AK114" s="18"/>
      <c r="AL114" s="4" t="s">
        <v>10</v>
      </c>
      <c r="AN114" s="4" t="s">
        <v>11</v>
      </c>
    </row>
    <row r="115" spans="2:40" x14ac:dyDescent="0.2">
      <c r="D115" s="1" t="s">
        <v>7</v>
      </c>
      <c r="Z115" s="51" t="str">
        <f t="shared" si="15"/>
        <v/>
      </c>
    </row>
    <row r="116" spans="2:40" x14ac:dyDescent="0.2">
      <c r="B116" s="18">
        <f>B110+1</f>
        <v>64</v>
      </c>
      <c r="D116" s="36" t="s">
        <v>309</v>
      </c>
      <c r="F116" s="78">
        <v>2247538.0139059885</v>
      </c>
      <c r="H116" s="78"/>
      <c r="K116" s="73">
        <v>0</v>
      </c>
      <c r="L116" s="50">
        <f t="shared" ref="L116:L159" si="25">F116-H116</f>
        <v>2247538.0139059885</v>
      </c>
      <c r="N116" s="2" t="s">
        <v>354</v>
      </c>
      <c r="O116" s="73">
        <v>39</v>
      </c>
      <c r="P116" s="78">
        <f ca="1">OFFSET('Function Factors'!$B$9,$O116-1,P$14)*$L116+OFFSET('Function Factors'!$B$9,$K116-1,P$14)*$H116</f>
        <v>2247538.0139059885</v>
      </c>
      <c r="R116" s="78">
        <f ca="1">OFFSET('Function Factors'!$B$9,$O116-1,R$14)*$L116+OFFSET('Function Factors'!$B$9,$K116-1,R$14)*$H116</f>
        <v>0</v>
      </c>
      <c r="S116" s="78"/>
      <c r="T116" s="78">
        <f ca="1">OFFSET('Function Factors'!$B$9,$O116-1,T$14)*$L116+OFFSET('Function Factors'!$B$9,$K116-1,T$14)*$H116</f>
        <v>0</v>
      </c>
      <c r="U116" s="78"/>
      <c r="V116" s="78">
        <f ca="1">OFFSET('Function Factors'!$B$9,$O116-1,V$14)*$L116+OFFSET('Function Factors'!$B$9,$K116-1,V$14)*$H116</f>
        <v>0</v>
      </c>
      <c r="X116" s="78">
        <f t="shared" ref="X116:X131" ca="1" si="26">P116+R116+T116+V116</f>
        <v>2247538.0139059885</v>
      </c>
      <c r="Z116" s="51" t="str">
        <f t="shared" ca="1" si="15"/>
        <v/>
      </c>
      <c r="AC116" s="91">
        <v>0</v>
      </c>
      <c r="AD116" s="37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x14ac:dyDescent="0.2">
      <c r="B117" s="18">
        <f t="shared" ref="B117:B122" si="27">B116+1</f>
        <v>65</v>
      </c>
      <c r="D117" s="36" t="s">
        <v>105</v>
      </c>
      <c r="F117" s="78">
        <v>24266.29553468162</v>
      </c>
      <c r="H117" s="78"/>
      <c r="K117" s="73">
        <v>0</v>
      </c>
      <c r="L117" s="50">
        <f t="shared" si="25"/>
        <v>24266.29553468162</v>
      </c>
      <c r="N117" s="2" t="s">
        <v>108</v>
      </c>
      <c r="O117" s="73">
        <v>21</v>
      </c>
      <c r="P117" s="78">
        <f ca="1">OFFSET('Function Factors'!$B$9,$O117-1,P$14)*$L117+OFFSET('Function Factors'!$B$9,$K117-1,P$14)*$H117</f>
        <v>0</v>
      </c>
      <c r="R117" s="78">
        <f ca="1">OFFSET('Function Factors'!$B$9,$O117-1,R$14)*$L117+OFFSET('Function Factors'!$B$9,$K117-1,R$14)*$H117</f>
        <v>5732.3451488280325</v>
      </c>
      <c r="S117" s="78"/>
      <c r="T117" s="78">
        <f ca="1">OFFSET('Function Factors'!$B$9,$O117-1,T$14)*$L117+OFFSET('Function Factors'!$B$9,$K117-1,T$14)*$H117</f>
        <v>18533.95038585359</v>
      </c>
      <c r="U117" s="78"/>
      <c r="V117" s="78">
        <f ca="1">OFFSET('Function Factors'!$B$9,$O117-1,V$14)*$L117+OFFSET('Function Factors'!$B$9,$K117-1,V$14)*$H117</f>
        <v>0</v>
      </c>
      <c r="X117" s="78">
        <f t="shared" ca="1" si="26"/>
        <v>24266.295534681623</v>
      </c>
      <c r="Z117" s="51" t="str">
        <f t="shared" ca="1" si="15"/>
        <v/>
      </c>
      <c r="AC117" s="91">
        <v>0</v>
      </c>
      <c r="AD117" s="37">
        <f t="shared" ref="AD117:AD122" si="28">IFERROR(AC117/F117,0)</f>
        <v>0</v>
      </c>
      <c r="AF117" s="8">
        <f t="shared" ref="AF117:AF157" ca="1" si="29">$AD117*P117</f>
        <v>0</v>
      </c>
      <c r="AH117" s="8">
        <f t="shared" ref="AH117:AH157" ca="1" si="30">$AD117*R117</f>
        <v>0</v>
      </c>
      <c r="AJ117" s="8">
        <f t="shared" ref="AJ117:AJ157" ca="1" si="31">$AD117*T117</f>
        <v>0</v>
      </c>
      <c r="AL117" s="8">
        <f t="shared" ref="AL117:AL157" ca="1" si="32">$AD117*V117</f>
        <v>0</v>
      </c>
      <c r="AN117" s="8">
        <f t="shared" ref="AN117:AN160" ca="1" si="33">SUM(AF117:AL117)</f>
        <v>0</v>
      </c>
    </row>
    <row r="118" spans="2:40" x14ac:dyDescent="0.2">
      <c r="B118" s="18">
        <f t="shared" si="27"/>
        <v>66</v>
      </c>
      <c r="D118" s="36" t="s">
        <v>106</v>
      </c>
      <c r="F118" s="78">
        <v>34752.348132451392</v>
      </c>
      <c r="H118" s="78"/>
      <c r="K118" s="73">
        <v>0</v>
      </c>
      <c r="L118" s="50">
        <f t="shared" si="25"/>
        <v>34752.348132451392</v>
      </c>
      <c r="N118" s="2" t="s">
        <v>107</v>
      </c>
      <c r="O118" s="73">
        <v>111</v>
      </c>
      <c r="P118" s="78">
        <f ca="1">OFFSET('Function Factors'!$B$9,$O118-1,P$14)*$L118+OFFSET('Function Factors'!$B$9,$K118-1,P$14)*$H118</f>
        <v>0</v>
      </c>
      <c r="R118" s="78">
        <f ca="1">OFFSET('Function Factors'!$B$9,$O118-1,R$14)*$L118+OFFSET('Function Factors'!$B$9,$K118-1,R$14)*$H118</f>
        <v>7509.5133219631934</v>
      </c>
      <c r="S118" s="78"/>
      <c r="T118" s="78">
        <f ca="1">OFFSET('Function Factors'!$B$9,$O118-1,T$14)*$L118+OFFSET('Function Factors'!$B$9,$K118-1,T$14)*$H118</f>
        <v>10628.242000188779</v>
      </c>
      <c r="U118" s="78"/>
      <c r="V118" s="78">
        <f ca="1">OFFSET('Function Factors'!$B$9,$O118-1,V$14)*$L118+OFFSET('Function Factors'!$B$9,$K118-1,V$14)*$H118</f>
        <v>16614.592810299422</v>
      </c>
      <c r="X118" s="78">
        <f t="shared" ca="1" si="26"/>
        <v>34752.348132451392</v>
      </c>
      <c r="Z118" s="51" t="str">
        <f t="shared" ca="1" si="15"/>
        <v/>
      </c>
      <c r="AC118" s="91">
        <v>0</v>
      </c>
      <c r="AD118" s="37">
        <f t="shared" si="28"/>
        <v>0</v>
      </c>
      <c r="AF118" s="8">
        <f t="shared" ca="1" si="29"/>
        <v>0</v>
      </c>
      <c r="AH118" s="8">
        <f t="shared" ca="1" si="30"/>
        <v>0</v>
      </c>
      <c r="AJ118" s="8">
        <f t="shared" ca="1" si="31"/>
        <v>0</v>
      </c>
      <c r="AL118" s="8">
        <f t="shared" ca="1" si="32"/>
        <v>0</v>
      </c>
      <c r="AN118" s="8">
        <f t="shared" ca="1" si="33"/>
        <v>0</v>
      </c>
    </row>
    <row r="119" spans="2:40" x14ac:dyDescent="0.2">
      <c r="B119" s="18">
        <f t="shared" si="27"/>
        <v>67</v>
      </c>
      <c r="D119" s="36" t="s">
        <v>224</v>
      </c>
      <c r="F119" s="78">
        <v>2669.6763905361131</v>
      </c>
      <c r="H119" s="78"/>
      <c r="K119" s="73">
        <v>0</v>
      </c>
      <c r="L119" s="50">
        <f t="shared" si="25"/>
        <v>2669.6763905361131</v>
      </c>
      <c r="N119" s="2" t="s">
        <v>266</v>
      </c>
      <c r="O119" s="73">
        <v>87</v>
      </c>
      <c r="P119" s="78">
        <f ca="1">OFFSET('Function Factors'!$B$9,$O119-1,P$14)*$L119+OFFSET('Function Factors'!$B$9,$K119-1,P$14)*$H119</f>
        <v>0</v>
      </c>
      <c r="R119" s="78">
        <f ca="1">OFFSET('Function Factors'!$B$9,$O119-1,R$14)*$L119+OFFSET('Function Factors'!$B$9,$K119-1,R$14)*$H119</f>
        <v>192.8819400195122</v>
      </c>
      <c r="S119" s="78"/>
      <c r="T119" s="78">
        <f ca="1">OFFSET('Function Factors'!$B$9,$O119-1,T$14)*$L119+OFFSET('Function Factors'!$B$9,$K119-1,T$14)*$H119</f>
        <v>751.50387464030882</v>
      </c>
      <c r="U119" s="78"/>
      <c r="V119" s="78">
        <f ca="1">OFFSET('Function Factors'!$B$9,$O119-1,V$14)*$L119+OFFSET('Function Factors'!$B$9,$K119-1,V$14)*$H119</f>
        <v>1725.290575876292</v>
      </c>
      <c r="X119" s="78">
        <f t="shared" ca="1" si="26"/>
        <v>2669.6763905361131</v>
      </c>
      <c r="Z119" s="51"/>
      <c r="AC119" s="91">
        <v>0</v>
      </c>
      <c r="AD119" s="37">
        <f t="shared" si="28"/>
        <v>0</v>
      </c>
      <c r="AF119" s="8">
        <f t="shared" ca="1" si="29"/>
        <v>0</v>
      </c>
      <c r="AH119" s="8">
        <f t="shared" ca="1" si="30"/>
        <v>0</v>
      </c>
      <c r="AJ119" s="8">
        <f t="shared" ca="1" si="31"/>
        <v>0</v>
      </c>
      <c r="AL119" s="8">
        <f t="shared" ca="1" si="32"/>
        <v>0</v>
      </c>
      <c r="AN119" s="8">
        <f t="shared" ca="1" si="33"/>
        <v>0</v>
      </c>
    </row>
    <row r="120" spans="2:40" x14ac:dyDescent="0.2">
      <c r="B120" s="18">
        <f t="shared" si="27"/>
        <v>68</v>
      </c>
      <c r="D120" s="36" t="s">
        <v>338</v>
      </c>
      <c r="F120" s="78">
        <v>13946.739835347375</v>
      </c>
      <c r="H120" s="78"/>
      <c r="K120" s="73">
        <v>0</v>
      </c>
      <c r="L120" s="50">
        <f t="shared" si="25"/>
        <v>13946.739835347375</v>
      </c>
      <c r="N120" s="2" t="s">
        <v>28</v>
      </c>
      <c r="O120" s="73">
        <v>99</v>
      </c>
      <c r="P120" s="78">
        <f ca="1">OFFSET('Function Factors'!$B$9,$O120-1,P$14)*$L120+OFFSET('Function Factors'!$B$9,$K120-1,P$14)*$H120</f>
        <v>0</v>
      </c>
      <c r="R120" s="78">
        <f ca="1">OFFSET('Function Factors'!$B$9,$O120-1,R$14)*$L120+OFFSET('Function Factors'!$B$9,$K120-1,R$14)*$H120</f>
        <v>13946.739835347375</v>
      </c>
      <c r="S120" s="78"/>
      <c r="T120" s="78">
        <f ca="1">OFFSET('Function Factors'!$B$9,$O120-1,T$14)*$L120+OFFSET('Function Factors'!$B$9,$K120-1,T$14)*$H120</f>
        <v>0</v>
      </c>
      <c r="U120" s="78"/>
      <c r="V120" s="78">
        <f ca="1">OFFSET('Function Factors'!$B$9,$O120-1,V$14)*$L120+OFFSET('Function Factors'!$B$9,$K120-1,V$14)*$H120</f>
        <v>0</v>
      </c>
      <c r="X120" s="78">
        <f t="shared" ca="1" si="26"/>
        <v>13946.739835347375</v>
      </c>
      <c r="Z120" s="51" t="str">
        <f t="shared" ca="1" si="15"/>
        <v/>
      </c>
      <c r="AC120" s="91">
        <v>0</v>
      </c>
      <c r="AD120" s="37">
        <f t="shared" si="28"/>
        <v>0</v>
      </c>
      <c r="AF120" s="8">
        <f t="shared" ca="1" si="29"/>
        <v>0</v>
      </c>
      <c r="AH120" s="8">
        <f t="shared" ca="1" si="30"/>
        <v>0</v>
      </c>
      <c r="AJ120" s="8">
        <f t="shared" ca="1" si="31"/>
        <v>0</v>
      </c>
      <c r="AL120" s="8">
        <f t="shared" ca="1" si="32"/>
        <v>0</v>
      </c>
      <c r="AN120" s="8">
        <f t="shared" ca="1" si="33"/>
        <v>0</v>
      </c>
    </row>
    <row r="121" spans="2:40" x14ac:dyDescent="0.2">
      <c r="B121" s="18">
        <f t="shared" si="27"/>
        <v>69</v>
      </c>
      <c r="D121" s="36" t="s">
        <v>203</v>
      </c>
      <c r="F121" s="78">
        <v>15221.404780000001</v>
      </c>
      <c r="H121" s="78"/>
      <c r="K121" s="73">
        <v>0</v>
      </c>
      <c r="L121" s="50">
        <f>F121-H121</f>
        <v>15221.404780000001</v>
      </c>
      <c r="N121" s="2" t="s">
        <v>73</v>
      </c>
      <c r="O121" s="73">
        <v>108</v>
      </c>
      <c r="P121" s="78">
        <f ca="1">OFFSET('Function Factors'!$B$9,$O121-1,P$14)*$L121+OFFSET('Function Factors'!$B$9,$K121-1,P$14)*$H121</f>
        <v>0</v>
      </c>
      <c r="R121" s="78">
        <f ca="1">OFFSET('Function Factors'!$B$9,$O121-1,R$14)*$L121+OFFSET('Function Factors'!$B$9,$K121-1,R$14)*$H121</f>
        <v>0</v>
      </c>
      <c r="S121" s="78"/>
      <c r="T121" s="78">
        <f ca="1">OFFSET('Function Factors'!$B$9,$O121-1,T$14)*$L121+OFFSET('Function Factors'!$B$9,$K121-1,T$14)*$H121</f>
        <v>15221.404780000001</v>
      </c>
      <c r="U121" s="78"/>
      <c r="V121" s="78">
        <f ca="1">OFFSET('Function Factors'!$B$9,$O121-1,V$14)*$L121+OFFSET('Function Factors'!$B$9,$K121-1,V$14)*$H121</f>
        <v>0</v>
      </c>
      <c r="X121" s="78">
        <f t="shared" ca="1" si="26"/>
        <v>15221.404780000001</v>
      </c>
      <c r="Z121" s="51" t="str">
        <f t="shared" ca="1" si="15"/>
        <v/>
      </c>
      <c r="AC121" s="91">
        <v>0</v>
      </c>
      <c r="AD121" s="37">
        <f t="shared" si="28"/>
        <v>0</v>
      </c>
      <c r="AF121" s="8">
        <f t="shared" ca="1" si="29"/>
        <v>0</v>
      </c>
      <c r="AH121" s="8">
        <f t="shared" ca="1" si="30"/>
        <v>0</v>
      </c>
      <c r="AJ121" s="8">
        <f t="shared" ca="1" si="31"/>
        <v>0</v>
      </c>
      <c r="AL121" s="8">
        <f t="shared" ca="1" si="32"/>
        <v>0</v>
      </c>
      <c r="AN121" s="8">
        <f t="shared" ca="1" si="33"/>
        <v>0</v>
      </c>
    </row>
    <row r="122" spans="2:40" x14ac:dyDescent="0.2">
      <c r="B122" s="18">
        <f t="shared" si="27"/>
        <v>70</v>
      </c>
      <c r="D122" s="36" t="s">
        <v>117</v>
      </c>
      <c r="F122" s="78">
        <v>12004.512029052725</v>
      </c>
      <c r="H122" s="78"/>
      <c r="K122" s="73">
        <v>0</v>
      </c>
      <c r="L122" s="50">
        <f t="shared" si="25"/>
        <v>12004.512029052725</v>
      </c>
      <c r="N122" s="2" t="s">
        <v>356</v>
      </c>
      <c r="O122" s="73">
        <v>51</v>
      </c>
      <c r="P122" s="78">
        <f ca="1">OFFSET('Function Factors'!$B$9,$O122-1,P$14)*$L122+OFFSET('Function Factors'!$B$9,$K122-1,P$14)*$H122</f>
        <v>0</v>
      </c>
      <c r="R122" s="78">
        <f ca="1">OFFSET('Function Factors'!$B$9,$O122-1,R$14)*$L122+OFFSET('Function Factors'!$B$9,$K122-1,R$14)*$H122</f>
        <v>0</v>
      </c>
      <c r="S122" s="78"/>
      <c r="T122" s="78">
        <f ca="1">OFFSET('Function Factors'!$B$9,$O122-1,T$14)*$L122+OFFSET('Function Factors'!$B$9,$K122-1,T$14)*$H122</f>
        <v>1294.5219427863499</v>
      </c>
      <c r="U122" s="78"/>
      <c r="V122" s="78">
        <f ca="1">OFFSET('Function Factors'!$B$9,$O122-1,V$14)*$L122+OFFSET('Function Factors'!$B$9,$K122-1,V$14)*$H122</f>
        <v>10709.990086266376</v>
      </c>
      <c r="X122" s="78">
        <f t="shared" ca="1" si="26"/>
        <v>12004.512029052727</v>
      </c>
      <c r="Z122" s="51" t="str">
        <f t="shared" ca="1" si="15"/>
        <v/>
      </c>
      <c r="AC122" s="91">
        <v>0</v>
      </c>
      <c r="AD122" s="37">
        <f t="shared" si="28"/>
        <v>0</v>
      </c>
      <c r="AF122" s="8">
        <f t="shared" ca="1" si="29"/>
        <v>0</v>
      </c>
      <c r="AH122" s="8">
        <f t="shared" ca="1" si="30"/>
        <v>0</v>
      </c>
      <c r="AJ122" s="8">
        <f t="shared" ca="1" si="31"/>
        <v>0</v>
      </c>
      <c r="AL122" s="8">
        <f t="shared" ca="1" si="32"/>
        <v>0</v>
      </c>
      <c r="AN122" s="8">
        <f t="shared" ca="1" si="33"/>
        <v>0</v>
      </c>
    </row>
    <row r="123" spans="2:40" x14ac:dyDescent="0.2">
      <c r="D123" s="1" t="s">
        <v>8</v>
      </c>
      <c r="Z123" s="51" t="str">
        <f t="shared" si="15"/>
        <v/>
      </c>
      <c r="AF123" s="8"/>
      <c r="AH123" s="8"/>
      <c r="AJ123" s="8"/>
      <c r="AL123" s="8"/>
      <c r="AN123" s="8"/>
    </row>
    <row r="124" spans="2:40" x14ac:dyDescent="0.2">
      <c r="B124" s="18">
        <f>B122+1</f>
        <v>71</v>
      </c>
      <c r="D124" s="36" t="s">
        <v>71</v>
      </c>
      <c r="F124" s="78">
        <v>1640.1810497976596</v>
      </c>
      <c r="H124" s="78"/>
      <c r="K124" s="73">
        <v>0</v>
      </c>
      <c r="L124" s="50">
        <f t="shared" si="25"/>
        <v>1640.1810497976596</v>
      </c>
      <c r="N124" s="2" t="s">
        <v>28</v>
      </c>
      <c r="O124" s="73">
        <v>99</v>
      </c>
      <c r="P124" s="78">
        <f ca="1">OFFSET('Function Factors'!$B$9,$O124-1,P$14)*$L124+OFFSET('Function Factors'!$B$9,$K124-1,P$14)*$H124</f>
        <v>0</v>
      </c>
      <c r="R124" s="78">
        <f ca="1">OFFSET('Function Factors'!$B$9,$O124-1,R$14)*$L124+OFFSET('Function Factors'!$B$9,$K124-1,R$14)*$H124</f>
        <v>1640.1810497976596</v>
      </c>
      <c r="S124" s="78"/>
      <c r="T124" s="78">
        <f ca="1">OFFSET('Function Factors'!$B$9,$O124-1,T$14)*$L124+OFFSET('Function Factors'!$B$9,$K124-1,T$14)*$H124</f>
        <v>0</v>
      </c>
      <c r="U124" s="78"/>
      <c r="V124" s="78">
        <f ca="1">OFFSET('Function Factors'!$B$9,$O124-1,V$14)*$L124+OFFSET('Function Factors'!$B$9,$K124-1,V$14)*$H124</f>
        <v>0</v>
      </c>
      <c r="X124" s="78">
        <f t="shared" ca="1" si="26"/>
        <v>1640.1810497976596</v>
      </c>
      <c r="Z124" s="51" t="str">
        <f t="shared" ca="1" si="15"/>
        <v/>
      </c>
      <c r="AC124" s="91">
        <v>579.59980981929994</v>
      </c>
      <c r="AD124" s="37">
        <f>IFERROR(AC124/F124,0)</f>
        <v>0.35337550686297836</v>
      </c>
      <c r="AF124" s="8">
        <f t="shared" ca="1" si="29"/>
        <v>0</v>
      </c>
      <c r="AH124" s="8">
        <f t="shared" ca="1" si="30"/>
        <v>579.59980981929994</v>
      </c>
      <c r="AJ124" s="8">
        <f t="shared" ca="1" si="31"/>
        <v>0</v>
      </c>
      <c r="AL124" s="8">
        <f t="shared" ca="1" si="32"/>
        <v>0</v>
      </c>
      <c r="AN124" s="8">
        <f t="shared" ca="1" si="33"/>
        <v>579.59980981929994</v>
      </c>
    </row>
    <row r="125" spans="2:40" x14ac:dyDescent="0.2">
      <c r="B125" s="18">
        <f t="shared" ref="B125:B131" si="34">B124+1</f>
        <v>72</v>
      </c>
      <c r="D125" s="36" t="s">
        <v>171</v>
      </c>
      <c r="F125" s="78">
        <v>17097.195056345034</v>
      </c>
      <c r="H125" s="78"/>
      <c r="K125" s="73">
        <v>0</v>
      </c>
      <c r="L125" s="50">
        <f t="shared" si="25"/>
        <v>17097.195056345034</v>
      </c>
      <c r="N125" s="2" t="s">
        <v>261</v>
      </c>
      <c r="O125" s="73">
        <v>96</v>
      </c>
      <c r="P125" s="78">
        <f ca="1">OFFSET('Function Factors'!$B$9,$O125-1,P$14)*$L125+OFFSET('Function Factors'!$B$9,$K125-1,P$14)*$H125</f>
        <v>0</v>
      </c>
      <c r="R125" s="78">
        <f ca="1">OFFSET('Function Factors'!$B$9,$O125-1,R$14)*$L125+OFFSET('Function Factors'!$B$9,$K125-1,R$14)*$H125</f>
        <v>14117.785878445757</v>
      </c>
      <c r="S125" s="78"/>
      <c r="T125" s="78">
        <f ca="1">OFFSET('Function Factors'!$B$9,$O125-1,T$14)*$L125+OFFSET('Function Factors'!$B$9,$K125-1,T$14)*$H125</f>
        <v>2979.4091778992783</v>
      </c>
      <c r="U125" s="78"/>
      <c r="V125" s="78">
        <f ca="1">OFFSET('Function Factors'!$B$9,$O125-1,V$14)*$L125+OFFSET('Function Factors'!$B$9,$K125-1,V$14)*$H125</f>
        <v>0</v>
      </c>
      <c r="X125" s="78">
        <f t="shared" ca="1" si="26"/>
        <v>17097.195056345034</v>
      </c>
      <c r="Z125" s="51" t="str">
        <f t="shared" ca="1" si="15"/>
        <v/>
      </c>
      <c r="AC125" s="91">
        <v>7301.1076114910002</v>
      </c>
      <c r="AD125" s="37">
        <f>IFERROR(AC125/F125,0)</f>
        <v>0.42703540478012186</v>
      </c>
      <c r="AF125" s="8">
        <f t="shared" ca="1" si="29"/>
        <v>0</v>
      </c>
      <c r="AH125" s="8">
        <f ca="1">$AD125*R125</f>
        <v>6028.7944072011724</v>
      </c>
      <c r="AJ125" s="8">
        <f ca="1">$AD125*T125</f>
        <v>1272.3132042898285</v>
      </c>
      <c r="AL125" s="8">
        <f t="shared" ca="1" si="32"/>
        <v>0</v>
      </c>
      <c r="AN125" s="8">
        <f t="shared" ca="1" si="33"/>
        <v>7301.1076114910011</v>
      </c>
    </row>
    <row r="126" spans="2:40" x14ac:dyDescent="0.2">
      <c r="B126" s="18">
        <f t="shared" si="34"/>
        <v>73</v>
      </c>
      <c r="D126" s="36" t="s">
        <v>179</v>
      </c>
      <c r="F126" s="78">
        <v>1307.4095306239601</v>
      </c>
      <c r="H126" s="78"/>
      <c r="K126" s="73">
        <v>0</v>
      </c>
      <c r="L126" s="50">
        <f t="shared" si="25"/>
        <v>1307.4095306239601</v>
      </c>
      <c r="N126" s="2" t="s">
        <v>28</v>
      </c>
      <c r="O126" s="73">
        <v>99</v>
      </c>
      <c r="P126" s="78">
        <f ca="1">OFFSET('Function Factors'!$B$9,$O126-1,P$14)*$L126+OFFSET('Function Factors'!$B$9,$K126-1,P$14)*$H126</f>
        <v>0</v>
      </c>
      <c r="R126" s="78">
        <f ca="1">OFFSET('Function Factors'!$B$9,$O126-1,R$14)*$L126+OFFSET('Function Factors'!$B$9,$K126-1,R$14)*$H126</f>
        <v>1307.4095306239601</v>
      </c>
      <c r="S126" s="78"/>
      <c r="T126" s="78">
        <f ca="1">OFFSET('Function Factors'!$B$9,$O126-1,T$14)*$L126+OFFSET('Function Factors'!$B$9,$K126-1,T$14)*$H126</f>
        <v>0</v>
      </c>
      <c r="U126" s="78"/>
      <c r="V126" s="78">
        <f ca="1">OFFSET('Function Factors'!$B$9,$O126-1,V$14)*$L126+OFFSET('Function Factors'!$B$9,$K126-1,V$14)*$H126</f>
        <v>0</v>
      </c>
      <c r="X126" s="78">
        <f t="shared" ca="1" si="26"/>
        <v>1307.4095306239601</v>
      </c>
      <c r="Z126" s="51" t="str">
        <f t="shared" ca="1" si="15"/>
        <v/>
      </c>
      <c r="AC126" s="91">
        <v>0</v>
      </c>
      <c r="AD126" s="37">
        <f t="shared" ref="AD126:AD131" si="35">IFERROR(AC126/F126,0)</f>
        <v>0</v>
      </c>
      <c r="AF126" s="8">
        <f t="shared" ca="1" si="29"/>
        <v>0</v>
      </c>
      <c r="AH126" s="8">
        <f t="shared" ca="1" si="30"/>
        <v>0</v>
      </c>
      <c r="AJ126" s="8">
        <f t="shared" ca="1" si="31"/>
        <v>0</v>
      </c>
      <c r="AL126" s="8">
        <f t="shared" ca="1" si="32"/>
        <v>0</v>
      </c>
      <c r="AN126" s="8">
        <f t="shared" ca="1" si="33"/>
        <v>0</v>
      </c>
    </row>
    <row r="127" spans="2:40" x14ac:dyDescent="0.2">
      <c r="B127" s="18">
        <f t="shared" si="34"/>
        <v>74</v>
      </c>
      <c r="D127" s="36" t="s">
        <v>199</v>
      </c>
      <c r="F127" s="78">
        <v>3787.5783081452309</v>
      </c>
      <c r="H127" s="78"/>
      <c r="K127" s="73">
        <v>0</v>
      </c>
      <c r="L127" s="50">
        <f t="shared" si="25"/>
        <v>3787.5783081452309</v>
      </c>
      <c r="N127" s="2" t="s">
        <v>260</v>
      </c>
      <c r="O127" s="73">
        <v>30</v>
      </c>
      <c r="P127" s="78">
        <f ca="1">OFFSET('Function Factors'!$B$9,$O127-1,P$14)*$L127+OFFSET('Function Factors'!$B$9,$K127-1,P$14)*$H127</f>
        <v>0</v>
      </c>
      <c r="R127" s="78">
        <f ca="1">OFFSET('Function Factors'!$B$9,$O127-1,R$14)*$L127+OFFSET('Function Factors'!$B$9,$K127-1,R$14)*$H127</f>
        <v>1489.5035949216872</v>
      </c>
      <c r="S127" s="78"/>
      <c r="T127" s="78">
        <f ca="1">OFFSET('Function Factors'!$B$9,$O127-1,T$14)*$L127+OFFSET('Function Factors'!$B$9,$K127-1,T$14)*$H127</f>
        <v>2298.0747132235433</v>
      </c>
      <c r="U127" s="78"/>
      <c r="V127" s="78">
        <f ca="1">OFFSET('Function Factors'!$B$9,$O127-1,V$14)*$L127+OFFSET('Function Factors'!$B$9,$K127-1,V$14)*$H127</f>
        <v>0</v>
      </c>
      <c r="X127" s="78">
        <f t="shared" ca="1" si="26"/>
        <v>3787.5783081452305</v>
      </c>
      <c r="Z127" s="51" t="str">
        <f t="shared" ref="Z127:Z180" ca="1" si="36">IF(ROUND(F127,4)=ROUND(X127,4), "", "check")</f>
        <v/>
      </c>
      <c r="AC127" s="91">
        <v>563.30980968387996</v>
      </c>
      <c r="AD127" s="37">
        <f t="shared" si="35"/>
        <v>0.14872558765913188</v>
      </c>
      <c r="AF127" s="8">
        <f t="shared" ca="1" si="29"/>
        <v>0</v>
      </c>
      <c r="AH127" s="8">
        <f t="shared" ca="1" si="30"/>
        <v>221.52729747511745</v>
      </c>
      <c r="AJ127" s="8">
        <f t="shared" ca="1" si="31"/>
        <v>341.78251220876245</v>
      </c>
      <c r="AL127" s="8">
        <f t="shared" ca="1" si="32"/>
        <v>0</v>
      </c>
      <c r="AN127" s="8">
        <f t="shared" ca="1" si="33"/>
        <v>563.30980968387985</v>
      </c>
    </row>
    <row r="128" spans="2:40" x14ac:dyDescent="0.2">
      <c r="B128" s="18">
        <f t="shared" si="34"/>
        <v>75</v>
      </c>
      <c r="D128" s="36" t="s">
        <v>21</v>
      </c>
      <c r="F128" s="78">
        <v>417.64292401249998</v>
      </c>
      <c r="H128" s="78"/>
      <c r="K128" s="73">
        <v>0</v>
      </c>
      <c r="L128" s="50">
        <f t="shared" si="25"/>
        <v>417.64292401249998</v>
      </c>
      <c r="N128" s="2" t="s">
        <v>28</v>
      </c>
      <c r="O128" s="73">
        <v>99</v>
      </c>
      <c r="P128" s="78">
        <f ca="1">OFFSET('Function Factors'!$B$9,$O128-1,P$14)*$L128+OFFSET('Function Factors'!$B$9,$K128-1,P$14)*$H128</f>
        <v>0</v>
      </c>
      <c r="R128" s="78">
        <f ca="1">OFFSET('Function Factors'!$B$9,$O128-1,R$14)*$L128+OFFSET('Function Factors'!$B$9,$K128-1,R$14)*$H128</f>
        <v>417.64292401249998</v>
      </c>
      <c r="S128" s="78"/>
      <c r="T128" s="78">
        <f ca="1">OFFSET('Function Factors'!$B$9,$O128-1,T$14)*$L128+OFFSET('Function Factors'!$B$9,$K128-1,T$14)*$H128</f>
        <v>0</v>
      </c>
      <c r="U128" s="78"/>
      <c r="V128" s="78">
        <f ca="1">OFFSET('Function Factors'!$B$9,$O128-1,V$14)*$L128+OFFSET('Function Factors'!$B$9,$K128-1,V$14)*$H128</f>
        <v>0</v>
      </c>
      <c r="X128" s="78">
        <f t="shared" ca="1" si="26"/>
        <v>417.64292401249998</v>
      </c>
      <c r="Z128" s="51" t="str">
        <f t="shared" ca="1" si="36"/>
        <v/>
      </c>
      <c r="AC128" s="91">
        <v>0</v>
      </c>
      <c r="AD128" s="37">
        <f t="shared" si="35"/>
        <v>0</v>
      </c>
      <c r="AF128" s="8">
        <f t="shared" ca="1" si="29"/>
        <v>0</v>
      </c>
      <c r="AH128" s="8">
        <f t="shared" ca="1" si="30"/>
        <v>0</v>
      </c>
      <c r="AJ128" s="8">
        <f t="shared" ca="1" si="31"/>
        <v>0</v>
      </c>
      <c r="AL128" s="8">
        <f t="shared" ca="1" si="32"/>
        <v>0</v>
      </c>
      <c r="AN128" s="8">
        <f t="shared" ca="1" si="33"/>
        <v>0</v>
      </c>
    </row>
    <row r="129" spans="2:46" x14ac:dyDescent="0.2">
      <c r="B129" s="18">
        <f t="shared" si="34"/>
        <v>76</v>
      </c>
      <c r="D129" s="36" t="s">
        <v>200</v>
      </c>
      <c r="F129" s="78">
        <v>191.86462860127</v>
      </c>
      <c r="H129" s="78"/>
      <c r="K129" s="73">
        <v>0</v>
      </c>
      <c r="L129" s="50">
        <f t="shared" si="25"/>
        <v>191.86462860127</v>
      </c>
      <c r="N129" s="2" t="s">
        <v>28</v>
      </c>
      <c r="O129" s="73">
        <v>99</v>
      </c>
      <c r="P129" s="78">
        <f ca="1">OFFSET('Function Factors'!$B$9,$O129-1,P$14)*$L129+OFFSET('Function Factors'!$B$9,$K129-1,P$14)*$H129</f>
        <v>0</v>
      </c>
      <c r="R129" s="78">
        <f ca="1">OFFSET('Function Factors'!$B$9,$O129-1,R$14)*$L129+OFFSET('Function Factors'!$B$9,$K129-1,R$14)*$H129</f>
        <v>191.86462860127</v>
      </c>
      <c r="S129" s="78"/>
      <c r="T129" s="78">
        <f ca="1">OFFSET('Function Factors'!$B$9,$O129-1,T$14)*$L129+OFFSET('Function Factors'!$B$9,$K129-1,T$14)*$H129</f>
        <v>0</v>
      </c>
      <c r="U129" s="78"/>
      <c r="V129" s="78">
        <f ca="1">OFFSET('Function Factors'!$B$9,$O129-1,V$14)*$L129+OFFSET('Function Factors'!$B$9,$K129-1,V$14)*$H129</f>
        <v>0</v>
      </c>
      <c r="X129" s="78">
        <f t="shared" ca="1" si="26"/>
        <v>191.86462860127</v>
      </c>
      <c r="Z129" s="51" t="str">
        <f t="shared" ca="1" si="36"/>
        <v/>
      </c>
      <c r="AC129" s="91">
        <v>0</v>
      </c>
      <c r="AD129" s="37">
        <f t="shared" si="35"/>
        <v>0</v>
      </c>
      <c r="AF129" s="8">
        <f t="shared" ca="1" si="29"/>
        <v>0</v>
      </c>
      <c r="AH129" s="8">
        <f t="shared" ca="1" si="30"/>
        <v>0</v>
      </c>
      <c r="AJ129" s="8">
        <f t="shared" ca="1" si="31"/>
        <v>0</v>
      </c>
      <c r="AL129" s="8">
        <f t="shared" ca="1" si="32"/>
        <v>0</v>
      </c>
      <c r="AN129" s="8">
        <f t="shared" ca="1" si="33"/>
        <v>0</v>
      </c>
    </row>
    <row r="130" spans="2:46" x14ac:dyDescent="0.2">
      <c r="B130" s="18">
        <f t="shared" si="34"/>
        <v>77</v>
      </c>
      <c r="D130" s="36" t="s">
        <v>180</v>
      </c>
      <c r="F130" s="78">
        <v>4026.3844920256997</v>
      </c>
      <c r="H130" s="78"/>
      <c r="K130" s="73">
        <v>0</v>
      </c>
      <c r="L130" s="50">
        <f t="shared" si="25"/>
        <v>4026.3844920256997</v>
      </c>
      <c r="N130" s="2" t="s">
        <v>28</v>
      </c>
      <c r="O130" s="73">
        <v>99</v>
      </c>
      <c r="P130" s="78">
        <f ca="1">OFFSET('Function Factors'!$B$9,$O130-1,P$14)*$L130+OFFSET('Function Factors'!$B$9,$K130-1,P$14)*$H130</f>
        <v>0</v>
      </c>
      <c r="R130" s="78">
        <f ca="1">OFFSET('Function Factors'!$B$9,$O130-1,R$14)*$L130+OFFSET('Function Factors'!$B$9,$K130-1,R$14)*$H130</f>
        <v>4026.3844920256997</v>
      </c>
      <c r="S130" s="78"/>
      <c r="T130" s="78">
        <f ca="1">OFFSET('Function Factors'!$B$9,$O130-1,T$14)*$L130+OFFSET('Function Factors'!$B$9,$K130-1,T$14)*$H130</f>
        <v>0</v>
      </c>
      <c r="U130" s="78"/>
      <c r="V130" s="78">
        <f ca="1">OFFSET('Function Factors'!$B$9,$O130-1,V$14)*$L130+OFFSET('Function Factors'!$B$9,$K130-1,V$14)*$H130</f>
        <v>0</v>
      </c>
      <c r="X130" s="78">
        <f t="shared" ca="1" si="26"/>
        <v>4026.3844920256997</v>
      </c>
      <c r="Z130" s="51" t="str">
        <f t="shared" ca="1" si="36"/>
        <v/>
      </c>
      <c r="AC130" s="91">
        <v>0</v>
      </c>
      <c r="AD130" s="37">
        <f t="shared" si="35"/>
        <v>0</v>
      </c>
      <c r="AF130" s="8">
        <f t="shared" ca="1" si="29"/>
        <v>0</v>
      </c>
      <c r="AH130" s="8">
        <f t="shared" ca="1" si="30"/>
        <v>0</v>
      </c>
      <c r="AJ130" s="8">
        <f t="shared" ca="1" si="31"/>
        <v>0</v>
      </c>
      <c r="AL130" s="8">
        <f t="shared" ca="1" si="32"/>
        <v>0</v>
      </c>
      <c r="AN130" s="8">
        <f t="shared" ca="1" si="33"/>
        <v>0</v>
      </c>
    </row>
    <row r="131" spans="2:46" x14ac:dyDescent="0.2">
      <c r="B131" s="18">
        <f t="shared" si="34"/>
        <v>78</v>
      </c>
      <c r="D131" s="36" t="s">
        <v>201</v>
      </c>
      <c r="F131" s="78">
        <v>1816.3293445332881</v>
      </c>
      <c r="H131" s="78"/>
      <c r="K131" s="73">
        <v>0</v>
      </c>
      <c r="L131" s="50">
        <f t="shared" si="25"/>
        <v>1816.3293445332881</v>
      </c>
      <c r="N131" s="2" t="s">
        <v>28</v>
      </c>
      <c r="O131" s="73">
        <v>99</v>
      </c>
      <c r="P131" s="78">
        <f ca="1">OFFSET('Function Factors'!$B$9,$O131-1,P$14)*$L131+OFFSET('Function Factors'!$B$9,$K131-1,P$14)*$H131</f>
        <v>0</v>
      </c>
      <c r="R131" s="78">
        <f ca="1">OFFSET('Function Factors'!$B$9,$O131-1,R$14)*$L131+OFFSET('Function Factors'!$B$9,$K131-1,R$14)*$H131</f>
        <v>1816.3293445332881</v>
      </c>
      <c r="S131" s="78"/>
      <c r="T131" s="78">
        <f ca="1">OFFSET('Function Factors'!$B$9,$O131-1,T$14)*$L131+OFFSET('Function Factors'!$B$9,$K131-1,T$14)*$H131</f>
        <v>0</v>
      </c>
      <c r="U131" s="78"/>
      <c r="V131" s="78">
        <f ca="1">OFFSET('Function Factors'!$B$9,$O131-1,V$14)*$L131+OFFSET('Function Factors'!$B$9,$K131-1,V$14)*$H131</f>
        <v>0</v>
      </c>
      <c r="X131" s="78">
        <f t="shared" ca="1" si="26"/>
        <v>1816.3293445332881</v>
      </c>
      <c r="Z131" s="51" t="str">
        <f t="shared" ca="1" si="36"/>
        <v/>
      </c>
      <c r="AC131" s="91">
        <v>366.20012159340001</v>
      </c>
      <c r="AD131" s="37">
        <f t="shared" si="35"/>
        <v>0.20161548493150419</v>
      </c>
      <c r="AF131" s="8">
        <f t="shared" ca="1" si="29"/>
        <v>0</v>
      </c>
      <c r="AH131" s="8">
        <f t="shared" ca="1" si="30"/>
        <v>366.20012159340001</v>
      </c>
      <c r="AJ131" s="8">
        <f t="shared" ca="1" si="31"/>
        <v>0</v>
      </c>
      <c r="AL131" s="8">
        <f t="shared" ca="1" si="32"/>
        <v>0</v>
      </c>
      <c r="AN131" s="8">
        <f t="shared" ca="1" si="33"/>
        <v>366.20012159340001</v>
      </c>
    </row>
    <row r="132" spans="2:46" x14ac:dyDescent="0.2">
      <c r="D132" s="1" t="s">
        <v>9</v>
      </c>
      <c r="Z132" s="51" t="str">
        <f t="shared" si="36"/>
        <v/>
      </c>
      <c r="AF132" s="8"/>
      <c r="AH132" s="8"/>
      <c r="AJ132" s="8"/>
      <c r="AL132" s="8"/>
      <c r="AN132" s="8"/>
    </row>
    <row r="133" spans="2:46" x14ac:dyDescent="0.2">
      <c r="B133" s="18">
        <f>B131+1</f>
        <v>79</v>
      </c>
      <c r="D133" s="1" t="s">
        <v>214</v>
      </c>
      <c r="F133" s="78">
        <v>3740.6240013717302</v>
      </c>
      <c r="K133" s="73">
        <v>0</v>
      </c>
      <c r="L133" s="50">
        <f>F133-H133</f>
        <v>3740.6240013717302</v>
      </c>
      <c r="N133" s="2" t="s">
        <v>73</v>
      </c>
      <c r="O133" s="73">
        <v>108</v>
      </c>
      <c r="P133" s="78">
        <f ca="1">OFFSET('Function Factors'!$B$9,$O133-1,P$14)*$L133+OFFSET('Function Factors'!$B$9,$K133-1,P$14)*$H133</f>
        <v>0</v>
      </c>
      <c r="R133" s="78">
        <f ca="1">OFFSET('Function Factors'!$B$9,$O133-1,R$14)*$L133+OFFSET('Function Factors'!$B$9,$K133-1,R$14)*$H133</f>
        <v>0</v>
      </c>
      <c r="S133" s="78"/>
      <c r="T133" s="78">
        <f ca="1">OFFSET('Function Factors'!$B$9,$O133-1,T$14)*$L133+OFFSET('Function Factors'!$B$9,$K133-1,T$14)*$H133</f>
        <v>3740.6240013717302</v>
      </c>
      <c r="U133" s="78"/>
      <c r="V133" s="78">
        <f ca="1">OFFSET('Function Factors'!$B$9,$O133-1,V$14)*$L133+OFFSET('Function Factors'!$B$9,$K133-1,V$14)*$H133</f>
        <v>0</v>
      </c>
      <c r="X133" s="78">
        <f t="shared" ref="X133:X136" ca="1" si="37">P133+R133+T133+V133</f>
        <v>3740.6240013717302</v>
      </c>
      <c r="Z133" s="51" t="str">
        <f t="shared" ca="1" si="36"/>
        <v/>
      </c>
      <c r="AC133" s="91">
        <v>1805.5576216432</v>
      </c>
      <c r="AD133" s="37">
        <f t="shared" ref="AD133:AD136" si="38">IFERROR(AC133/F133,0)</f>
        <v>0.48268888318662373</v>
      </c>
      <c r="AF133" s="8">
        <f t="shared" ca="1" si="29"/>
        <v>0</v>
      </c>
      <c r="AH133" s="8">
        <f t="shared" ca="1" si="30"/>
        <v>0</v>
      </c>
      <c r="AJ133" s="8">
        <f t="shared" ca="1" si="31"/>
        <v>1805.5576216432</v>
      </c>
      <c r="AL133" s="8">
        <f t="shared" ca="1" si="32"/>
        <v>0</v>
      </c>
      <c r="AN133" s="8">
        <f t="shared" ca="1" si="33"/>
        <v>1805.5576216432</v>
      </c>
    </row>
    <row r="134" spans="2:46" x14ac:dyDescent="0.2">
      <c r="B134" s="18">
        <f>B133+1</f>
        <v>80</v>
      </c>
      <c r="D134" s="36" t="s">
        <v>202</v>
      </c>
      <c r="F134" s="78">
        <v>184.23818852302003</v>
      </c>
      <c r="H134" s="78"/>
      <c r="K134" s="73">
        <v>0</v>
      </c>
      <c r="L134" s="50">
        <f t="shared" ref="L134:L136" si="39">F134-H134</f>
        <v>184.23818852302003</v>
      </c>
      <c r="N134" s="2" t="s">
        <v>73</v>
      </c>
      <c r="O134" s="73">
        <v>108</v>
      </c>
      <c r="P134" s="78">
        <f ca="1">OFFSET('Function Factors'!$B$9,$O134-1,P$14)*$L134+OFFSET('Function Factors'!$B$9,$K134-1,P$14)*$H134</f>
        <v>0</v>
      </c>
      <c r="R134" s="78">
        <f ca="1">OFFSET('Function Factors'!$B$9,$O134-1,R$14)*$L134+OFFSET('Function Factors'!$B$9,$K134-1,R$14)*$H134</f>
        <v>0</v>
      </c>
      <c r="S134" s="78"/>
      <c r="T134" s="78">
        <f ca="1">OFFSET('Function Factors'!$B$9,$O134-1,T$14)*$L134+OFFSET('Function Factors'!$B$9,$K134-1,T$14)*$H134</f>
        <v>184.23818852302003</v>
      </c>
      <c r="U134" s="78"/>
      <c r="V134" s="78">
        <f ca="1">OFFSET('Function Factors'!$B$9,$O134-1,V$14)*$L134+OFFSET('Function Factors'!$B$9,$K134-1,V$14)*$H134</f>
        <v>0</v>
      </c>
      <c r="X134" s="78">
        <f t="shared" ca="1" si="37"/>
        <v>184.23818852302003</v>
      </c>
      <c r="Z134" s="51" t="str">
        <f t="shared" ca="1" si="36"/>
        <v/>
      </c>
      <c r="AC134" s="91">
        <v>131.92818852177001</v>
      </c>
      <c r="AD134" s="37">
        <f t="shared" si="38"/>
        <v>0.71607406466269052</v>
      </c>
      <c r="AF134" s="8">
        <f t="shared" ca="1" si="29"/>
        <v>0</v>
      </c>
      <c r="AH134" s="8">
        <f t="shared" ca="1" si="30"/>
        <v>0</v>
      </c>
      <c r="AJ134" s="8">
        <f t="shared" ca="1" si="31"/>
        <v>131.92818852177001</v>
      </c>
      <c r="AL134" s="8">
        <f t="shared" ca="1" si="32"/>
        <v>0</v>
      </c>
      <c r="AN134" s="8">
        <f t="shared" ca="1" si="33"/>
        <v>131.92818852177001</v>
      </c>
    </row>
    <row r="135" spans="2:46" x14ac:dyDescent="0.2">
      <c r="B135" s="18">
        <f t="shared" ref="B135:B136" si="40">B134+1</f>
        <v>81</v>
      </c>
      <c r="D135" s="36" t="s">
        <v>199</v>
      </c>
      <c r="F135" s="78">
        <v>5613.0094337191604</v>
      </c>
      <c r="H135" s="78"/>
      <c r="K135" s="73">
        <v>0</v>
      </c>
      <c r="L135" s="50">
        <f t="shared" si="39"/>
        <v>5613.0094337191604</v>
      </c>
      <c r="N135" s="2" t="s">
        <v>73</v>
      </c>
      <c r="O135" s="73">
        <v>108</v>
      </c>
      <c r="P135" s="78">
        <f ca="1">OFFSET('Function Factors'!$B$9,$O135-1,P$14)*$L135+OFFSET('Function Factors'!$B$9,$K135-1,P$14)*$H135</f>
        <v>0</v>
      </c>
      <c r="R135" s="78">
        <f ca="1">OFFSET('Function Factors'!$B$9,$O135-1,R$14)*$L135+OFFSET('Function Factors'!$B$9,$K135-1,R$14)*$H135</f>
        <v>0</v>
      </c>
      <c r="S135" s="78"/>
      <c r="T135" s="78">
        <f ca="1">OFFSET('Function Factors'!$B$9,$O135-1,T$14)*$L135+OFFSET('Function Factors'!$B$9,$K135-1,T$14)*$H135</f>
        <v>5613.0094337191604</v>
      </c>
      <c r="U135" s="78"/>
      <c r="V135" s="78">
        <f ca="1">OFFSET('Function Factors'!$B$9,$O135-1,V$14)*$L135+OFFSET('Function Factors'!$B$9,$K135-1,V$14)*$H135</f>
        <v>0</v>
      </c>
      <c r="X135" s="78">
        <f t="shared" ca="1" si="37"/>
        <v>5613.0094337191604</v>
      </c>
      <c r="Z135" s="51" t="str">
        <f t="shared" ca="1" si="36"/>
        <v/>
      </c>
      <c r="AC135" s="91">
        <v>740.08452798859992</v>
      </c>
      <c r="AD135" s="37">
        <f t="shared" si="38"/>
        <v>0.13185164513401193</v>
      </c>
      <c r="AF135" s="8">
        <f t="shared" ca="1" si="29"/>
        <v>0</v>
      </c>
      <c r="AH135" s="8">
        <f t="shared" ca="1" si="30"/>
        <v>0</v>
      </c>
      <c r="AJ135" s="8">
        <f t="shared" ca="1" si="31"/>
        <v>740.08452798860003</v>
      </c>
      <c r="AL135" s="8">
        <f t="shared" ca="1" si="32"/>
        <v>0</v>
      </c>
      <c r="AN135" s="8">
        <f t="shared" ca="1" si="33"/>
        <v>740.08452798860003</v>
      </c>
    </row>
    <row r="136" spans="2:46" x14ac:dyDescent="0.2">
      <c r="B136" s="18">
        <f t="shared" si="40"/>
        <v>82</v>
      </c>
      <c r="D136" s="36" t="s">
        <v>21</v>
      </c>
      <c r="F136" s="78">
        <v>2500.134475710754</v>
      </c>
      <c r="H136" s="78"/>
      <c r="K136" s="73">
        <v>0</v>
      </c>
      <c r="L136" s="50">
        <f t="shared" si="39"/>
        <v>2500.134475710754</v>
      </c>
      <c r="N136" s="2" t="s">
        <v>73</v>
      </c>
      <c r="O136" s="73">
        <v>108</v>
      </c>
      <c r="P136" s="78">
        <f ca="1">OFFSET('Function Factors'!$B$9,$O136-1,P$14)*$L136+OFFSET('Function Factors'!$B$9,$K136-1,P$14)*$H136</f>
        <v>0</v>
      </c>
      <c r="R136" s="78">
        <f ca="1">OFFSET('Function Factors'!$B$9,$O136-1,R$14)*$L136+OFFSET('Function Factors'!$B$9,$K136-1,R$14)*$H136</f>
        <v>0</v>
      </c>
      <c r="S136" s="78"/>
      <c r="T136" s="78">
        <f ca="1">OFFSET('Function Factors'!$B$9,$O136-1,T$14)*$L136+OFFSET('Function Factors'!$B$9,$K136-1,T$14)*$H136</f>
        <v>2500.134475710754</v>
      </c>
      <c r="U136" s="78"/>
      <c r="V136" s="78">
        <f ca="1">OFFSET('Function Factors'!$B$9,$O136-1,V$14)*$L136+OFFSET('Function Factors'!$B$9,$K136-1,V$14)*$H136</f>
        <v>0</v>
      </c>
      <c r="X136" s="78">
        <f t="shared" ca="1" si="37"/>
        <v>2500.134475710754</v>
      </c>
      <c r="Z136" s="51" t="str">
        <f t="shared" ca="1" si="36"/>
        <v/>
      </c>
      <c r="AC136" s="91">
        <v>1026.9737405468377</v>
      </c>
      <c r="AD136" s="37">
        <f t="shared" si="38"/>
        <v>0.41076740092345759</v>
      </c>
      <c r="AF136" s="8">
        <f t="shared" ca="1" si="29"/>
        <v>0</v>
      </c>
      <c r="AH136" s="8">
        <f t="shared" ca="1" si="30"/>
        <v>0</v>
      </c>
      <c r="AJ136" s="8">
        <f t="shared" ca="1" si="31"/>
        <v>1026.9737405468377</v>
      </c>
      <c r="AL136" s="8">
        <f t="shared" ca="1" si="32"/>
        <v>0</v>
      </c>
      <c r="AN136" s="8">
        <f t="shared" ca="1" si="33"/>
        <v>1026.9737405468377</v>
      </c>
    </row>
    <row r="137" spans="2:46" x14ac:dyDescent="0.2">
      <c r="D137" s="1" t="s">
        <v>10</v>
      </c>
      <c r="Z137" s="51" t="str">
        <f t="shared" si="36"/>
        <v/>
      </c>
      <c r="AD137" s="37"/>
      <c r="AF137" s="8"/>
      <c r="AH137" s="8"/>
      <c r="AJ137" s="8"/>
      <c r="AL137" s="8"/>
      <c r="AN137" s="8"/>
    </row>
    <row r="138" spans="2:46" x14ac:dyDescent="0.2">
      <c r="B138" s="18">
        <f>B136+1</f>
        <v>83</v>
      </c>
      <c r="D138" s="1" t="s">
        <v>217</v>
      </c>
      <c r="F138" s="78">
        <v>10616.772187581613</v>
      </c>
      <c r="K138" s="73">
        <v>0</v>
      </c>
      <c r="L138" s="50">
        <f t="shared" si="25"/>
        <v>10616.772187581613</v>
      </c>
      <c r="N138" s="2" t="s">
        <v>32</v>
      </c>
      <c r="O138" s="73">
        <v>36</v>
      </c>
      <c r="P138" s="78">
        <f ca="1">OFFSET('Function Factors'!$B$9,$O138-1,P$14)*$L138+OFFSET('Function Factors'!$B$9,$K138-1,P$14)*$H138</f>
        <v>0</v>
      </c>
      <c r="R138" s="78">
        <f ca="1">OFFSET('Function Factors'!$B$9,$O138-1,R$14)*$L138+OFFSET('Function Factors'!$B$9,$K138-1,R$14)*$H138</f>
        <v>0</v>
      </c>
      <c r="S138" s="78"/>
      <c r="T138" s="78">
        <f ca="1">OFFSET('Function Factors'!$B$9,$O138-1,T$14)*$L138+OFFSET('Function Factors'!$B$9,$K138-1,T$14)*$H138</f>
        <v>0</v>
      </c>
      <c r="U138" s="78"/>
      <c r="V138" s="78">
        <f ca="1">OFFSET('Function Factors'!$B$9,$O138-1,V$14)*$L138+OFFSET('Function Factors'!$B$9,$K138-1,V$14)*$H138</f>
        <v>10616.772187581613</v>
      </c>
      <c r="X138" s="78">
        <f t="shared" ref="X138:X143" ca="1" si="41">P138+R138+T138+V138</f>
        <v>10616.772187581613</v>
      </c>
      <c r="Z138" s="51" t="str">
        <f t="shared" ca="1" si="36"/>
        <v/>
      </c>
      <c r="AC138" s="91">
        <v>7329.8580613904187</v>
      </c>
      <c r="AD138" s="37">
        <f>IFERROR(AC138/F138,0)</f>
        <v>0.69040363039569763</v>
      </c>
      <c r="AF138" s="8">
        <f t="shared" ca="1" si="29"/>
        <v>0</v>
      </c>
      <c r="AH138" s="8">
        <f t="shared" ca="1" si="30"/>
        <v>0</v>
      </c>
      <c r="AJ138" s="8">
        <f t="shared" ca="1" si="31"/>
        <v>0</v>
      </c>
      <c r="AL138" s="8">
        <f t="shared" ca="1" si="32"/>
        <v>7329.8580613904187</v>
      </c>
      <c r="AN138" s="8">
        <f t="shared" ca="1" si="33"/>
        <v>7329.8580613904187</v>
      </c>
      <c r="AO138" s="61"/>
      <c r="AP138" s="61"/>
      <c r="AQ138" s="61"/>
      <c r="AR138" s="61"/>
      <c r="AS138" s="61"/>
      <c r="AT138" s="61"/>
    </row>
    <row r="139" spans="2:46" x14ac:dyDescent="0.2">
      <c r="B139" s="18">
        <f>B138+1</f>
        <v>84</v>
      </c>
      <c r="D139" s="36" t="s">
        <v>204</v>
      </c>
      <c r="F139" s="78">
        <v>22130.98895566666</v>
      </c>
      <c r="H139" s="78"/>
      <c r="K139" s="73">
        <v>0</v>
      </c>
      <c r="L139" s="50">
        <f t="shared" si="25"/>
        <v>22130.98895566666</v>
      </c>
      <c r="N139" s="2" t="s">
        <v>32</v>
      </c>
      <c r="O139" s="73">
        <v>36</v>
      </c>
      <c r="P139" s="78">
        <f ca="1">OFFSET('Function Factors'!$B$9,$O139-1,P$14)*$L139+OFFSET('Function Factors'!$B$9,$K139-1,P$14)*$H139</f>
        <v>0</v>
      </c>
      <c r="R139" s="78">
        <f ca="1">OFFSET('Function Factors'!$B$9,$O139-1,R$14)*$L139+OFFSET('Function Factors'!$B$9,$K139-1,R$14)*$H139</f>
        <v>0</v>
      </c>
      <c r="S139" s="78"/>
      <c r="T139" s="78">
        <f ca="1">OFFSET('Function Factors'!$B$9,$O139-1,T$14)*$L139+OFFSET('Function Factors'!$B$9,$K139-1,T$14)*$H139</f>
        <v>0</v>
      </c>
      <c r="U139" s="78"/>
      <c r="V139" s="78">
        <f ca="1">OFFSET('Function Factors'!$B$9,$O139-1,V$14)*$L139+OFFSET('Function Factors'!$B$9,$K139-1,V$14)*$H139</f>
        <v>22130.98895566666</v>
      </c>
      <c r="X139" s="78">
        <f t="shared" ca="1" si="41"/>
        <v>22130.98895566666</v>
      </c>
      <c r="Z139" s="51" t="str">
        <f t="shared" ca="1" si="36"/>
        <v/>
      </c>
      <c r="AC139" s="91">
        <v>5485.71519527688</v>
      </c>
      <c r="AD139" s="37">
        <f>IFERROR(AC139/F139,0)</f>
        <v>0.24787483317017595</v>
      </c>
      <c r="AF139" s="8">
        <f t="shared" ca="1" si="29"/>
        <v>0</v>
      </c>
      <c r="AH139" s="8">
        <f t="shared" ca="1" si="30"/>
        <v>0</v>
      </c>
      <c r="AJ139" s="8">
        <f t="shared" ca="1" si="31"/>
        <v>0</v>
      </c>
      <c r="AL139" s="8">
        <f t="shared" ca="1" si="32"/>
        <v>5485.71519527688</v>
      </c>
      <c r="AN139" s="8">
        <f t="shared" ca="1" si="33"/>
        <v>5485.71519527688</v>
      </c>
    </row>
    <row r="140" spans="2:46" x14ac:dyDescent="0.2">
      <c r="B140" s="18">
        <f t="shared" ref="B140:B143" si="42">B139+1</f>
        <v>85</v>
      </c>
      <c r="D140" s="36" t="s">
        <v>178</v>
      </c>
      <c r="F140" s="78">
        <v>0</v>
      </c>
      <c r="H140" s="78"/>
      <c r="K140" s="73">
        <v>0</v>
      </c>
      <c r="L140" s="50">
        <f t="shared" si="25"/>
        <v>0</v>
      </c>
      <c r="N140" s="2" t="s">
        <v>32</v>
      </c>
      <c r="O140" s="73">
        <v>36</v>
      </c>
      <c r="P140" s="78">
        <f ca="1">OFFSET('Function Factors'!$B$9,$O140-1,P$14)*$L140+OFFSET('Function Factors'!$B$9,$K140-1,P$14)*$H140</f>
        <v>0</v>
      </c>
      <c r="R140" s="78">
        <f ca="1">OFFSET('Function Factors'!$B$9,$O140-1,R$14)*$L140+OFFSET('Function Factors'!$B$9,$K140-1,R$14)*$H140</f>
        <v>0</v>
      </c>
      <c r="S140" s="78"/>
      <c r="T140" s="78">
        <f ca="1">OFFSET('Function Factors'!$B$9,$O140-1,T$14)*$L140+OFFSET('Function Factors'!$B$9,$K140-1,T$14)*$H140</f>
        <v>0</v>
      </c>
      <c r="U140" s="78"/>
      <c r="V140" s="78">
        <f ca="1">OFFSET('Function Factors'!$B$9,$O140-1,V$14)*$L140+OFFSET('Function Factors'!$B$9,$K140-1,V$14)*$H140</f>
        <v>0</v>
      </c>
      <c r="X140" s="78">
        <f t="shared" ca="1" si="41"/>
        <v>0</v>
      </c>
      <c r="Z140" s="51" t="str">
        <f t="shared" ca="1" si="36"/>
        <v/>
      </c>
      <c r="AC140" s="91">
        <v>0</v>
      </c>
      <c r="AD140" s="37">
        <f t="shared" ref="AD140:AD143" si="43">IFERROR(AC140/F140,0)</f>
        <v>0</v>
      </c>
      <c r="AF140" s="8">
        <f t="shared" ca="1" si="29"/>
        <v>0</v>
      </c>
      <c r="AH140" s="8">
        <f t="shared" ca="1" si="30"/>
        <v>0</v>
      </c>
      <c r="AJ140" s="8">
        <f t="shared" ca="1" si="31"/>
        <v>0</v>
      </c>
      <c r="AL140" s="8">
        <f t="shared" ca="1" si="32"/>
        <v>0</v>
      </c>
      <c r="AN140" s="8">
        <f t="shared" ca="1" si="33"/>
        <v>0</v>
      </c>
    </row>
    <row r="141" spans="2:46" x14ac:dyDescent="0.2">
      <c r="B141" s="18">
        <f t="shared" si="42"/>
        <v>86</v>
      </c>
      <c r="D141" s="36" t="s">
        <v>205</v>
      </c>
      <c r="F141" s="78">
        <v>59329.65715247715</v>
      </c>
      <c r="H141" s="78"/>
      <c r="K141" s="73">
        <v>0</v>
      </c>
      <c r="L141" s="50">
        <f t="shared" si="25"/>
        <v>59329.65715247715</v>
      </c>
      <c r="N141" s="2" t="s">
        <v>32</v>
      </c>
      <c r="O141" s="73">
        <v>36</v>
      </c>
      <c r="P141" s="78">
        <f ca="1">OFFSET('Function Factors'!$B$9,$O141-1,P$14)*$L141+OFFSET('Function Factors'!$B$9,$K141-1,P$14)*$H141</f>
        <v>0</v>
      </c>
      <c r="R141" s="78">
        <f ca="1">OFFSET('Function Factors'!$B$9,$O141-1,R$14)*$L141+OFFSET('Function Factors'!$B$9,$K141-1,R$14)*$H141</f>
        <v>0</v>
      </c>
      <c r="S141" s="78"/>
      <c r="T141" s="78">
        <f ca="1">OFFSET('Function Factors'!$B$9,$O141-1,T$14)*$L141+OFFSET('Function Factors'!$B$9,$K141-1,T$14)*$H141</f>
        <v>0</v>
      </c>
      <c r="U141" s="78"/>
      <c r="V141" s="78">
        <f ca="1">OFFSET('Function Factors'!$B$9,$O141-1,V$14)*$L141+OFFSET('Function Factors'!$B$9,$K141-1,V$14)*$H141</f>
        <v>59329.65715247715</v>
      </c>
      <c r="X141" s="78">
        <f t="shared" ca="1" si="41"/>
        <v>59329.65715247715</v>
      </c>
      <c r="Z141" s="51" t="str">
        <f t="shared" ca="1" si="36"/>
        <v/>
      </c>
      <c r="AC141" s="91">
        <v>20405.421374016114</v>
      </c>
      <c r="AD141" s="37">
        <f t="shared" si="43"/>
        <v>0.34393290562212764</v>
      </c>
      <c r="AF141" s="8">
        <f t="shared" ca="1" si="29"/>
        <v>0</v>
      </c>
      <c r="AH141" s="8">
        <f t="shared" ca="1" si="30"/>
        <v>0</v>
      </c>
      <c r="AJ141" s="8">
        <f t="shared" ca="1" si="31"/>
        <v>0</v>
      </c>
      <c r="AL141" s="8">
        <f t="shared" ca="1" si="32"/>
        <v>20405.421374016114</v>
      </c>
      <c r="AN141" s="8">
        <f t="shared" ca="1" si="33"/>
        <v>20405.421374016114</v>
      </c>
    </row>
    <row r="142" spans="2:46" x14ac:dyDescent="0.2">
      <c r="B142" s="18">
        <f t="shared" si="42"/>
        <v>87</v>
      </c>
      <c r="D142" s="36" t="s">
        <v>21</v>
      </c>
      <c r="F142" s="78">
        <v>8901.2312001131213</v>
      </c>
      <c r="H142" s="78"/>
      <c r="K142" s="73">
        <v>0</v>
      </c>
      <c r="L142" s="50">
        <f t="shared" si="25"/>
        <v>8901.2312001131213</v>
      </c>
      <c r="N142" s="2" t="s">
        <v>32</v>
      </c>
      <c r="O142" s="73">
        <v>36</v>
      </c>
      <c r="P142" s="78">
        <f ca="1">OFFSET('Function Factors'!$B$9,$O142-1,P$14)*$L142+OFFSET('Function Factors'!$B$9,$K142-1,P$14)*$H142</f>
        <v>0</v>
      </c>
      <c r="R142" s="78">
        <f ca="1">OFFSET('Function Factors'!$B$9,$O142-1,R$14)*$L142+OFFSET('Function Factors'!$B$9,$K142-1,R$14)*$H142</f>
        <v>0</v>
      </c>
      <c r="S142" s="78"/>
      <c r="T142" s="78">
        <f ca="1">OFFSET('Function Factors'!$B$9,$O142-1,T$14)*$L142+OFFSET('Function Factors'!$B$9,$K142-1,T$14)*$H142</f>
        <v>0</v>
      </c>
      <c r="U142" s="78"/>
      <c r="V142" s="78">
        <f ca="1">OFFSET('Function Factors'!$B$9,$O142-1,V$14)*$L142+OFFSET('Function Factors'!$B$9,$K142-1,V$14)*$H142</f>
        <v>8901.2312001131213</v>
      </c>
      <c r="X142" s="78">
        <f t="shared" ca="1" si="41"/>
        <v>8901.2312001131213</v>
      </c>
      <c r="Z142" s="51" t="str">
        <f t="shared" ca="1" si="36"/>
        <v/>
      </c>
      <c r="AC142" s="91">
        <v>4222.653922803057</v>
      </c>
      <c r="AD142" s="37">
        <f t="shared" si="43"/>
        <v>0.47438987122920628</v>
      </c>
      <c r="AF142" s="8">
        <f t="shared" ca="1" si="29"/>
        <v>0</v>
      </c>
      <c r="AH142" s="8">
        <f t="shared" ca="1" si="30"/>
        <v>0</v>
      </c>
      <c r="AJ142" s="8">
        <f t="shared" ca="1" si="31"/>
        <v>0</v>
      </c>
      <c r="AL142" s="8">
        <f t="shared" ca="1" si="32"/>
        <v>4222.653922803057</v>
      </c>
      <c r="AN142" s="8">
        <f t="shared" ca="1" si="33"/>
        <v>4222.653922803057</v>
      </c>
    </row>
    <row r="143" spans="2:46" x14ac:dyDescent="0.2">
      <c r="B143" s="18">
        <f t="shared" si="42"/>
        <v>88</v>
      </c>
      <c r="D143" s="36" t="s">
        <v>206</v>
      </c>
      <c r="F143" s="78">
        <v>352.78073788360939</v>
      </c>
      <c r="H143" s="78"/>
      <c r="K143" s="73">
        <v>0</v>
      </c>
      <c r="L143" s="50">
        <f t="shared" si="25"/>
        <v>352.78073788360939</v>
      </c>
      <c r="N143" s="2" t="s">
        <v>32</v>
      </c>
      <c r="O143" s="73">
        <v>36</v>
      </c>
      <c r="P143" s="78">
        <f ca="1">OFFSET('Function Factors'!$B$9,$O143-1,P$14)*$L143+OFFSET('Function Factors'!$B$9,$K143-1,P$14)*$H143</f>
        <v>0</v>
      </c>
      <c r="R143" s="78">
        <f ca="1">OFFSET('Function Factors'!$B$9,$O143-1,R$14)*$L143+OFFSET('Function Factors'!$B$9,$K143-1,R$14)*$H143</f>
        <v>0</v>
      </c>
      <c r="S143" s="78"/>
      <c r="T143" s="78">
        <f ca="1">OFFSET('Function Factors'!$B$9,$O143-1,T$14)*$L143+OFFSET('Function Factors'!$B$9,$K143-1,T$14)*$H143</f>
        <v>0</v>
      </c>
      <c r="U143" s="78"/>
      <c r="V143" s="78">
        <f ca="1">OFFSET('Function Factors'!$B$9,$O143-1,V$14)*$L143+OFFSET('Function Factors'!$B$9,$K143-1,V$14)*$H143</f>
        <v>352.78073788360939</v>
      </c>
      <c r="X143" s="78">
        <f t="shared" ca="1" si="41"/>
        <v>352.78073788360939</v>
      </c>
      <c r="Z143" s="51" t="str">
        <f t="shared" ca="1" si="36"/>
        <v/>
      </c>
      <c r="AC143" s="91">
        <v>165.61362128320948</v>
      </c>
      <c r="AD143" s="37">
        <f t="shared" si="43"/>
        <v>0.46945199524427916</v>
      </c>
      <c r="AF143" s="8">
        <f t="shared" ca="1" si="29"/>
        <v>0</v>
      </c>
      <c r="AH143" s="8">
        <f t="shared" ca="1" si="30"/>
        <v>0</v>
      </c>
      <c r="AJ143" s="8">
        <f t="shared" ca="1" si="31"/>
        <v>0</v>
      </c>
      <c r="AL143" s="8">
        <f t="shared" ca="1" si="32"/>
        <v>165.61362128320948</v>
      </c>
      <c r="AN143" s="8">
        <f t="shared" ca="1" si="33"/>
        <v>165.61362128320948</v>
      </c>
    </row>
    <row r="144" spans="2:46" x14ac:dyDescent="0.2">
      <c r="D144" s="1" t="s">
        <v>207</v>
      </c>
      <c r="J144" s="31"/>
      <c r="Z144" s="51" t="str">
        <f t="shared" si="36"/>
        <v/>
      </c>
      <c r="AF144" s="8"/>
      <c r="AH144" s="8"/>
      <c r="AJ144" s="8"/>
      <c r="AL144" s="8"/>
      <c r="AN144" s="8"/>
    </row>
    <row r="145" spans="2:40" x14ac:dyDescent="0.2">
      <c r="B145" s="18">
        <f>B143+1</f>
        <v>89</v>
      </c>
      <c r="D145" s="36" t="s">
        <v>208</v>
      </c>
      <c r="F145" s="78">
        <v>197654.2230046961</v>
      </c>
      <c r="H145" s="50">
        <f ca="1">IF(K145&lt;&gt;0,OFFSET('Function Factors'!$A$8,$K145-1,3),0)</f>
        <v>2940.7050695282501</v>
      </c>
      <c r="J145" s="2" t="s">
        <v>350</v>
      </c>
      <c r="K145" s="73">
        <v>15</v>
      </c>
      <c r="L145" s="50">
        <f t="shared" ca="1" si="25"/>
        <v>194713.51793516785</v>
      </c>
      <c r="N145" s="2" t="s">
        <v>118</v>
      </c>
      <c r="O145" s="73">
        <v>42</v>
      </c>
      <c r="P145" s="78">
        <f ca="1">OFFSET('Function Factors'!$B$9,$O145-1,P$14)*$L145+OFFSET('Function Factors'!$B$9,$K145-1,P$14)*$H145</f>
        <v>2546.4739944630078</v>
      </c>
      <c r="R145" s="78">
        <f ca="1">OFFSET('Function Factors'!$B$9,$O145-1,R$14)*$L145+OFFSET('Function Factors'!$B$9,$K145-1,R$14)*$H145</f>
        <v>7271.6222767735126</v>
      </c>
      <c r="S145" s="78"/>
      <c r="T145" s="78">
        <f ca="1">OFFSET('Function Factors'!$B$9,$O145-1,T$14)*$L145+OFFSET('Function Factors'!$B$9,$K145-1,T$14)*$H145</f>
        <v>17848.649151574664</v>
      </c>
      <c r="U145" s="78"/>
      <c r="V145" s="78">
        <f ca="1">OFFSET('Function Factors'!$B$9,$O145-1,V$14)*$L145+OFFSET('Function Factors'!$B$9,$K145-1,V$14)*$H145</f>
        <v>169987.47758188492</v>
      </c>
      <c r="X145" s="78">
        <f t="shared" ref="X145" ca="1" si="44">P145+R145+T145+V145</f>
        <v>197654.2230046961</v>
      </c>
      <c r="Z145" s="51" t="str">
        <f t="shared" ca="1" si="36"/>
        <v/>
      </c>
      <c r="AC145" s="91">
        <v>81707.999598993221</v>
      </c>
      <c r="AD145" s="37">
        <f ca="1">IFERROR(AC145/L145,0)</f>
        <v>0.41963188003309998</v>
      </c>
      <c r="AF145" s="8">
        <v>0</v>
      </c>
      <c r="AH145" s="8">
        <v>3051.4045268930399</v>
      </c>
      <c r="AJ145" s="8">
        <v>7489.8621995264712</v>
      </c>
      <c r="AL145" s="8">
        <v>71166.732872573702</v>
      </c>
      <c r="AN145" s="8">
        <f t="shared" si="33"/>
        <v>81707.999598993221</v>
      </c>
    </row>
    <row r="146" spans="2:40" x14ac:dyDescent="0.2">
      <c r="D146" s="1" t="s">
        <v>209</v>
      </c>
      <c r="Z146" s="51" t="str">
        <f t="shared" si="36"/>
        <v/>
      </c>
      <c r="AF146" s="8"/>
      <c r="AH146" s="8"/>
      <c r="AJ146" s="8"/>
      <c r="AL146" s="8"/>
      <c r="AN146" s="8"/>
    </row>
    <row r="147" spans="2:40" x14ac:dyDescent="0.2">
      <c r="B147" s="18">
        <f>B145+1</f>
        <v>90</v>
      </c>
      <c r="D147" s="36" t="s">
        <v>177</v>
      </c>
      <c r="F147" s="78">
        <v>10182.521136802581</v>
      </c>
      <c r="H147" s="78"/>
      <c r="K147" s="73">
        <v>0</v>
      </c>
      <c r="L147" s="50">
        <f t="shared" si="25"/>
        <v>10182.521136802581</v>
      </c>
      <c r="N147" s="2" t="s">
        <v>32</v>
      </c>
      <c r="O147" s="73">
        <v>36</v>
      </c>
      <c r="P147" s="78">
        <f ca="1">OFFSET('Function Factors'!$B$9,$O147-1,P$14)*$L147+OFFSET('Function Factors'!$B$9,$K147-1,P$14)*$H147</f>
        <v>0</v>
      </c>
      <c r="R147" s="78">
        <f ca="1">OFFSET('Function Factors'!$B$9,$O147-1,R$14)*$L147+OFFSET('Function Factors'!$B$9,$K147-1,R$14)*$H147</f>
        <v>0</v>
      </c>
      <c r="S147" s="78"/>
      <c r="T147" s="78">
        <f ca="1">OFFSET('Function Factors'!$B$9,$O147-1,T$14)*$L147+OFFSET('Function Factors'!$B$9,$K147-1,T$14)*$H147</f>
        <v>0</v>
      </c>
      <c r="U147" s="78"/>
      <c r="V147" s="78">
        <f ca="1">OFFSET('Function Factors'!$B$9,$O147-1,V$14)*$L147+OFFSET('Function Factors'!$B$9,$K147-1,V$14)*$H147</f>
        <v>10182.521136802581</v>
      </c>
      <c r="X147" s="78">
        <f t="shared" ref="X147:X149" ca="1" si="45">P147+R147+T147+V147</f>
        <v>10182.521136802581</v>
      </c>
      <c r="Z147" s="51" t="str">
        <f t="shared" ca="1" si="36"/>
        <v/>
      </c>
      <c r="AC147" s="91">
        <v>6545.1150972226396</v>
      </c>
      <c r="AD147" s="37">
        <f t="shared" ref="AD147:AD149" si="46">IFERROR(AC147/F147,0)</f>
        <v>0.64277942655740705</v>
      </c>
      <c r="AF147" s="8">
        <f t="shared" ca="1" si="29"/>
        <v>0</v>
      </c>
      <c r="AH147" s="8">
        <f t="shared" ca="1" si="30"/>
        <v>0</v>
      </c>
      <c r="AJ147" s="8">
        <f t="shared" ca="1" si="31"/>
        <v>0</v>
      </c>
      <c r="AL147" s="8">
        <f t="shared" ca="1" si="32"/>
        <v>6545.1150972226396</v>
      </c>
      <c r="AN147" s="8">
        <f t="shared" ca="1" si="33"/>
        <v>6545.1150972226396</v>
      </c>
    </row>
    <row r="148" spans="2:40" x14ac:dyDescent="0.2">
      <c r="B148" s="18">
        <f>B147+1</f>
        <v>91</v>
      </c>
      <c r="D148" s="36" t="s">
        <v>122</v>
      </c>
      <c r="F148" s="78">
        <v>150927.52203758305</v>
      </c>
      <c r="H148" s="78"/>
      <c r="K148" s="73">
        <v>0</v>
      </c>
      <c r="L148" s="50">
        <f t="shared" si="25"/>
        <v>150927.52203758305</v>
      </c>
      <c r="N148" s="2" t="s">
        <v>32</v>
      </c>
      <c r="O148" s="73">
        <v>36</v>
      </c>
      <c r="P148" s="78">
        <f ca="1">OFFSET('Function Factors'!$B$9,$O148-1,P$14)*$L148+OFFSET('Function Factors'!$B$9,$K148-1,P$14)*$H148</f>
        <v>0</v>
      </c>
      <c r="R148" s="78">
        <f ca="1">OFFSET('Function Factors'!$B$9,$O148-1,R$14)*$L148+OFFSET('Function Factors'!$B$9,$K148-1,R$14)*$H148</f>
        <v>0</v>
      </c>
      <c r="S148" s="78"/>
      <c r="T148" s="78">
        <f ca="1">OFFSET('Function Factors'!$B$9,$O148-1,T$14)*$L148+OFFSET('Function Factors'!$B$9,$K148-1,T$14)*$H148</f>
        <v>0</v>
      </c>
      <c r="U148" s="78"/>
      <c r="V148" s="78">
        <f ca="1">OFFSET('Function Factors'!$B$9,$O148-1,V$14)*$L148+OFFSET('Function Factors'!$B$9,$K148-1,V$14)*$H148</f>
        <v>150927.52203758305</v>
      </c>
      <c r="X148" s="78">
        <f t="shared" ca="1" si="45"/>
        <v>150927.52203758305</v>
      </c>
      <c r="Z148" s="51" t="str">
        <f t="shared" ca="1" si="36"/>
        <v/>
      </c>
      <c r="AC148" s="91">
        <v>0</v>
      </c>
      <c r="AD148" s="37">
        <f t="shared" si="46"/>
        <v>0</v>
      </c>
      <c r="AF148" s="8">
        <f t="shared" ca="1" si="29"/>
        <v>0</v>
      </c>
      <c r="AH148" s="8">
        <f t="shared" ca="1" si="30"/>
        <v>0</v>
      </c>
      <c r="AJ148" s="8">
        <f t="shared" ca="1" si="31"/>
        <v>0</v>
      </c>
      <c r="AL148" s="8">
        <f t="shared" ca="1" si="32"/>
        <v>0</v>
      </c>
      <c r="AN148" s="8">
        <f t="shared" ca="1" si="33"/>
        <v>0</v>
      </c>
    </row>
    <row r="149" spans="2:40" x14ac:dyDescent="0.2">
      <c r="B149" s="18">
        <f t="shared" ref="B149" si="47">B148+1</f>
        <v>92</v>
      </c>
      <c r="D149" s="36" t="s">
        <v>210</v>
      </c>
      <c r="F149" s="78">
        <v>32154.405162180323</v>
      </c>
      <c r="H149" s="78"/>
      <c r="K149" s="73">
        <v>0</v>
      </c>
      <c r="L149" s="50">
        <f t="shared" si="25"/>
        <v>32154.405162180323</v>
      </c>
      <c r="N149" s="2" t="s">
        <v>32</v>
      </c>
      <c r="O149" s="73">
        <v>36</v>
      </c>
      <c r="P149" s="78">
        <f ca="1">OFFSET('Function Factors'!$B$9,$O149-1,P$14)*$L149+OFFSET('Function Factors'!$B$9,$K149-1,P$14)*$H149</f>
        <v>0</v>
      </c>
      <c r="R149" s="78">
        <f ca="1">OFFSET('Function Factors'!$B$9,$O149-1,R$14)*$L149+OFFSET('Function Factors'!$B$9,$K149-1,R$14)*$H149</f>
        <v>0</v>
      </c>
      <c r="S149" s="78"/>
      <c r="T149" s="78">
        <f ca="1">OFFSET('Function Factors'!$B$9,$O149-1,T$14)*$L149+OFFSET('Function Factors'!$B$9,$K149-1,T$14)*$H149</f>
        <v>0</v>
      </c>
      <c r="U149" s="78"/>
      <c r="V149" s="78">
        <f ca="1">OFFSET('Function Factors'!$B$9,$O149-1,V$14)*$L149+OFFSET('Function Factors'!$B$9,$K149-1,V$14)*$H149</f>
        <v>32154.405162180323</v>
      </c>
      <c r="X149" s="78">
        <f t="shared" ca="1" si="45"/>
        <v>32154.405162180323</v>
      </c>
      <c r="Z149" s="51" t="str">
        <f t="shared" ca="1" si="36"/>
        <v/>
      </c>
      <c r="AC149" s="91">
        <v>18121.6757442331</v>
      </c>
      <c r="AD149" s="37">
        <f t="shared" si="46"/>
        <v>0.56358298817319208</v>
      </c>
      <c r="AF149" s="8">
        <f t="shared" ca="1" si="29"/>
        <v>0</v>
      </c>
      <c r="AH149" s="8">
        <f t="shared" ca="1" si="30"/>
        <v>0</v>
      </c>
      <c r="AJ149" s="8">
        <f t="shared" ca="1" si="31"/>
        <v>0</v>
      </c>
      <c r="AL149" s="8">
        <f t="shared" ca="1" si="32"/>
        <v>18121.6757442331</v>
      </c>
      <c r="AN149" s="8">
        <f t="shared" ca="1" si="33"/>
        <v>18121.6757442331</v>
      </c>
    </row>
    <row r="150" spans="2:40" x14ac:dyDescent="0.2">
      <c r="D150" s="1" t="s">
        <v>72</v>
      </c>
      <c r="Z150" s="51" t="str">
        <f t="shared" si="36"/>
        <v/>
      </c>
      <c r="AF150" s="8"/>
      <c r="AH150" s="8"/>
      <c r="AJ150" s="8"/>
      <c r="AL150" s="8"/>
      <c r="AN150" s="8"/>
    </row>
    <row r="151" spans="2:40" x14ac:dyDescent="0.2">
      <c r="B151" s="18">
        <f>B149+1</f>
        <v>93</v>
      </c>
      <c r="D151" s="36" t="s">
        <v>171</v>
      </c>
      <c r="F151" s="78">
        <v>4294.5103658632952</v>
      </c>
      <c r="H151" s="50">
        <f ca="1">IF(K151&lt;&gt;0,OFFSET('Function Factors'!$A$8,$K151-1,3),0)</f>
        <v>1708.3898809221498</v>
      </c>
      <c r="J151" s="2" t="s">
        <v>153</v>
      </c>
      <c r="K151" s="73">
        <v>9</v>
      </c>
      <c r="L151" s="50">
        <f ca="1">F151-H151</f>
        <v>2586.1204849411452</v>
      </c>
      <c r="N151" s="2" t="s">
        <v>32</v>
      </c>
      <c r="O151" s="73">
        <v>36</v>
      </c>
      <c r="P151" s="78">
        <f ca="1">OFFSET('Function Factors'!$B$9,$O151-1,P$14)*$L151+OFFSET('Function Factors'!$B$9,$K151-1,P$14)*$H151</f>
        <v>1295.4715209674002</v>
      </c>
      <c r="R151" s="78">
        <f ca="1">OFFSET('Function Factors'!$B$9,$O151-1,R$14)*$L151+OFFSET('Function Factors'!$B$9,$K151-1,R$14)*$H151</f>
        <v>0</v>
      </c>
      <c r="S151" s="78"/>
      <c r="T151" s="78">
        <f ca="1">OFFSET('Function Factors'!$B$9,$O151-1,T$14)*$L151+OFFSET('Function Factors'!$B$9,$K151-1,T$14)*$H151</f>
        <v>0</v>
      </c>
      <c r="U151" s="78"/>
      <c r="V151" s="78">
        <f ca="1">OFFSET('Function Factors'!$B$9,$O151-1,V$14)*$L151+OFFSET('Function Factors'!$B$9,$K151-1,V$14)*$H151</f>
        <v>2999.0388448958947</v>
      </c>
      <c r="X151" s="78">
        <f t="shared" ref="X151:X157" ca="1" si="48">P151+R151+T151+V151</f>
        <v>4294.5103658632952</v>
      </c>
      <c r="Z151" s="51" t="str">
        <f t="shared" ca="1" si="36"/>
        <v/>
      </c>
      <c r="AC151" s="91">
        <v>4273.2481020128562</v>
      </c>
      <c r="AD151" s="37">
        <f ca="1">IFERROR(AC151/L151,0)</f>
        <v>1.6523778095010553</v>
      </c>
      <c r="AF151" s="8">
        <v>0</v>
      </c>
      <c r="AH151" s="8">
        <v>0</v>
      </c>
      <c r="AJ151" s="8">
        <v>0</v>
      </c>
      <c r="AL151" s="8">
        <v>4273.2481020128562</v>
      </c>
      <c r="AN151" s="8">
        <f t="shared" si="33"/>
        <v>4273.2481020128562</v>
      </c>
    </row>
    <row r="152" spans="2:40" x14ac:dyDescent="0.2">
      <c r="B152" s="18">
        <f>B151+1</f>
        <v>94</v>
      </c>
      <c r="D152" s="36" t="s">
        <v>211</v>
      </c>
      <c r="F152" s="78">
        <v>19535.319138357758</v>
      </c>
      <c r="H152" s="78"/>
      <c r="K152" s="73">
        <v>0</v>
      </c>
      <c r="L152" s="50">
        <f t="shared" ref="L152:L156" si="49">F152-H152</f>
        <v>19535.319138357758</v>
      </c>
      <c r="N152" s="2" t="s">
        <v>32</v>
      </c>
      <c r="O152" s="73">
        <v>36</v>
      </c>
      <c r="P152" s="78">
        <f ca="1">OFFSET('Function Factors'!$B$9,$O152-1,P$14)*$L152+OFFSET('Function Factors'!$B$9,$K152-1,P$14)*$H152</f>
        <v>0</v>
      </c>
      <c r="R152" s="78">
        <f ca="1">OFFSET('Function Factors'!$B$9,$O152-1,R$14)*$L152+OFFSET('Function Factors'!$B$9,$K152-1,R$14)*$H152</f>
        <v>0</v>
      </c>
      <c r="S152" s="78"/>
      <c r="T152" s="78">
        <f ca="1">OFFSET('Function Factors'!$B$9,$O152-1,T$14)*$L152+OFFSET('Function Factors'!$B$9,$K152-1,T$14)*$H152</f>
        <v>0</v>
      </c>
      <c r="U152" s="78"/>
      <c r="V152" s="78">
        <f ca="1">OFFSET('Function Factors'!$B$9,$O152-1,V$14)*$L152+OFFSET('Function Factors'!$B$9,$K152-1,V$14)*$H152</f>
        <v>19535.319138357758</v>
      </c>
      <c r="X152" s="78">
        <f t="shared" ca="1" si="48"/>
        <v>19535.319138357758</v>
      </c>
      <c r="Z152" s="51" t="str">
        <f t="shared" ca="1" si="36"/>
        <v/>
      </c>
      <c r="AC152" s="91">
        <v>8208.9423951896006</v>
      </c>
      <c r="AD152" s="37">
        <f t="shared" ref="AD152:AD157" si="50">IFERROR(AC152/F152,0)</f>
        <v>0.42021030406773724</v>
      </c>
      <c r="AF152" s="8">
        <f t="shared" ca="1" si="29"/>
        <v>0</v>
      </c>
      <c r="AH152" s="8">
        <f t="shared" ca="1" si="30"/>
        <v>0</v>
      </c>
      <c r="AJ152" s="8">
        <f t="shared" ca="1" si="31"/>
        <v>0</v>
      </c>
      <c r="AL152" s="8">
        <f t="shared" ca="1" si="32"/>
        <v>8208.9423951896006</v>
      </c>
      <c r="AN152" s="8">
        <f t="shared" ca="1" si="33"/>
        <v>8208.9423951896006</v>
      </c>
    </row>
    <row r="153" spans="2:40" x14ac:dyDescent="0.2">
      <c r="B153" s="18">
        <f>B152+1</f>
        <v>95</v>
      </c>
      <c r="D153" s="36" t="s">
        <v>172</v>
      </c>
      <c r="F153" s="78">
        <v>23437.232127810334</v>
      </c>
      <c r="H153" s="78"/>
      <c r="K153" s="73">
        <v>0</v>
      </c>
      <c r="L153" s="50">
        <f t="shared" si="49"/>
        <v>23437.232127810334</v>
      </c>
      <c r="N153" s="2" t="s">
        <v>32</v>
      </c>
      <c r="O153" s="73">
        <v>36</v>
      </c>
      <c r="P153" s="78">
        <f ca="1">OFFSET('Function Factors'!$B$9,$O153-1,P$14)*$L153+OFFSET('Function Factors'!$B$9,$K153-1,P$14)*$H153</f>
        <v>0</v>
      </c>
      <c r="R153" s="78">
        <f ca="1">OFFSET('Function Factors'!$B$9,$O153-1,R$14)*$L153+OFFSET('Function Factors'!$B$9,$K153-1,R$14)*$H153</f>
        <v>0</v>
      </c>
      <c r="S153" s="78"/>
      <c r="T153" s="78">
        <f ca="1">OFFSET('Function Factors'!$B$9,$O153-1,T$14)*$L153+OFFSET('Function Factors'!$B$9,$K153-1,T$14)*$H153</f>
        <v>0</v>
      </c>
      <c r="U153" s="78"/>
      <c r="V153" s="78">
        <f ca="1">OFFSET('Function Factors'!$B$9,$O153-1,V$14)*$L153+OFFSET('Function Factors'!$B$9,$K153-1,V$14)*$H153</f>
        <v>23437.232127810334</v>
      </c>
      <c r="X153" s="78">
        <f t="shared" ca="1" si="48"/>
        <v>23437.232127810334</v>
      </c>
      <c r="Z153" s="51" t="str">
        <f t="shared" ca="1" si="36"/>
        <v/>
      </c>
      <c r="AC153" s="91">
        <v>430.97034567832998</v>
      </c>
      <c r="AD153" s="37">
        <f t="shared" si="50"/>
        <v>1.8388278245832015E-2</v>
      </c>
      <c r="AF153" s="8">
        <f t="shared" ca="1" si="29"/>
        <v>0</v>
      </c>
      <c r="AH153" s="8">
        <f t="shared" ca="1" si="30"/>
        <v>0</v>
      </c>
      <c r="AJ153" s="8">
        <f t="shared" ca="1" si="31"/>
        <v>0</v>
      </c>
      <c r="AL153" s="8">
        <f t="shared" ca="1" si="32"/>
        <v>430.97034567832998</v>
      </c>
      <c r="AN153" s="8">
        <f t="shared" ca="1" si="33"/>
        <v>430.97034567832998</v>
      </c>
    </row>
    <row r="154" spans="2:40" x14ac:dyDescent="0.2">
      <c r="B154" s="18">
        <f t="shared" ref="B154:B157" si="51">B153+1</f>
        <v>96</v>
      </c>
      <c r="D154" s="36" t="s">
        <v>173</v>
      </c>
      <c r="F154" s="78">
        <v>47499.389818864729</v>
      </c>
      <c r="H154" s="78"/>
      <c r="K154" s="73">
        <v>0</v>
      </c>
      <c r="L154" s="50">
        <f t="shared" si="49"/>
        <v>47499.389818864729</v>
      </c>
      <c r="N154" s="2" t="s">
        <v>32</v>
      </c>
      <c r="O154" s="73">
        <v>36</v>
      </c>
      <c r="P154" s="78">
        <f ca="1">OFFSET('Function Factors'!$B$9,$O154-1,P$14)*$L154+OFFSET('Function Factors'!$B$9,$K154-1,P$14)*$H154</f>
        <v>0</v>
      </c>
      <c r="R154" s="78">
        <f ca="1">OFFSET('Function Factors'!$B$9,$O154-1,R$14)*$L154+OFFSET('Function Factors'!$B$9,$K154-1,R$14)*$H154</f>
        <v>0</v>
      </c>
      <c r="S154" s="78"/>
      <c r="T154" s="78">
        <f ca="1">OFFSET('Function Factors'!$B$9,$O154-1,T$14)*$L154+OFFSET('Function Factors'!$B$9,$K154-1,T$14)*$H154</f>
        <v>0</v>
      </c>
      <c r="U154" s="78"/>
      <c r="V154" s="78">
        <f ca="1">OFFSET('Function Factors'!$B$9,$O154-1,V$14)*$L154+OFFSET('Function Factors'!$B$9,$K154-1,V$14)*$H154</f>
        <v>47499.389818864729</v>
      </c>
      <c r="X154" s="78">
        <f t="shared" ca="1" si="48"/>
        <v>47499.389818864729</v>
      </c>
      <c r="Z154" s="51" t="str">
        <f t="shared" ca="1" si="36"/>
        <v/>
      </c>
      <c r="AC154" s="91">
        <v>4988.9291576484293</v>
      </c>
      <c r="AD154" s="37">
        <f t="shared" si="50"/>
        <v>0.10503143675473152</v>
      </c>
      <c r="AF154" s="8">
        <f t="shared" ca="1" si="29"/>
        <v>0</v>
      </c>
      <c r="AH154" s="8">
        <f t="shared" ca="1" si="30"/>
        <v>0</v>
      </c>
      <c r="AJ154" s="8">
        <f t="shared" ca="1" si="31"/>
        <v>0</v>
      </c>
      <c r="AL154" s="8">
        <f t="shared" ca="1" si="32"/>
        <v>4988.9291576484293</v>
      </c>
      <c r="AN154" s="8">
        <f t="shared" ca="1" si="33"/>
        <v>4988.9291576484293</v>
      </c>
    </row>
    <row r="155" spans="2:40" x14ac:dyDescent="0.2">
      <c r="B155" s="18">
        <f t="shared" si="51"/>
        <v>97</v>
      </c>
      <c r="D155" s="36" t="s">
        <v>174</v>
      </c>
      <c r="F155" s="78">
        <v>6052.9452734375218</v>
      </c>
      <c r="H155" s="78"/>
      <c r="K155" s="73">
        <v>0</v>
      </c>
      <c r="L155" s="50">
        <f t="shared" si="49"/>
        <v>6052.9452734375218</v>
      </c>
      <c r="N155" s="2" t="s">
        <v>32</v>
      </c>
      <c r="O155" s="73">
        <v>36</v>
      </c>
      <c r="P155" s="78">
        <f ca="1">OFFSET('Function Factors'!$B$9,$O155-1,P$14)*$L155+OFFSET('Function Factors'!$B$9,$K155-1,P$14)*$H155</f>
        <v>0</v>
      </c>
      <c r="R155" s="78">
        <f ca="1">OFFSET('Function Factors'!$B$9,$O155-1,R$14)*$L155+OFFSET('Function Factors'!$B$9,$K155-1,R$14)*$H155</f>
        <v>0</v>
      </c>
      <c r="S155" s="78"/>
      <c r="T155" s="78">
        <f ca="1">OFFSET('Function Factors'!$B$9,$O155-1,T$14)*$L155+OFFSET('Function Factors'!$B$9,$K155-1,T$14)*$H155</f>
        <v>0</v>
      </c>
      <c r="U155" s="78"/>
      <c r="V155" s="78">
        <f ca="1">OFFSET('Function Factors'!$B$9,$O155-1,V$14)*$L155+OFFSET('Function Factors'!$B$9,$K155-1,V$14)*$H155</f>
        <v>6052.9452734375218</v>
      </c>
      <c r="X155" s="78">
        <f t="shared" ca="1" si="48"/>
        <v>6052.9452734375218</v>
      </c>
      <c r="Z155" s="51" t="str">
        <f t="shared" ca="1" si="36"/>
        <v/>
      </c>
      <c r="AC155" s="91">
        <v>5323.0427163833365</v>
      </c>
      <c r="AD155" s="37">
        <f t="shared" si="50"/>
        <v>0.87941365334042298</v>
      </c>
      <c r="AF155" s="8">
        <f t="shared" ca="1" si="29"/>
        <v>0</v>
      </c>
      <c r="AH155" s="8">
        <f t="shared" ca="1" si="30"/>
        <v>0</v>
      </c>
      <c r="AJ155" s="8">
        <f t="shared" ca="1" si="31"/>
        <v>0</v>
      </c>
      <c r="AL155" s="8">
        <f t="shared" ca="1" si="32"/>
        <v>5323.0427163833365</v>
      </c>
      <c r="AN155" s="8">
        <f t="shared" ca="1" si="33"/>
        <v>5323.0427163833365</v>
      </c>
    </row>
    <row r="156" spans="2:40" x14ac:dyDescent="0.2">
      <c r="B156" s="18">
        <f t="shared" si="51"/>
        <v>98</v>
      </c>
      <c r="D156" s="36" t="s">
        <v>175</v>
      </c>
      <c r="F156" s="78">
        <v>6258.7532042938401</v>
      </c>
      <c r="H156" s="78"/>
      <c r="K156" s="73">
        <v>0</v>
      </c>
      <c r="L156" s="50">
        <f t="shared" si="49"/>
        <v>6258.7532042938401</v>
      </c>
      <c r="N156" s="2" t="s">
        <v>32</v>
      </c>
      <c r="O156" s="73">
        <v>36</v>
      </c>
      <c r="P156" s="78">
        <f ca="1">OFFSET('Function Factors'!$B$9,$O156-1,P$14)*$L156+OFFSET('Function Factors'!$B$9,$K156-1,P$14)*$H156</f>
        <v>0</v>
      </c>
      <c r="R156" s="78">
        <f ca="1">OFFSET('Function Factors'!$B$9,$O156-1,R$14)*$L156+OFFSET('Function Factors'!$B$9,$K156-1,R$14)*$H156</f>
        <v>0</v>
      </c>
      <c r="S156" s="78"/>
      <c r="T156" s="78">
        <f ca="1">OFFSET('Function Factors'!$B$9,$O156-1,T$14)*$L156+OFFSET('Function Factors'!$B$9,$K156-1,T$14)*$H156</f>
        <v>0</v>
      </c>
      <c r="U156" s="78"/>
      <c r="V156" s="78">
        <f ca="1">OFFSET('Function Factors'!$B$9,$O156-1,V$14)*$L156+OFFSET('Function Factors'!$B$9,$K156-1,V$14)*$H156</f>
        <v>6258.7532042938401</v>
      </c>
      <c r="X156" s="78">
        <f t="shared" ca="1" si="48"/>
        <v>6258.7532042938401</v>
      </c>
      <c r="Z156" s="51" t="str">
        <f t="shared" ca="1" si="36"/>
        <v/>
      </c>
      <c r="AC156" s="91">
        <v>1248.1922043138802</v>
      </c>
      <c r="AD156" s="37">
        <f t="shared" si="50"/>
        <v>0.19943144641932095</v>
      </c>
      <c r="AF156" s="8">
        <f t="shared" ca="1" si="29"/>
        <v>0</v>
      </c>
      <c r="AH156" s="8">
        <f t="shared" ca="1" si="30"/>
        <v>0</v>
      </c>
      <c r="AJ156" s="8">
        <f t="shared" ca="1" si="31"/>
        <v>0</v>
      </c>
      <c r="AL156" s="8">
        <f t="shared" ca="1" si="32"/>
        <v>1248.1922043138802</v>
      </c>
      <c r="AN156" s="8">
        <f t="shared" ca="1" si="33"/>
        <v>1248.1922043138802</v>
      </c>
    </row>
    <row r="157" spans="2:40" x14ac:dyDescent="0.2">
      <c r="B157" s="18">
        <f t="shared" si="51"/>
        <v>99</v>
      </c>
      <c r="D157" s="36" t="s">
        <v>176</v>
      </c>
      <c r="F157" s="78">
        <v>21966.003061248291</v>
      </c>
      <c r="H157" s="50">
        <f ca="1">IF(K157&lt;&gt;0,OFFSET('Function Factors'!$A$8,$K157-1,3),0)</f>
        <v>10151.221525209376</v>
      </c>
      <c r="J157" s="2" t="s">
        <v>355</v>
      </c>
      <c r="K157" s="73">
        <v>18</v>
      </c>
      <c r="L157" s="50">
        <f ca="1">F157-H157</f>
        <v>11814.781536038916</v>
      </c>
      <c r="N157" s="2" t="s">
        <v>32</v>
      </c>
      <c r="O157" s="73">
        <v>36</v>
      </c>
      <c r="P157" s="78">
        <f ca="1">OFFSET('Function Factors'!$B$9,$O157-1,P$14)*$L157+OFFSET('Function Factors'!$B$9,$K157-1,P$14)*$H157</f>
        <v>10151.221525209376</v>
      </c>
      <c r="R157" s="78">
        <f ca="1">OFFSET('Function Factors'!$B$9,$O157-1,R$14)*$L157+OFFSET('Function Factors'!$B$9,$K157-1,R$14)*$H157</f>
        <v>0</v>
      </c>
      <c r="S157" s="78"/>
      <c r="T157" s="78">
        <f ca="1">OFFSET('Function Factors'!$B$9,$O157-1,T$14)*$L157+OFFSET('Function Factors'!$B$9,$K157-1,T$14)*$H157</f>
        <v>0</v>
      </c>
      <c r="U157" s="78"/>
      <c r="V157" s="78">
        <f ca="1">OFFSET('Function Factors'!$B$9,$O157-1,V$14)*$L157+OFFSET('Function Factors'!$B$9,$K157-1,V$14)*$H157</f>
        <v>11814.781536038916</v>
      </c>
      <c r="X157" s="78">
        <f t="shared" ca="1" si="48"/>
        <v>21966.003061248291</v>
      </c>
      <c r="Z157" s="51" t="str">
        <f t="shared" ca="1" si="36"/>
        <v/>
      </c>
      <c r="AC157" s="91">
        <v>0</v>
      </c>
      <c r="AD157" s="37">
        <f t="shared" si="50"/>
        <v>0</v>
      </c>
      <c r="AF157" s="8">
        <f t="shared" ca="1" si="29"/>
        <v>0</v>
      </c>
      <c r="AH157" s="8">
        <f t="shared" ca="1" si="30"/>
        <v>0</v>
      </c>
      <c r="AJ157" s="8">
        <f t="shared" ca="1" si="31"/>
        <v>0</v>
      </c>
      <c r="AL157" s="8">
        <f t="shared" ca="1" si="32"/>
        <v>0</v>
      </c>
      <c r="AN157" s="8">
        <f t="shared" ca="1" si="33"/>
        <v>0</v>
      </c>
    </row>
    <row r="158" spans="2:40" x14ac:dyDescent="0.2">
      <c r="D158" s="1" t="s">
        <v>212</v>
      </c>
      <c r="Z158" s="51" t="str">
        <f t="shared" si="36"/>
        <v/>
      </c>
      <c r="AF158" s="8"/>
      <c r="AH158" s="8"/>
      <c r="AJ158" s="8"/>
      <c r="AL158" s="8"/>
      <c r="AN158" s="8"/>
    </row>
    <row r="159" spans="2:40" x14ac:dyDescent="0.2">
      <c r="B159" s="18">
        <f>B157+1</f>
        <v>100</v>
      </c>
      <c r="D159" s="36" t="s">
        <v>87</v>
      </c>
      <c r="F159" s="78">
        <v>176362.21253862113</v>
      </c>
      <c r="H159" s="50">
        <f ca="1">IF(K159&lt;&gt;0,OFFSET('Function Factors'!$A$8,$K159-1,3),0)</f>
        <v>2531.2823068200137</v>
      </c>
      <c r="J159" s="2" t="s">
        <v>154</v>
      </c>
      <c r="K159" s="73">
        <v>12</v>
      </c>
      <c r="L159" s="50">
        <f t="shared" ca="1" si="25"/>
        <v>173830.93023180112</v>
      </c>
      <c r="N159" s="2" t="s">
        <v>88</v>
      </c>
      <c r="O159" s="73">
        <v>54</v>
      </c>
      <c r="P159" s="78">
        <f ca="1">OFFSET('Function Factors'!$B$9,$O159-1,P$14)*$L159+OFFSET('Function Factors'!$B$9,$K159-1,P$14)*$H159</f>
        <v>2104.1517941099964</v>
      </c>
      <c r="R159" s="78">
        <f ca="1">OFFSET('Function Factors'!$B$9,$O159-1,R$14)*$L159+OFFSET('Function Factors'!$B$9,$K159-1,R$14)*$H159</f>
        <v>10406.168494020048</v>
      </c>
      <c r="S159" s="78"/>
      <c r="T159" s="78">
        <f ca="1">OFFSET('Function Factors'!$B$9,$O159-1,T$14)*$L159+OFFSET('Function Factors'!$B$9,$K159-1,T$14)*$H159</f>
        <v>12393.267122205592</v>
      </c>
      <c r="U159" s="78"/>
      <c r="V159" s="78">
        <f ca="1">OFFSET('Function Factors'!$B$9,$O159-1,V$14)*$L159+OFFSET('Function Factors'!$B$9,$K159-1,V$14)*$H159</f>
        <v>151458.62512828546</v>
      </c>
      <c r="X159" s="78">
        <f t="shared" ref="X159:X160" ca="1" si="52">P159+R159+T159+V159</f>
        <v>176362.2125386211</v>
      </c>
      <c r="Z159" s="51" t="str">
        <f t="shared" ca="1" si="36"/>
        <v/>
      </c>
      <c r="AC159" s="91">
        <v>0</v>
      </c>
      <c r="AD159" s="37">
        <f t="shared" ref="AD159" si="53">IFERROR(AC159/F159,0)</f>
        <v>0</v>
      </c>
      <c r="AF159" s="8"/>
      <c r="AH159" s="8"/>
      <c r="AJ159" s="8"/>
      <c r="AL159" s="8"/>
      <c r="AN159" s="8"/>
    </row>
    <row r="160" spans="2:40" x14ac:dyDescent="0.2">
      <c r="B160" s="18">
        <f>B159+1</f>
        <v>101</v>
      </c>
      <c r="D160" s="36" t="s">
        <v>213</v>
      </c>
      <c r="F160" s="38">
        <v>218020.94145853553</v>
      </c>
      <c r="H160" s="50">
        <f ca="1">IF(K160&lt;&gt;0,OFFSET('Function Factors'!$A$8,$K160-1,3),0)</f>
        <v>5865.9645385754357</v>
      </c>
      <c r="J160" s="2" t="s">
        <v>155</v>
      </c>
      <c r="K160" s="73">
        <v>6</v>
      </c>
      <c r="L160" s="50">
        <f ca="1">F160-H160</f>
        <v>212154.97691996009</v>
      </c>
      <c r="N160" s="2" t="s">
        <v>37</v>
      </c>
      <c r="O160" s="73">
        <v>84</v>
      </c>
      <c r="P160" s="78">
        <f ca="1">OFFSET('Function Factors'!$B$9,$O160-1,P$14)*$L160+OFFSET('Function Factors'!$B$9,$K160-1,P$14)*$H160</f>
        <v>4758.6044086021757</v>
      </c>
      <c r="R160" s="78">
        <f ca="1">OFFSET('Function Factors'!$B$9,$O160-1,R$14)*$L160+OFFSET('Function Factors'!$B$9,$K160-1,R$14)*$H160</f>
        <v>13722.89977979701</v>
      </c>
      <c r="S160" s="78"/>
      <c r="T160" s="78">
        <f ca="1">OFFSET('Function Factors'!$B$9,$O160-1,T$14)*$L160+OFFSET('Function Factors'!$B$9,$K160-1,T$14)*$H160</f>
        <v>15289.379593203623</v>
      </c>
      <c r="U160" s="78"/>
      <c r="V160" s="78">
        <f ca="1">OFFSET('Function Factors'!$B$9,$O160-1,V$14)*$L160+OFFSET('Function Factors'!$B$9,$K160-1,V$14)*$H160</f>
        <v>184250.05767693275</v>
      </c>
      <c r="X160" s="38">
        <f t="shared" ca="1" si="52"/>
        <v>218020.94145853556</v>
      </c>
      <c r="Z160" s="51" t="str">
        <f t="shared" ca="1" si="36"/>
        <v/>
      </c>
      <c r="AC160" s="91">
        <v>121615.23698714731</v>
      </c>
      <c r="AD160" s="37">
        <f ca="1">IFERROR(AC160/L160,0)</f>
        <v>0.57323772815864327</v>
      </c>
      <c r="AF160" s="8">
        <v>0</v>
      </c>
      <c r="AH160" s="8">
        <v>7866.4838935195839</v>
      </c>
      <c r="AJ160" s="8">
        <v>8764.4492229631669</v>
      </c>
      <c r="AL160" s="8">
        <v>104984.30387066457</v>
      </c>
      <c r="AN160" s="8">
        <f t="shared" si="33"/>
        <v>121615.23698714733</v>
      </c>
    </row>
    <row r="161" spans="2:40" x14ac:dyDescent="0.2">
      <c r="X161" s="50"/>
      <c r="Z161" s="51" t="str">
        <f t="shared" si="36"/>
        <v/>
      </c>
    </row>
    <row r="162" spans="2:40" x14ac:dyDescent="0.2">
      <c r="B162" s="18">
        <f>B160+1</f>
        <v>102</v>
      </c>
      <c r="D162" s="1" t="s">
        <v>399</v>
      </c>
      <c r="F162" s="80">
        <f>SUM(F116:F160)</f>
        <v>3408398.9906034837</v>
      </c>
      <c r="H162" s="80">
        <f ca="1">SUM(H116:H160)</f>
        <v>23197.563321055226</v>
      </c>
      <c r="L162" s="80">
        <f ca="1">SUM(L116:L160)</f>
        <v>3385201.4272824293</v>
      </c>
      <c r="P162" s="80">
        <f ca="1">SUM(P116:P160)</f>
        <v>2268393.9371493408</v>
      </c>
      <c r="Q162" s="50"/>
      <c r="R162" s="80">
        <f ca="1">SUM(R116:R160)</f>
        <v>83789.27223971051</v>
      </c>
      <c r="S162" s="50"/>
      <c r="T162" s="80">
        <f ca="1">SUM(T116:T160)</f>
        <v>109276.4088409004</v>
      </c>
      <c r="U162" s="50"/>
      <c r="V162" s="80">
        <f ca="1">SUM(V116:V160)</f>
        <v>946939.3723735325</v>
      </c>
      <c r="X162" s="80">
        <f ca="1">SUM(X116:X160)</f>
        <v>3408398.9906034837</v>
      </c>
      <c r="Z162" s="51" t="str">
        <f t="shared" ca="1" si="36"/>
        <v/>
      </c>
      <c r="AC162" s="80">
        <f>SUM(AC116:AC161)</f>
        <v>302587.37595488038</v>
      </c>
      <c r="AF162" s="80">
        <f ca="1">SUM(AF116:AF161)</f>
        <v>0</v>
      </c>
      <c r="AH162" s="80">
        <f ca="1">SUM(AH116:AH161)</f>
        <v>18114.010056501611</v>
      </c>
      <c r="AJ162" s="80">
        <f ca="1">SUM(AJ116:AJ161)</f>
        <v>21572.951217688635</v>
      </c>
      <c r="AL162" s="80">
        <f ca="1">SUM(AL116:AL161)</f>
        <v>262900.4146806901</v>
      </c>
      <c r="AN162" s="80">
        <f ca="1">SUM(AN116:AN161)</f>
        <v>302587.37595488038</v>
      </c>
    </row>
    <row r="163" spans="2:40" x14ac:dyDescent="0.2">
      <c r="Z163" s="51" t="str">
        <f t="shared" si="36"/>
        <v/>
      </c>
    </row>
    <row r="164" spans="2:40" ht="13.5" thickBot="1" x14ac:dyDescent="0.25">
      <c r="B164" s="18">
        <f>B162+1</f>
        <v>103</v>
      </c>
      <c r="D164" s="1" t="s">
        <v>400</v>
      </c>
      <c r="F164" s="82">
        <f>F162+F104+F110+F97</f>
        <v>5329890.4041851545</v>
      </c>
      <c r="H164" s="82">
        <f ca="1">H162+H104+H110+H97</f>
        <v>23197.563321055226</v>
      </c>
      <c r="L164" s="82">
        <f ca="1">L162+L104+L110+L97</f>
        <v>5306692.8408641005</v>
      </c>
      <c r="P164" s="82">
        <f ca="1">P162+P104+P110+P97</f>
        <v>2268393.9371493408</v>
      </c>
      <c r="R164" s="82">
        <f ca="1">R162+R104+R110+R97</f>
        <v>193487.49708184868</v>
      </c>
      <c r="T164" s="82">
        <f ca="1">T162+T104+T110+T97</f>
        <v>403717.30409028684</v>
      </c>
      <c r="V164" s="82">
        <f ca="1">V162+V104+V110+V97</f>
        <v>2464291.6658636788</v>
      </c>
      <c r="X164" s="82">
        <f ca="1">X162+X104+X110+X97</f>
        <v>5329890.4041851545</v>
      </c>
      <c r="Z164" s="51" t="str">
        <f t="shared" ca="1" si="36"/>
        <v/>
      </c>
      <c r="AF164" s="24"/>
      <c r="AH164" s="24"/>
      <c r="AJ164" s="24"/>
      <c r="AL164" s="24"/>
      <c r="AN164" s="24"/>
    </row>
    <row r="165" spans="2:40" ht="13.5" thickTop="1" x14ac:dyDescent="0.2">
      <c r="F165" s="50"/>
      <c r="H165" s="50"/>
      <c r="L165" s="50"/>
      <c r="P165" s="50"/>
      <c r="R165" s="50"/>
      <c r="T165" s="50"/>
      <c r="V165" s="50"/>
      <c r="X165" s="50"/>
      <c r="Z165" s="51" t="str">
        <f t="shared" si="36"/>
        <v/>
      </c>
    </row>
    <row r="166" spans="2:40" x14ac:dyDescent="0.2">
      <c r="F166" s="50"/>
      <c r="H166" s="50"/>
      <c r="L166" s="50"/>
      <c r="P166" s="50"/>
      <c r="R166" s="50"/>
      <c r="T166" s="50"/>
      <c r="V166" s="50"/>
      <c r="X166" s="50"/>
      <c r="Z166" s="51" t="str">
        <f t="shared" si="36"/>
        <v/>
      </c>
      <c r="AH166" s="24"/>
      <c r="AJ166" s="24"/>
      <c r="AL166" s="24"/>
      <c r="AN166" s="24"/>
    </row>
    <row r="167" spans="2:40" x14ac:dyDescent="0.2">
      <c r="F167" s="50"/>
      <c r="H167" s="50"/>
      <c r="L167" s="50"/>
      <c r="P167" s="50"/>
      <c r="R167" s="50"/>
      <c r="T167" s="50"/>
      <c r="V167" s="50"/>
      <c r="X167" s="50"/>
      <c r="Z167" s="51" t="str">
        <f t="shared" si="36"/>
        <v/>
      </c>
    </row>
    <row r="168" spans="2:40" x14ac:dyDescent="0.2">
      <c r="D168" s="6" t="s">
        <v>109</v>
      </c>
      <c r="X168" s="50"/>
      <c r="Z168" s="51" t="str">
        <f t="shared" si="36"/>
        <v/>
      </c>
    </row>
    <row r="169" spans="2:40" x14ac:dyDescent="0.2">
      <c r="D169" s="6"/>
      <c r="F169" s="78"/>
      <c r="H169" s="78"/>
      <c r="L169" s="50"/>
      <c r="N169" s="2"/>
      <c r="P169" s="78"/>
      <c r="R169" s="78"/>
      <c r="S169" s="78"/>
      <c r="T169" s="78"/>
      <c r="U169" s="78"/>
      <c r="V169" s="78"/>
      <c r="X169" s="78"/>
      <c r="Z169" s="51" t="str">
        <f t="shared" si="36"/>
        <v/>
      </c>
    </row>
    <row r="170" spans="2:40" x14ac:dyDescent="0.2">
      <c r="B170" s="18">
        <f>B164+1</f>
        <v>104</v>
      </c>
      <c r="D170" s="1" t="s">
        <v>123</v>
      </c>
      <c r="F170" s="78">
        <v>2942.6114096800702</v>
      </c>
      <c r="H170" s="78"/>
      <c r="K170" s="73">
        <v>0</v>
      </c>
      <c r="L170" s="50">
        <f t="shared" ref="L170" si="54">F170-H170</f>
        <v>2942.6114096800702</v>
      </c>
      <c r="N170" s="2" t="s">
        <v>354</v>
      </c>
      <c r="O170" s="73">
        <v>39</v>
      </c>
      <c r="P170" s="78">
        <f ca="1">OFFSET('Function Factors'!$B$9,$O170-1,P$14)*$L170+OFFSET('Function Factors'!$B$9,$K170-1,P$14)*$H170</f>
        <v>2942.6114096800702</v>
      </c>
      <c r="R170" s="78">
        <f ca="1">OFFSET('Function Factors'!$B$9,$O170-1,R$14)*$L170+OFFSET('Function Factors'!$B$9,$K170-1,R$14)*$H170</f>
        <v>0</v>
      </c>
      <c r="S170" s="78"/>
      <c r="T170" s="78">
        <f ca="1">OFFSET('Function Factors'!$B$9,$O170-1,T$14)*$L170+OFFSET('Function Factors'!$B$9,$K170-1,T$14)*$H170</f>
        <v>0</v>
      </c>
      <c r="U170" s="78"/>
      <c r="V170" s="78">
        <f ca="1">OFFSET('Function Factors'!$B$9,$O170-1,V$14)*$L170+OFFSET('Function Factors'!$B$9,$K170-1,V$14)*$H170</f>
        <v>0</v>
      </c>
      <c r="X170" s="78">
        <f t="shared" ref="X170:X176" ca="1" si="55">P170+R170+T170+V170</f>
        <v>2942.6114096800702</v>
      </c>
      <c r="Z170" s="51" t="str">
        <f t="shared" ca="1" si="36"/>
        <v/>
      </c>
    </row>
    <row r="171" spans="2:40" x14ac:dyDescent="0.2">
      <c r="B171" s="18">
        <f t="shared" ref="B171:B176" si="56">B170+1</f>
        <v>105</v>
      </c>
      <c r="D171" s="1" t="s">
        <v>134</v>
      </c>
      <c r="F171" s="78">
        <v>2421.6385455058507</v>
      </c>
      <c r="H171" s="78"/>
      <c r="K171" s="73">
        <v>0</v>
      </c>
      <c r="L171" s="50">
        <f>F171-H171</f>
        <v>2421.6385455058507</v>
      </c>
      <c r="N171" s="2" t="s">
        <v>354</v>
      </c>
      <c r="O171" s="73">
        <v>39</v>
      </c>
      <c r="P171" s="78">
        <f ca="1">OFFSET('Function Factors'!$B$9,$O171-1,P$14)*$L171+OFFSET('Function Factors'!$B$9,$K171-1,P$14)*$H171</f>
        <v>2421.6385455058507</v>
      </c>
      <c r="R171" s="78">
        <f ca="1">OFFSET('Function Factors'!$B$9,$O171-1,R$14)*$L171+OFFSET('Function Factors'!$B$9,$K171-1,R$14)*$H171</f>
        <v>0</v>
      </c>
      <c r="S171" s="78"/>
      <c r="T171" s="78">
        <f ca="1">OFFSET('Function Factors'!$B$9,$O171-1,T$14)*$L171+OFFSET('Function Factors'!$B$9,$K171-1,T$14)*$H171</f>
        <v>0</v>
      </c>
      <c r="U171" s="78"/>
      <c r="V171" s="78">
        <f ca="1">OFFSET('Function Factors'!$B$9,$O171-1,V$14)*$L171+OFFSET('Function Factors'!$B$9,$K171-1,V$14)*$H171</f>
        <v>0</v>
      </c>
      <c r="X171" s="78">
        <f t="shared" ca="1" si="55"/>
        <v>2421.6385455058507</v>
      </c>
      <c r="Z171" s="51" t="str">
        <f t="shared" ca="1" si="36"/>
        <v/>
      </c>
    </row>
    <row r="172" spans="2:40" x14ac:dyDescent="0.2">
      <c r="B172" s="18">
        <f t="shared" si="56"/>
        <v>106</v>
      </c>
      <c r="D172" s="1" t="s">
        <v>110</v>
      </c>
      <c r="F172" s="78">
        <v>15336.5926054518</v>
      </c>
      <c r="H172" s="78"/>
      <c r="K172" s="73">
        <v>0</v>
      </c>
      <c r="L172" s="50">
        <f>F172-H172</f>
        <v>15336.5926054518</v>
      </c>
      <c r="N172" s="2" t="s">
        <v>354</v>
      </c>
      <c r="O172" s="73">
        <v>39</v>
      </c>
      <c r="P172" s="78">
        <f ca="1">OFFSET('Function Factors'!$B$9,$O172-1,P$14)*$L172+OFFSET('Function Factors'!$B$9,$K172-1,P$14)*$H172</f>
        <v>15336.5926054518</v>
      </c>
      <c r="R172" s="78">
        <f ca="1">OFFSET('Function Factors'!$B$9,$O172-1,R$14)*$L172+OFFSET('Function Factors'!$B$9,$K172-1,R$14)*$H172</f>
        <v>0</v>
      </c>
      <c r="S172" s="78"/>
      <c r="T172" s="78">
        <f ca="1">OFFSET('Function Factors'!$B$9,$O172-1,T$14)*$L172+OFFSET('Function Factors'!$B$9,$K172-1,T$14)*$H172</f>
        <v>0</v>
      </c>
      <c r="U172" s="78"/>
      <c r="V172" s="78">
        <f ca="1">OFFSET('Function Factors'!$B$9,$O172-1,V$14)*$L172+OFFSET('Function Factors'!$B$9,$K172-1,V$14)*$H172</f>
        <v>0</v>
      </c>
      <c r="X172" s="78">
        <f t="shared" ca="1" si="55"/>
        <v>15336.5926054518</v>
      </c>
      <c r="Z172" s="51" t="str">
        <f ca="1">IF(ROUND(F172,4)=ROUND(X172,4), "", "check")</f>
        <v/>
      </c>
    </row>
    <row r="173" spans="2:40" x14ac:dyDescent="0.2">
      <c r="B173" s="18">
        <f t="shared" si="56"/>
        <v>107</v>
      </c>
      <c r="D173" s="1" t="s">
        <v>125</v>
      </c>
      <c r="F173" s="78">
        <v>26870.623617239937</v>
      </c>
      <c r="H173" s="78"/>
      <c r="K173" s="73">
        <v>0</v>
      </c>
      <c r="L173" s="50">
        <f>F173-H173</f>
        <v>26870.623617239937</v>
      </c>
      <c r="N173" s="2" t="s">
        <v>32</v>
      </c>
      <c r="O173" s="73">
        <v>36</v>
      </c>
      <c r="P173" s="78">
        <f ca="1">OFFSET('Function Factors'!$B$9,$O173-1,P$14)*$L173+OFFSET('Function Factors'!$B$9,$K173-1,P$14)*$H173</f>
        <v>0</v>
      </c>
      <c r="R173" s="78">
        <f ca="1">OFFSET('Function Factors'!$B$9,$O173-1,R$14)*$L173+OFFSET('Function Factors'!$B$9,$K173-1,R$14)*$H173</f>
        <v>0</v>
      </c>
      <c r="S173" s="78"/>
      <c r="T173" s="78">
        <f ca="1">OFFSET('Function Factors'!$B$9,$O173-1,T$14)*$L173+OFFSET('Function Factors'!$B$9,$K173-1,T$14)*$H173</f>
        <v>0</v>
      </c>
      <c r="U173" s="78"/>
      <c r="V173" s="78">
        <f ca="1">OFFSET('Function Factors'!$B$9,$O173-1,V$14)*$L173+OFFSET('Function Factors'!$B$9,$K173-1,V$14)*$H173</f>
        <v>26870.623617239937</v>
      </c>
      <c r="X173" s="78">
        <f t="shared" ca="1" si="55"/>
        <v>26870.623617239937</v>
      </c>
      <c r="Z173" s="51" t="str">
        <f t="shared" ca="1" si="36"/>
        <v/>
      </c>
    </row>
    <row r="174" spans="2:40" x14ac:dyDescent="0.2">
      <c r="B174" s="18">
        <f>B173+1</f>
        <v>108</v>
      </c>
      <c r="D174" s="1" t="s">
        <v>126</v>
      </c>
      <c r="F174" s="78">
        <v>14283.139384300001</v>
      </c>
      <c r="H174" s="78"/>
      <c r="K174" s="73">
        <v>0</v>
      </c>
      <c r="L174" s="50">
        <f t="shared" ref="L174:L176" si="57">F174-H174</f>
        <v>14283.139384300001</v>
      </c>
      <c r="N174" s="2" t="s">
        <v>32</v>
      </c>
      <c r="O174" s="73">
        <v>36</v>
      </c>
      <c r="P174" s="78">
        <f ca="1">OFFSET('Function Factors'!$B$9,$O174-1,P$14)*$L174+OFFSET('Function Factors'!$B$9,$K174-1,P$14)*$H174</f>
        <v>0</v>
      </c>
      <c r="R174" s="78">
        <f ca="1">OFFSET('Function Factors'!$B$9,$O174-1,R$14)*$L174+OFFSET('Function Factors'!$B$9,$K174-1,R$14)*$H174</f>
        <v>0</v>
      </c>
      <c r="S174" s="78"/>
      <c r="T174" s="78">
        <f ca="1">OFFSET('Function Factors'!$B$9,$O174-1,T$14)*$L174+OFFSET('Function Factors'!$B$9,$K174-1,T$14)*$H174</f>
        <v>0</v>
      </c>
      <c r="U174" s="78"/>
      <c r="V174" s="78">
        <f ca="1">OFFSET('Function Factors'!$B$9,$O174-1,V$14)*$L174+OFFSET('Function Factors'!$B$9,$K174-1,V$14)*$H174</f>
        <v>14283.139384300001</v>
      </c>
      <c r="X174" s="78">
        <f t="shared" ca="1" si="55"/>
        <v>14283.139384300001</v>
      </c>
      <c r="Z174" s="51" t="e">
        <f ca="1">IF(ROUND(#REF!,4)=ROUND(X174,4), "", "check")</f>
        <v>#REF!</v>
      </c>
    </row>
    <row r="175" spans="2:40" x14ac:dyDescent="0.2">
      <c r="B175" s="18">
        <f t="shared" si="56"/>
        <v>109</v>
      </c>
      <c r="D175" s="1" t="s">
        <v>127</v>
      </c>
      <c r="F175" s="78">
        <v>17761.652743977927</v>
      </c>
      <c r="H175" s="78"/>
      <c r="K175" s="73">
        <v>0</v>
      </c>
      <c r="L175" s="50">
        <f t="shared" si="57"/>
        <v>17761.652743977927</v>
      </c>
      <c r="N175" s="2" t="s">
        <v>32</v>
      </c>
      <c r="O175" s="73">
        <v>36</v>
      </c>
      <c r="P175" s="78">
        <f ca="1">OFFSET('Function Factors'!$B$9,$O175-1,P$14)*$L175+OFFSET('Function Factors'!$B$9,$K175-1,P$14)*$H175</f>
        <v>0</v>
      </c>
      <c r="R175" s="78">
        <f ca="1">OFFSET('Function Factors'!$B$9,$O175-1,R$14)*$L175+OFFSET('Function Factors'!$B$9,$K175-1,R$14)*$H175</f>
        <v>0</v>
      </c>
      <c r="S175" s="78"/>
      <c r="T175" s="78">
        <f ca="1">OFFSET('Function Factors'!$B$9,$O175-1,T$14)*$L175+OFFSET('Function Factors'!$B$9,$K175-1,T$14)*$H175</f>
        <v>0</v>
      </c>
      <c r="U175" s="78"/>
      <c r="V175" s="78">
        <f ca="1">OFFSET('Function Factors'!$B$9,$O175-1,V$14)*$L175+OFFSET('Function Factors'!$B$9,$K175-1,V$14)*$H175</f>
        <v>17761.652743977927</v>
      </c>
      <c r="X175" s="78">
        <f t="shared" ca="1" si="55"/>
        <v>17761.652743977927</v>
      </c>
      <c r="Z175" s="51" t="str">
        <f ca="1">IF(ROUND(F174,4)=ROUND(X175,4), "", "check")</f>
        <v>check</v>
      </c>
    </row>
    <row r="176" spans="2:40" x14ac:dyDescent="0.2">
      <c r="B176" s="18">
        <f t="shared" si="56"/>
        <v>110</v>
      </c>
      <c r="D176" s="1" t="s">
        <v>387</v>
      </c>
      <c r="F176" s="78">
        <v>6017.1693334783249</v>
      </c>
      <c r="H176" s="78"/>
      <c r="K176" s="73">
        <v>0</v>
      </c>
      <c r="L176" s="50">
        <f t="shared" si="57"/>
        <v>6017.1693334783249</v>
      </c>
      <c r="N176" s="2" t="s">
        <v>32</v>
      </c>
      <c r="O176" s="73">
        <v>36</v>
      </c>
      <c r="P176" s="78">
        <f ca="1">OFFSET('Function Factors'!$B$9,$O176-1,P$14)*$L176+OFFSET('Function Factors'!$B$9,$K176-1,P$14)*$H176</f>
        <v>0</v>
      </c>
      <c r="R176" s="78">
        <f ca="1">OFFSET('Function Factors'!$B$9,$O176-1,R$14)*$L176+OFFSET('Function Factors'!$B$9,$K176-1,R$14)*$H176</f>
        <v>0</v>
      </c>
      <c r="S176" s="78"/>
      <c r="T176" s="78">
        <f ca="1">OFFSET('Function Factors'!$B$9,$O176-1,T$14)*$L176+OFFSET('Function Factors'!$B$9,$K176-1,T$14)*$H176</f>
        <v>0</v>
      </c>
      <c r="U176" s="78"/>
      <c r="V176" s="78">
        <f ca="1">OFFSET('Function Factors'!$B$9,$O176-1,V$14)*$L176+OFFSET('Function Factors'!$B$9,$K176-1,V$14)*$H176</f>
        <v>6017.1693334783249</v>
      </c>
      <c r="X176" s="78">
        <f t="shared" ca="1" si="55"/>
        <v>6017.1693334783249</v>
      </c>
      <c r="Z176" s="51" t="str">
        <f ca="1">IF(ROUND(F175,4)=ROUND(X176,4), "", "check")</f>
        <v>check</v>
      </c>
    </row>
    <row r="177" spans="2:26" x14ac:dyDescent="0.2">
      <c r="F177" s="78"/>
      <c r="X177" s="78"/>
      <c r="Z177" s="51" t="str">
        <f t="shared" si="36"/>
        <v/>
      </c>
    </row>
    <row r="178" spans="2:26" x14ac:dyDescent="0.2">
      <c r="B178" s="18">
        <f>B176+1</f>
        <v>111</v>
      </c>
      <c r="D178" s="1" t="s">
        <v>401</v>
      </c>
      <c r="F178" s="41">
        <f>SUM(F170:F176)</f>
        <v>85633.427639633912</v>
      </c>
      <c r="H178" s="41">
        <f>SUM(H170:H176)</f>
        <v>0</v>
      </c>
      <c r="L178" s="41">
        <f>SUM(L170:L176)</f>
        <v>85633.427639633912</v>
      </c>
      <c r="P178" s="41">
        <f ca="1">SUM(P170:P176)</f>
        <v>20700.84256063772</v>
      </c>
      <c r="Q178" s="50"/>
      <c r="R178" s="41">
        <f ca="1">SUM(R170:R176)</f>
        <v>0</v>
      </c>
      <c r="S178" s="50"/>
      <c r="T178" s="41">
        <f ca="1">SUM(T170:T176)</f>
        <v>0</v>
      </c>
      <c r="U178" s="50"/>
      <c r="V178" s="41">
        <f ca="1">SUM(V170:V176)</f>
        <v>64932.585078996191</v>
      </c>
      <c r="X178" s="41">
        <f ca="1">SUM(X170:X176)</f>
        <v>85633.427639633912</v>
      </c>
      <c r="Z178" s="51" t="str">
        <f t="shared" ca="1" si="36"/>
        <v/>
      </c>
    </row>
    <row r="179" spans="2:26" x14ac:dyDescent="0.2">
      <c r="Z179" s="51" t="str">
        <f t="shared" si="36"/>
        <v/>
      </c>
    </row>
    <row r="180" spans="2:26" ht="13.5" thickBot="1" x14ac:dyDescent="0.25">
      <c r="B180" s="18">
        <f>B178+1</f>
        <v>112</v>
      </c>
      <c r="D180" s="1" t="s">
        <v>148</v>
      </c>
      <c r="F180" s="82">
        <f>F164-F178</f>
        <v>5244256.9765455201</v>
      </c>
      <c r="H180" s="82">
        <f ca="1">H164-H178</f>
        <v>23197.563321055226</v>
      </c>
      <c r="L180" s="82">
        <f ca="1">L164-L178</f>
        <v>5221059.4132244661</v>
      </c>
      <c r="P180" s="82">
        <f ca="1">P164-P178</f>
        <v>2247693.094588703</v>
      </c>
      <c r="R180" s="82">
        <f ca="1">R164-R178</f>
        <v>193487.49708184868</v>
      </c>
      <c r="T180" s="82">
        <f ca="1">T164-T178</f>
        <v>403717.30409028684</v>
      </c>
      <c r="V180" s="82">
        <f ca="1">V164-V178</f>
        <v>2399359.0807846827</v>
      </c>
      <c r="X180" s="82">
        <f ca="1">X164-X178</f>
        <v>5244256.9765455201</v>
      </c>
      <c r="Z180" s="51" t="str">
        <f t="shared" ca="1" si="36"/>
        <v/>
      </c>
    </row>
    <row r="181" spans="2:26" ht="13.5" thickTop="1" x14ac:dyDescent="0.2">
      <c r="D181" s="1" t="s">
        <v>404</v>
      </c>
    </row>
    <row r="184" spans="2:26" x14ac:dyDescent="0.2">
      <c r="P184" s="50"/>
      <c r="R184" s="50"/>
      <c r="T184" s="50"/>
      <c r="V184" s="50"/>
      <c r="X184" s="50"/>
    </row>
    <row r="185" spans="2:26" x14ac:dyDescent="0.2">
      <c r="P185" s="50"/>
      <c r="R185" s="50"/>
      <c r="T185" s="50"/>
      <c r="V185" s="50"/>
      <c r="X185" s="50"/>
    </row>
    <row r="186" spans="2:26" x14ac:dyDescent="0.2">
      <c r="P186" s="50"/>
    </row>
    <row r="187" spans="2:26" x14ac:dyDescent="0.2">
      <c r="X187" s="50"/>
    </row>
    <row r="188" spans="2:26" x14ac:dyDescent="0.2">
      <c r="P188" s="50"/>
      <c r="R188" s="50"/>
      <c r="T188" s="50"/>
      <c r="V188" s="50"/>
      <c r="X188" s="50"/>
    </row>
    <row r="189" spans="2:26" x14ac:dyDescent="0.2">
      <c r="P189" s="50"/>
      <c r="R189" s="50"/>
      <c r="T189" s="50"/>
      <c r="V189" s="50"/>
      <c r="X189" s="50"/>
    </row>
  </sheetData>
  <mergeCells count="3">
    <mergeCell ref="B5:X5"/>
    <mergeCell ref="B6:X6"/>
    <mergeCell ref="B7:X7"/>
  </mergeCells>
  <pageMargins left="0.7" right="0.7" top="0.75" bottom="0.75" header="0.3" footer="0.3"/>
  <pageSetup scale="56" fitToHeight="4" orientation="landscape" r:id="rId1"/>
  <rowBreaks count="1" manualBreakCount="1">
    <brk id="111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sheetPr>
    <pageSetUpPr fitToPage="1"/>
  </sheetPr>
  <dimension ref="A6:BW145"/>
  <sheetViews>
    <sheetView topLeftCell="A52" zoomScale="80" zoomScaleNormal="80" workbookViewId="0">
      <selection activeCell="F36" sqref="F36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1.7109375" style="1" customWidth="1"/>
    <col min="20" max="20" width="15.7109375" style="1" customWidth="1"/>
    <col min="21" max="21" width="1.7109375" style="1" customWidth="1"/>
    <col min="22" max="22" width="15.7109375" style="1" customWidth="1"/>
    <col min="23" max="23" width="1.7109375" style="1" customWidth="1"/>
    <col min="24" max="24" width="15.7109375" style="1" customWidth="1"/>
    <col min="25" max="25" width="9.140625" style="1"/>
    <col min="26" max="27" width="9.140625" style="1" customWidth="1"/>
    <col min="28" max="28" width="25.85546875" style="1" bestFit="1" customWidth="1"/>
    <col min="29" max="29" width="1.7109375" style="1" customWidth="1"/>
    <col min="30" max="30" width="11.7109375" style="1" customWidth="1"/>
    <col min="31" max="31" width="1.7109375" style="1" customWidth="1"/>
    <col min="32" max="32" width="11.7109375" style="1" customWidth="1"/>
    <col min="33" max="33" width="1.7109375" style="1" customWidth="1"/>
    <col min="34" max="34" width="11.7109375" style="1" customWidth="1"/>
    <col min="35" max="35" width="1.7109375" style="1" customWidth="1"/>
    <col min="36" max="36" width="11.7109375" style="1" customWidth="1"/>
    <col min="37" max="37" width="1.7109375" style="1" customWidth="1"/>
    <col min="38" max="38" width="11.7109375" style="1" customWidth="1"/>
    <col min="39" max="39" width="1.7109375" style="1" customWidth="1"/>
    <col min="40" max="40" width="11.7109375" style="1" customWidth="1"/>
    <col min="41" max="41" width="1.7109375" style="1" customWidth="1"/>
    <col min="42" max="42" width="11.7109375" style="1" customWidth="1"/>
    <col min="43" max="43" width="1.7109375" style="1" customWidth="1"/>
    <col min="44" max="44" width="11.7109375" style="1" customWidth="1"/>
    <col min="45" max="45" width="1.7109375" style="1" customWidth="1"/>
    <col min="46" max="46" width="11.7109375" style="1" customWidth="1"/>
    <col min="47" max="47" width="1.7109375" style="1" customWidth="1"/>
    <col min="48" max="48" width="11.7109375" style="1" customWidth="1"/>
    <col min="49" max="71" width="9.140625" style="1" customWidth="1"/>
    <col min="72" max="77" width="9" style="1" customWidth="1"/>
    <col min="78" max="16384" width="9.140625" style="1"/>
  </cols>
  <sheetData>
    <row r="6" spans="1:75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1:75" x14ac:dyDescent="0.2">
      <c r="B7" s="145" t="s">
        <v>391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9" spans="1:75" ht="15" x14ac:dyDescent="0.25">
      <c r="F9" s="146" t="s">
        <v>63</v>
      </c>
      <c r="G9" s="147"/>
      <c r="H9" s="147"/>
      <c r="I9" s="147"/>
      <c r="J9" s="147"/>
      <c r="K9" s="147"/>
      <c r="L9" s="147"/>
      <c r="N9" s="146" t="s">
        <v>64</v>
      </c>
      <c r="O9" s="146"/>
      <c r="P9" s="146"/>
      <c r="Q9" s="146"/>
      <c r="R9" s="146"/>
      <c r="S9" s="146"/>
      <c r="T9" s="146"/>
      <c r="U9" s="146"/>
      <c r="V9" s="146"/>
      <c r="W9"/>
      <c r="X9"/>
    </row>
    <row r="10" spans="1:75" x14ac:dyDescent="0.2">
      <c r="F10" s="18"/>
      <c r="H10" s="18"/>
      <c r="J10" s="18"/>
      <c r="L10" s="18" t="s">
        <v>114</v>
      </c>
      <c r="V10" s="18" t="s">
        <v>68</v>
      </c>
      <c r="X10" s="2"/>
      <c r="AX10" s="18"/>
    </row>
    <row r="11" spans="1:75" x14ac:dyDescent="0.2">
      <c r="A11" s="18" t="s">
        <v>2</v>
      </c>
      <c r="B11" s="18" t="s">
        <v>10</v>
      </c>
      <c r="F11" s="18" t="s">
        <v>321</v>
      </c>
      <c r="G11" s="18"/>
      <c r="H11" s="18" t="s">
        <v>321</v>
      </c>
      <c r="I11" s="3"/>
      <c r="J11" s="2" t="s">
        <v>322</v>
      </c>
      <c r="K11" s="3"/>
      <c r="L11" s="2" t="s">
        <v>128</v>
      </c>
      <c r="M11" s="3"/>
      <c r="N11" s="2" t="s">
        <v>10</v>
      </c>
      <c r="O11" s="2"/>
      <c r="P11" s="2" t="s">
        <v>10</v>
      </c>
      <c r="Q11" s="2"/>
      <c r="R11" s="2" t="s">
        <v>10</v>
      </c>
      <c r="S11" s="2"/>
      <c r="T11" s="2" t="s">
        <v>185</v>
      </c>
      <c r="U11" s="2"/>
      <c r="V11" s="2" t="s">
        <v>128</v>
      </c>
      <c r="W11" s="2"/>
      <c r="X11" s="2" t="s">
        <v>10</v>
      </c>
      <c r="AX11" s="18"/>
    </row>
    <row r="12" spans="1:75" x14ac:dyDescent="0.2">
      <c r="A12" s="4" t="s">
        <v>4</v>
      </c>
      <c r="B12" s="4" t="s">
        <v>311</v>
      </c>
      <c r="D12" s="4" t="s">
        <v>11</v>
      </c>
      <c r="F12" s="4" t="s">
        <v>330</v>
      </c>
      <c r="G12" s="18"/>
      <c r="H12" s="4" t="s">
        <v>329</v>
      </c>
      <c r="I12" s="18"/>
      <c r="J12" s="4" t="s">
        <v>129</v>
      </c>
      <c r="K12" s="18"/>
      <c r="L12" s="4" t="s">
        <v>104</v>
      </c>
      <c r="M12" s="18"/>
      <c r="N12" s="33" t="s">
        <v>23</v>
      </c>
      <c r="O12" s="2"/>
      <c r="P12" s="33" t="s">
        <v>31</v>
      </c>
      <c r="Q12" s="2"/>
      <c r="R12" s="33" t="s">
        <v>33</v>
      </c>
      <c r="S12" s="2"/>
      <c r="T12" s="33" t="s">
        <v>183</v>
      </c>
      <c r="U12" s="2"/>
      <c r="V12" s="33" t="s">
        <v>104</v>
      </c>
      <c r="W12" s="2"/>
      <c r="X12" s="33" t="s">
        <v>49</v>
      </c>
      <c r="AX12" s="18"/>
      <c r="BE12" s="18"/>
      <c r="BG12" s="18"/>
      <c r="BI12" s="18"/>
      <c r="BK12" s="18"/>
      <c r="BU12" s="18"/>
      <c r="BW12" s="2"/>
    </row>
    <row r="13" spans="1:75" x14ac:dyDescent="0.2">
      <c r="A13" s="18"/>
      <c r="B13" s="18"/>
      <c r="D13" s="18" t="s">
        <v>12</v>
      </c>
      <c r="F13" s="18" t="s">
        <v>13</v>
      </c>
      <c r="G13" s="18"/>
      <c r="H13" s="18" t="s">
        <v>14</v>
      </c>
      <c r="I13" s="18"/>
      <c r="J13" s="18" t="s">
        <v>366</v>
      </c>
      <c r="K13" s="18"/>
      <c r="L13" s="18" t="s">
        <v>15</v>
      </c>
      <c r="M13" s="18"/>
      <c r="N13" s="2" t="s">
        <v>16</v>
      </c>
      <c r="O13" s="2"/>
      <c r="P13" s="2" t="s">
        <v>59</v>
      </c>
      <c r="Q13" s="2"/>
      <c r="R13" s="2" t="s">
        <v>61</v>
      </c>
      <c r="S13" s="2"/>
      <c r="T13" s="2" t="s">
        <v>62</v>
      </c>
      <c r="U13" s="2"/>
      <c r="V13" s="2" t="s">
        <v>82</v>
      </c>
      <c r="W13" s="2"/>
      <c r="X13" s="2" t="s">
        <v>143</v>
      </c>
      <c r="AX13" s="18"/>
      <c r="AZ13" s="18"/>
      <c r="BE13" s="18"/>
      <c r="BF13" s="18"/>
      <c r="BG13" s="18"/>
      <c r="BH13" s="3"/>
      <c r="BI13" s="2"/>
      <c r="BJ13" s="3"/>
      <c r="BK13" s="2"/>
      <c r="BL13" s="3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2">
      <c r="D14" s="18"/>
      <c r="E14" s="18"/>
      <c r="F14" s="57"/>
      <c r="G14" s="18"/>
      <c r="H14" s="57"/>
      <c r="I14" s="18"/>
      <c r="J14" s="57"/>
      <c r="K14" s="18"/>
      <c r="L14" s="57"/>
      <c r="N14" s="57"/>
      <c r="O14" s="18"/>
      <c r="P14" s="57"/>
      <c r="R14" s="57"/>
      <c r="T14" s="57"/>
      <c r="U14" s="18"/>
      <c r="V14" s="57"/>
      <c r="W14" s="18"/>
      <c r="X14" s="57"/>
      <c r="AX14" s="18"/>
      <c r="AZ14" s="18"/>
      <c r="BC14" s="18"/>
      <c r="BE14" s="18"/>
      <c r="BF14" s="18"/>
      <c r="BG14" s="18"/>
      <c r="BH14" s="18"/>
      <c r="BI14" s="18"/>
      <c r="BJ14" s="18"/>
      <c r="BK14" s="18"/>
      <c r="BL14" s="18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2">
      <c r="A15" s="18">
        <v>1</v>
      </c>
      <c r="C15" s="2" t="s">
        <v>368</v>
      </c>
      <c r="D15" s="20">
        <f>SUM(F15:X15)</f>
        <v>1639663.1917908953</v>
      </c>
      <c r="E15" s="20"/>
      <c r="F15" s="20">
        <v>0</v>
      </c>
      <c r="G15" s="20"/>
      <c r="H15" s="20">
        <v>0</v>
      </c>
      <c r="I15" s="20"/>
      <c r="J15" s="20">
        <v>306243.27582367021</v>
      </c>
      <c r="K15" s="20"/>
      <c r="L15" s="20">
        <v>0</v>
      </c>
      <c r="M15" s="20"/>
      <c r="N15" s="20">
        <v>407980.07155946712</v>
      </c>
      <c r="O15" s="20"/>
      <c r="P15" s="20">
        <v>583743.7291515196</v>
      </c>
      <c r="Q15" s="20"/>
      <c r="R15" s="20">
        <v>293237.9955716416</v>
      </c>
      <c r="S15" s="20"/>
      <c r="T15" s="20">
        <v>48458.119684596852</v>
      </c>
      <c r="U15" s="20"/>
      <c r="V15" s="20">
        <v>0</v>
      </c>
      <c r="W15" s="20"/>
      <c r="X15" s="20">
        <v>0</v>
      </c>
      <c r="AX15" s="18"/>
      <c r="BC15" s="18"/>
      <c r="BD15" s="18"/>
      <c r="BE15" s="57"/>
      <c r="BF15" s="18"/>
      <c r="BG15" s="57"/>
      <c r="BH15" s="18"/>
      <c r="BI15" s="57"/>
      <c r="BJ15" s="18"/>
      <c r="BK15" s="57"/>
      <c r="BM15" s="57"/>
      <c r="BN15" s="18"/>
      <c r="BO15" s="57"/>
      <c r="BQ15" s="57"/>
      <c r="BS15" s="57"/>
      <c r="BT15" s="18"/>
      <c r="BU15" s="57"/>
      <c r="BV15" s="18"/>
      <c r="BW15" s="57"/>
    </row>
    <row r="16" spans="1:75" x14ac:dyDescent="0.2">
      <c r="A16" s="18">
        <v>2</v>
      </c>
      <c r="B16" s="2" t="s">
        <v>248</v>
      </c>
      <c r="C16" s="2"/>
      <c r="D16" s="37">
        <f>SUM(F16:X16)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0.18677206230944357</v>
      </c>
      <c r="K16" s="37"/>
      <c r="L16" s="37">
        <f>IFERROR(L15/$D15,0)</f>
        <v>0</v>
      </c>
      <c r="M16" s="37"/>
      <c r="N16" s="37">
        <f>IFERROR(N15/$D15,0)</f>
        <v>0.2488194365782265</v>
      </c>
      <c r="O16" s="37"/>
      <c r="P16" s="37">
        <f>IFERROR(P15/$D15,0)</f>
        <v>0.35601441324906186</v>
      </c>
      <c r="Q16" s="37"/>
      <c r="R16" s="37">
        <f>IFERROR(R15/$D15,0)</f>
        <v>0.1788403844397807</v>
      </c>
      <c r="S16" s="37"/>
      <c r="T16" s="37">
        <f>IFERROR(T15/$D15,0)</f>
        <v>2.9553703423487395E-2</v>
      </c>
      <c r="U16" s="37"/>
      <c r="V16" s="37">
        <f>IFERROR(V15/$D15,0)</f>
        <v>0</v>
      </c>
      <c r="W16" s="37"/>
      <c r="X16" s="37">
        <f>IFERROR(X15/$D15,0)</f>
        <v>0</v>
      </c>
      <c r="AX16" s="18"/>
    </row>
    <row r="17" spans="1:75" x14ac:dyDescent="0.2">
      <c r="A17" s="18"/>
      <c r="B17" s="2"/>
      <c r="C17" s="2"/>
      <c r="D17" s="24"/>
      <c r="F17" s="24"/>
      <c r="H17" s="24"/>
      <c r="J17" s="24"/>
      <c r="L17" s="24"/>
      <c r="N17" s="24"/>
      <c r="P17" s="24"/>
      <c r="R17" s="24"/>
      <c r="T17" s="24"/>
      <c r="V17" s="24"/>
      <c r="X17" s="24"/>
      <c r="AX17" s="18"/>
      <c r="AZ17" s="2"/>
      <c r="BA17" s="31"/>
      <c r="BC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x14ac:dyDescent="0.2">
      <c r="A18" s="18">
        <v>3</v>
      </c>
      <c r="B18" s="2"/>
      <c r="C18" s="2" t="s">
        <v>368</v>
      </c>
      <c r="D18" s="61">
        <f>SUM(F18:X18)</f>
        <v>1</v>
      </c>
      <c r="E18" s="61"/>
      <c r="F18" s="61">
        <v>0</v>
      </c>
      <c r="G18" s="61"/>
      <c r="H18" s="61">
        <v>0</v>
      </c>
      <c r="I18" s="61"/>
      <c r="J18" s="61">
        <v>0</v>
      </c>
      <c r="K18" s="61"/>
      <c r="L18" s="61">
        <v>0</v>
      </c>
      <c r="M18" s="61"/>
      <c r="N18" s="61">
        <v>0</v>
      </c>
      <c r="O18" s="61"/>
      <c r="P18" s="61">
        <v>0</v>
      </c>
      <c r="Q18" s="61"/>
      <c r="R18" s="61">
        <v>1</v>
      </c>
      <c r="S18" s="61"/>
      <c r="T18" s="61">
        <v>0</v>
      </c>
      <c r="U18" s="61"/>
      <c r="V18" s="61">
        <v>0</v>
      </c>
      <c r="W18" s="61"/>
      <c r="X18" s="61">
        <v>0</v>
      </c>
      <c r="AX18" s="18"/>
      <c r="AZ18" s="2"/>
      <c r="BA18" s="31"/>
      <c r="BC18" s="63"/>
      <c r="BE18" s="63"/>
      <c r="BG18" s="63"/>
      <c r="BI18" s="63"/>
      <c r="BK18" s="63"/>
      <c r="BM18" s="63"/>
      <c r="BO18" s="63"/>
      <c r="BQ18" s="63"/>
      <c r="BS18" s="63"/>
      <c r="BU18" s="63"/>
      <c r="BW18" s="63"/>
    </row>
    <row r="19" spans="1:75" x14ac:dyDescent="0.2">
      <c r="A19" s="18">
        <v>4</v>
      </c>
      <c r="B19" s="2" t="s">
        <v>240</v>
      </c>
      <c r="C19" s="2"/>
      <c r="D19" s="37">
        <f>SUM(F19:X19)</f>
        <v>1</v>
      </c>
      <c r="E19" s="37"/>
      <c r="F19" s="37">
        <f>IFERROR(F18/$D18,0)</f>
        <v>0</v>
      </c>
      <c r="G19" s="37"/>
      <c r="H19" s="37">
        <f>IFERROR(H18/$D18,0)</f>
        <v>0</v>
      </c>
      <c r="I19" s="37"/>
      <c r="J19" s="37">
        <f>IFERROR(J18/$D18,0)</f>
        <v>0</v>
      </c>
      <c r="K19" s="37"/>
      <c r="L19" s="37">
        <f>IFERROR(L18/$D18,0)</f>
        <v>0</v>
      </c>
      <c r="M19" s="37"/>
      <c r="N19" s="37">
        <f>IFERROR(N18/$D18,0)</f>
        <v>0</v>
      </c>
      <c r="O19" s="37"/>
      <c r="P19" s="37">
        <f>IFERROR(P18/$D18,0)</f>
        <v>0</v>
      </c>
      <c r="Q19" s="37"/>
      <c r="R19" s="37">
        <f>IFERROR(R18/$D18,0)</f>
        <v>1</v>
      </c>
      <c r="S19" s="37"/>
      <c r="T19" s="37">
        <f>IFERROR(T18/$D18,0)</f>
        <v>0</v>
      </c>
      <c r="U19" s="37"/>
      <c r="V19" s="37">
        <f>IFERROR(V18/$D18,0)</f>
        <v>0</v>
      </c>
      <c r="W19" s="37"/>
      <c r="X19" s="37">
        <f>IFERROR(X18/$D18,0)</f>
        <v>0</v>
      </c>
      <c r="AX19" s="18"/>
      <c r="AZ19" s="2"/>
      <c r="BA19" s="31"/>
      <c r="BC19" s="17"/>
      <c r="BE19" s="63"/>
      <c r="BG19" s="63"/>
      <c r="BI19" s="63"/>
      <c r="BK19" s="63"/>
    </row>
    <row r="20" spans="1:75" x14ac:dyDescent="0.2">
      <c r="A20" s="18"/>
      <c r="B20" s="2"/>
      <c r="C20" s="2"/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  <c r="AX20" s="18"/>
      <c r="AZ20" s="2"/>
      <c r="BA20" s="31"/>
      <c r="BC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x14ac:dyDescent="0.2">
      <c r="A21" s="18">
        <v>5</v>
      </c>
      <c r="B21" s="31"/>
      <c r="C21" s="2" t="s">
        <v>368</v>
      </c>
      <c r="D21" s="20">
        <f>SUM(F21:X21)</f>
        <v>1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>
        <v>1</v>
      </c>
      <c r="Q21" s="20"/>
      <c r="R21" s="20">
        <v>0</v>
      </c>
      <c r="S21" s="20"/>
      <c r="T21" s="20">
        <v>0</v>
      </c>
      <c r="U21" s="20"/>
      <c r="V21" s="20">
        <v>0</v>
      </c>
      <c r="W21" s="20"/>
      <c r="X21" s="20">
        <v>0</v>
      </c>
      <c r="AX21" s="18"/>
      <c r="AZ21" s="2"/>
      <c r="BA21" s="31"/>
      <c r="BC21" s="63"/>
      <c r="BE21" s="63"/>
      <c r="BG21" s="63"/>
      <c r="BI21" s="63"/>
      <c r="BK21" s="63"/>
      <c r="BM21" s="63"/>
      <c r="BO21" s="63"/>
      <c r="BQ21" s="63"/>
      <c r="BS21" s="63"/>
      <c r="BU21" s="63"/>
      <c r="BW21" s="63"/>
    </row>
    <row r="22" spans="1:75" x14ac:dyDescent="0.2">
      <c r="A22" s="18">
        <v>6</v>
      </c>
      <c r="B22" s="2" t="s">
        <v>243</v>
      </c>
      <c r="C22" s="2"/>
      <c r="D22" s="37">
        <f>SUM(F22:X22)</f>
        <v>1</v>
      </c>
      <c r="E22" s="37"/>
      <c r="F22" s="37">
        <f>IFERROR(F21/$D21,0)</f>
        <v>0</v>
      </c>
      <c r="G22" s="37"/>
      <c r="H22" s="37">
        <f>IFERROR(H21/$D21,0)</f>
        <v>0</v>
      </c>
      <c r="I22" s="37"/>
      <c r="J22" s="37">
        <f>IFERROR(J21/$D21,0)</f>
        <v>0</v>
      </c>
      <c r="K22" s="37"/>
      <c r="L22" s="37">
        <f>IFERROR(L21/$D21,0)</f>
        <v>0</v>
      </c>
      <c r="M22" s="37"/>
      <c r="N22" s="37">
        <f>IFERROR(N21/$D21,0)</f>
        <v>0</v>
      </c>
      <c r="O22" s="37"/>
      <c r="P22" s="37">
        <f>IFERROR(P21/$D21,0)</f>
        <v>1</v>
      </c>
      <c r="Q22" s="37"/>
      <c r="R22" s="37">
        <f>IFERROR(R21/$D21,0)</f>
        <v>0</v>
      </c>
      <c r="S22" s="37"/>
      <c r="T22" s="37">
        <f>IFERROR(T21/$D21,0)</f>
        <v>0</v>
      </c>
      <c r="U22" s="37"/>
      <c r="V22" s="37">
        <f>IFERROR(V21/$D21,0)</f>
        <v>0</v>
      </c>
      <c r="W22" s="37"/>
      <c r="X22" s="37">
        <f>IFERROR(X21/$D21,0)</f>
        <v>0</v>
      </c>
      <c r="AX22" s="18"/>
      <c r="AZ22" s="31"/>
      <c r="BA22" s="31"/>
    </row>
    <row r="23" spans="1:75" x14ac:dyDescent="0.2">
      <c r="A23" s="18"/>
      <c r="B23" s="2"/>
      <c r="C23" s="2"/>
      <c r="D23" s="24"/>
      <c r="F23" s="24"/>
      <c r="H23" s="24"/>
      <c r="J23" s="24"/>
      <c r="L23" s="24"/>
      <c r="N23" s="24"/>
      <c r="P23" s="24"/>
      <c r="R23" s="24"/>
      <c r="T23" s="24"/>
      <c r="V23" s="24"/>
      <c r="X23" s="24"/>
      <c r="AX23" s="18"/>
      <c r="AZ23" s="2"/>
      <c r="BA23" s="31"/>
      <c r="BC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">
      <c r="A24" s="18">
        <v>7</v>
      </c>
      <c r="B24" s="31"/>
      <c r="C24" s="2" t="s">
        <v>368</v>
      </c>
      <c r="D24" s="20">
        <f>SUM(F24:X24)</f>
        <v>1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>
        <v>0</v>
      </c>
      <c r="Q24" s="20"/>
      <c r="R24" s="20">
        <v>0</v>
      </c>
      <c r="S24" s="20"/>
      <c r="T24" s="20">
        <v>0</v>
      </c>
      <c r="U24" s="20"/>
      <c r="V24" s="20">
        <v>1</v>
      </c>
      <c r="W24" s="20"/>
      <c r="X24" s="20">
        <v>0</v>
      </c>
      <c r="AX24" s="18"/>
      <c r="AZ24" s="2"/>
      <c r="BA24" s="31"/>
      <c r="BC24" s="63"/>
      <c r="BE24" s="63"/>
      <c r="BG24" s="63"/>
      <c r="BI24" s="63"/>
      <c r="BK24" s="63"/>
      <c r="BM24" s="63"/>
      <c r="BO24" s="63"/>
      <c r="BQ24" s="63"/>
      <c r="BS24" s="63"/>
      <c r="BU24" s="63"/>
      <c r="BW24" s="63"/>
    </row>
    <row r="25" spans="1:75" x14ac:dyDescent="0.2">
      <c r="A25" s="18">
        <v>8</v>
      </c>
      <c r="B25" s="2" t="s">
        <v>182</v>
      </c>
      <c r="C25" s="2"/>
      <c r="D25" s="37">
        <f>SUM(F25:X25)</f>
        <v>1</v>
      </c>
      <c r="E25" s="37"/>
      <c r="F25" s="37">
        <f>IFERROR(F24/$D24,0)</f>
        <v>0</v>
      </c>
      <c r="G25" s="37"/>
      <c r="H25" s="37">
        <f>IFERROR(H24/$D24,0)</f>
        <v>0</v>
      </c>
      <c r="I25" s="37"/>
      <c r="J25" s="37">
        <f>IFERROR(J24/$D24,0)</f>
        <v>0</v>
      </c>
      <c r="K25" s="37"/>
      <c r="L25" s="37">
        <f>IFERROR(L24/$D24,0)</f>
        <v>0</v>
      </c>
      <c r="M25" s="37"/>
      <c r="N25" s="37">
        <f>IFERROR(N24/$D24,0)</f>
        <v>0</v>
      </c>
      <c r="O25" s="37"/>
      <c r="P25" s="37">
        <f>IFERROR(P24/$D24,0)</f>
        <v>0</v>
      </c>
      <c r="Q25" s="37"/>
      <c r="R25" s="37">
        <f>IFERROR(R24/$D24,0)</f>
        <v>0</v>
      </c>
      <c r="S25" s="37"/>
      <c r="T25" s="37">
        <f>IFERROR(T24/$D24,0)</f>
        <v>0</v>
      </c>
      <c r="U25" s="37"/>
      <c r="V25" s="37">
        <f>IFERROR(V24/$D24,0)</f>
        <v>1</v>
      </c>
      <c r="W25" s="37"/>
      <c r="X25" s="37">
        <f>IFERROR(X24/$D24,0)</f>
        <v>0</v>
      </c>
      <c r="AX25" s="18"/>
      <c r="AZ25" s="31"/>
      <c r="BA25" s="31"/>
    </row>
    <row r="26" spans="1:75" x14ac:dyDescent="0.2">
      <c r="A26" s="18"/>
      <c r="B26" s="2"/>
      <c r="C26" s="2"/>
      <c r="D26" s="24"/>
      <c r="F26" s="24"/>
      <c r="H26" s="24"/>
      <c r="J26" s="24"/>
      <c r="L26" s="24"/>
      <c r="N26" s="24"/>
      <c r="P26" s="24"/>
      <c r="R26" s="24"/>
      <c r="T26" s="24"/>
      <c r="V26" s="24"/>
      <c r="X26" s="24"/>
      <c r="AX26" s="18"/>
      <c r="AZ26" s="2"/>
      <c r="BA26" s="31"/>
      <c r="BC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x14ac:dyDescent="0.2">
      <c r="A27" s="18">
        <v>9</v>
      </c>
      <c r="B27" s="2"/>
      <c r="C27" s="2" t="s">
        <v>368</v>
      </c>
      <c r="D27" s="20">
        <f>SUM(F27:X27)</f>
        <v>1</v>
      </c>
      <c r="E27" s="20"/>
      <c r="F27" s="20">
        <v>0</v>
      </c>
      <c r="G27" s="20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1</v>
      </c>
      <c r="U27" s="20"/>
      <c r="V27" s="20">
        <v>0</v>
      </c>
      <c r="W27" s="20"/>
      <c r="X27" s="20">
        <v>0</v>
      </c>
      <c r="AX27" s="18"/>
      <c r="AZ27" s="2"/>
      <c r="BA27" s="31"/>
      <c r="BC27" s="63"/>
      <c r="BE27" s="63"/>
      <c r="BG27" s="63"/>
      <c r="BI27" s="63"/>
      <c r="BK27" s="63"/>
      <c r="BM27" s="63"/>
      <c r="BO27" s="63"/>
      <c r="BQ27" s="63"/>
      <c r="BS27" s="63"/>
      <c r="BU27" s="63"/>
      <c r="BW27" s="63"/>
    </row>
    <row r="28" spans="1:75" x14ac:dyDescent="0.2">
      <c r="A28" s="18">
        <v>10</v>
      </c>
      <c r="B28" s="2" t="s">
        <v>241</v>
      </c>
      <c r="C28" s="2"/>
      <c r="D28" s="37">
        <f>SUM(F28:X28)</f>
        <v>1</v>
      </c>
      <c r="E28" s="37"/>
      <c r="F28" s="37">
        <f>IFERROR(F27/$D27,0)</f>
        <v>0</v>
      </c>
      <c r="G28" s="37"/>
      <c r="H28" s="37">
        <f>IFERROR(H27/$D27,0)</f>
        <v>0</v>
      </c>
      <c r="I28" s="37"/>
      <c r="J28" s="37">
        <f>IFERROR(J27/$D27,0)</f>
        <v>0</v>
      </c>
      <c r="K28" s="37"/>
      <c r="L28" s="37">
        <f>IFERROR(L27/$D27,0)</f>
        <v>0</v>
      </c>
      <c r="M28" s="37"/>
      <c r="N28" s="37">
        <f>IFERROR(N27/$D27,0)</f>
        <v>0</v>
      </c>
      <c r="O28" s="37"/>
      <c r="P28" s="37">
        <f>IFERROR(P27/$D27,0)</f>
        <v>0</v>
      </c>
      <c r="Q28" s="37"/>
      <c r="R28" s="37">
        <f>IFERROR(R27/$D27,0)</f>
        <v>0</v>
      </c>
      <c r="S28" s="37"/>
      <c r="T28" s="37">
        <f>IFERROR(T27/$D27,0)</f>
        <v>1</v>
      </c>
      <c r="U28" s="37"/>
      <c r="V28" s="37">
        <f>IFERROR(V27/$D27,0)</f>
        <v>0</v>
      </c>
      <c r="W28" s="37"/>
      <c r="X28" s="37">
        <f>IFERROR(X27/$D27,0)</f>
        <v>0</v>
      </c>
      <c r="AX28" s="18"/>
      <c r="AZ28" s="2"/>
      <c r="BA28" s="31"/>
      <c r="BE28" s="63"/>
      <c r="BG28" s="63"/>
      <c r="BI28" s="63"/>
      <c r="BK28" s="63"/>
      <c r="BM28" s="63"/>
      <c r="BO28" s="63"/>
      <c r="BQ28" s="63"/>
      <c r="BW28" s="63"/>
    </row>
    <row r="29" spans="1:75" x14ac:dyDescent="0.2">
      <c r="A29" s="18"/>
      <c r="B29" s="2"/>
      <c r="C29" s="2"/>
      <c r="D29" s="24"/>
      <c r="F29" s="24"/>
      <c r="H29" s="24"/>
      <c r="J29" s="24"/>
      <c r="L29" s="24"/>
      <c r="N29" s="24"/>
      <c r="P29" s="24"/>
      <c r="R29" s="24"/>
      <c r="T29" s="24"/>
      <c r="V29" s="24"/>
      <c r="X29" s="24"/>
      <c r="AC29" s="76"/>
      <c r="AD29" s="40"/>
      <c r="AX29" s="18"/>
      <c r="AZ29" s="2"/>
      <c r="BA29" s="31"/>
      <c r="BC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pans="1:75" x14ac:dyDescent="0.2">
      <c r="A30" s="18">
        <v>11</v>
      </c>
      <c r="B30" s="31"/>
      <c r="C30" s="2" t="s">
        <v>368</v>
      </c>
      <c r="D30" s="20">
        <f>SUM(F30:X30)</f>
        <v>1</v>
      </c>
      <c r="E30" s="20"/>
      <c r="F30" s="20">
        <v>0</v>
      </c>
      <c r="G30" s="20"/>
      <c r="H30" s="20">
        <v>0</v>
      </c>
      <c r="I30" s="20"/>
      <c r="J30" s="20">
        <v>0</v>
      </c>
      <c r="K30" s="20"/>
      <c r="L30" s="20">
        <v>1</v>
      </c>
      <c r="M30" s="20"/>
      <c r="N30" s="20">
        <v>0</v>
      </c>
      <c r="O30" s="20"/>
      <c r="P30" s="20">
        <v>0</v>
      </c>
      <c r="Q30" s="20"/>
      <c r="R30" s="20">
        <v>0</v>
      </c>
      <c r="S30" s="20"/>
      <c r="T30" s="20">
        <v>0</v>
      </c>
      <c r="U30" s="20"/>
      <c r="V30" s="20">
        <v>0</v>
      </c>
      <c r="W30" s="20"/>
      <c r="X30" s="20">
        <v>0</v>
      </c>
      <c r="AE30" s="18"/>
      <c r="AG30" s="18"/>
      <c r="AI30" s="18"/>
      <c r="AK30" s="18"/>
      <c r="AU30" s="18"/>
      <c r="AX30" s="18"/>
      <c r="AZ30" s="2"/>
      <c r="BA30" s="31"/>
      <c r="BC30" s="63"/>
      <c r="BE30" s="63"/>
      <c r="BG30" s="63"/>
      <c r="BI30" s="63"/>
      <c r="BK30" s="63"/>
      <c r="BM30" s="63"/>
      <c r="BO30" s="63"/>
      <c r="BQ30" s="63"/>
      <c r="BS30" s="63"/>
      <c r="BU30" s="63"/>
      <c r="BW30" s="63"/>
    </row>
    <row r="31" spans="1:75" x14ac:dyDescent="0.2">
      <c r="A31" s="18">
        <v>12</v>
      </c>
      <c r="B31" s="2" t="s">
        <v>219</v>
      </c>
      <c r="C31" s="2"/>
      <c r="D31" s="37">
        <f>SUM(F31:X31)</f>
        <v>1</v>
      </c>
      <c r="E31" s="37"/>
      <c r="F31" s="37">
        <f>IFERROR(F30/$D30,0)</f>
        <v>0</v>
      </c>
      <c r="G31" s="37"/>
      <c r="H31" s="37">
        <f>IFERROR(H30/$D30,0)</f>
        <v>0</v>
      </c>
      <c r="I31" s="37"/>
      <c r="J31" s="37">
        <f>IFERROR(J30/$D30,0)</f>
        <v>0</v>
      </c>
      <c r="K31" s="37"/>
      <c r="L31" s="37">
        <f>IFERROR(L30/$D30,0)</f>
        <v>1</v>
      </c>
      <c r="M31" s="37"/>
      <c r="N31" s="37">
        <f>IFERROR(N30/$D30,0)</f>
        <v>0</v>
      </c>
      <c r="O31" s="37"/>
      <c r="P31" s="37">
        <f>IFERROR(P30/$D30,0)</f>
        <v>0</v>
      </c>
      <c r="Q31" s="37"/>
      <c r="R31" s="37">
        <f>IFERROR(R30/$D30,0)</f>
        <v>0</v>
      </c>
      <c r="S31" s="37"/>
      <c r="T31" s="37">
        <f>IFERROR(T30/$D30,0)</f>
        <v>0</v>
      </c>
      <c r="U31" s="37"/>
      <c r="V31" s="37">
        <f>IFERROR(V30/$D30,0)</f>
        <v>0</v>
      </c>
      <c r="W31" s="37"/>
      <c r="X31" s="37">
        <f>IFERROR(X30/$D30,0)</f>
        <v>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Z31" s="31"/>
      <c r="BA31" s="31"/>
    </row>
    <row r="32" spans="1:75" x14ac:dyDescent="0.2">
      <c r="A32" s="18"/>
      <c r="B32" s="2"/>
      <c r="C32" s="2"/>
      <c r="D32" s="24"/>
      <c r="F32" s="24"/>
      <c r="H32" s="24"/>
      <c r="J32" s="24"/>
      <c r="L32" s="24"/>
      <c r="N32" s="24"/>
      <c r="P32" s="24"/>
      <c r="R32" s="24"/>
      <c r="T32" s="24"/>
      <c r="V32" s="24"/>
      <c r="X32" s="24"/>
      <c r="AX32" s="18"/>
      <c r="AZ32" s="2"/>
      <c r="BA32" s="31"/>
      <c r="BC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pans="1:75" x14ac:dyDescent="0.2">
      <c r="A33" s="18">
        <v>13</v>
      </c>
      <c r="B33" s="2"/>
      <c r="C33" s="2" t="s">
        <v>368</v>
      </c>
      <c r="D33" s="20">
        <f>SUM(F33:X33)</f>
        <v>1</v>
      </c>
      <c r="E33" s="20"/>
      <c r="F33" s="20">
        <v>0</v>
      </c>
      <c r="G33" s="20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0</v>
      </c>
      <c r="W33" s="20"/>
      <c r="X33" s="20">
        <v>1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S33" s="22"/>
      <c r="AU33" s="22"/>
      <c r="AW33" s="22"/>
      <c r="AX33" s="18"/>
      <c r="AZ33" s="2"/>
      <c r="BA33" s="31"/>
      <c r="BC33" s="63"/>
      <c r="BE33" s="63"/>
      <c r="BG33" s="63"/>
      <c r="BI33" s="63"/>
      <c r="BK33" s="63"/>
      <c r="BM33" s="63"/>
      <c r="BO33" s="63"/>
      <c r="BQ33" s="63"/>
      <c r="BS33" s="63"/>
      <c r="BU33" s="63"/>
      <c r="BW33" s="63"/>
    </row>
    <row r="34" spans="1:75" x14ac:dyDescent="0.2">
      <c r="A34" s="18">
        <v>14</v>
      </c>
      <c r="B34" s="2" t="s">
        <v>259</v>
      </c>
      <c r="C34" s="2"/>
      <c r="D34" s="37">
        <f>SUM(F34:X34)</f>
        <v>1</v>
      </c>
      <c r="E34" s="37"/>
      <c r="F34" s="37">
        <f>IFERROR(F33/$D33,0)</f>
        <v>0</v>
      </c>
      <c r="G34" s="37"/>
      <c r="H34" s="37">
        <f>IFERROR(H33/$D33,0)</f>
        <v>0</v>
      </c>
      <c r="I34" s="37"/>
      <c r="J34" s="37">
        <f>IFERROR(J33/$D33,0)</f>
        <v>0</v>
      </c>
      <c r="K34" s="37"/>
      <c r="L34" s="37">
        <f>IFERROR(L33/$D33,0)</f>
        <v>0</v>
      </c>
      <c r="M34" s="37"/>
      <c r="N34" s="37">
        <f>IFERROR(N33/$D33,0)</f>
        <v>0</v>
      </c>
      <c r="O34" s="37"/>
      <c r="P34" s="37">
        <f>IFERROR(P33/$D33,0)</f>
        <v>0</v>
      </c>
      <c r="Q34" s="37"/>
      <c r="R34" s="37">
        <f>IFERROR(R33/$D33,0)</f>
        <v>0</v>
      </c>
      <c r="S34" s="37"/>
      <c r="T34" s="37">
        <f>IFERROR(T33/$D33,0)</f>
        <v>0</v>
      </c>
      <c r="U34" s="37"/>
      <c r="V34" s="37">
        <f>IFERROR(V33/$D33,0)</f>
        <v>0</v>
      </c>
      <c r="W34" s="37"/>
      <c r="X34" s="37">
        <f>IFERROR(X33/$D33,0)</f>
        <v>1</v>
      </c>
      <c r="AE34" s="63"/>
      <c r="AF34" s="63"/>
      <c r="AG34" s="63"/>
      <c r="AH34" s="63"/>
      <c r="AI34" s="63"/>
      <c r="AJ34" s="63"/>
      <c r="AK34" s="63"/>
      <c r="AL34" s="17"/>
      <c r="AM34" s="63"/>
      <c r="AN34" s="17"/>
      <c r="AO34" s="63"/>
      <c r="AP34" s="17"/>
      <c r="AQ34" s="63"/>
      <c r="AR34" s="17"/>
      <c r="AS34" s="63"/>
      <c r="AT34" s="17"/>
      <c r="AU34" s="63"/>
      <c r="AV34" s="17"/>
      <c r="AW34" s="63"/>
      <c r="AX34" s="18"/>
      <c r="AZ34" s="2"/>
      <c r="BA34" s="31"/>
      <c r="BE34" s="63"/>
      <c r="BG34" s="63"/>
      <c r="BI34" s="63"/>
      <c r="BK34" s="63"/>
      <c r="BM34" s="63"/>
      <c r="BO34" s="63"/>
      <c r="BQ34" s="63"/>
      <c r="BW34" s="63"/>
    </row>
    <row r="35" spans="1:75" ht="15" x14ac:dyDescent="0.25">
      <c r="A35" s="18"/>
      <c r="B35" s="2"/>
      <c r="C35" s="2"/>
      <c r="D35" s="24"/>
      <c r="F35" s="24"/>
      <c r="H35" s="24"/>
      <c r="J35" s="24"/>
      <c r="L35" s="24"/>
      <c r="N35" s="24"/>
      <c r="P35" s="24"/>
      <c r="R35" s="24"/>
      <c r="T35" s="24"/>
      <c r="V35" s="24"/>
      <c r="X35" s="24"/>
      <c r="AC35"/>
      <c r="AD35"/>
      <c r="AE35"/>
      <c r="AF35"/>
      <c r="AG35"/>
      <c r="AH35"/>
      <c r="AI35"/>
      <c r="AJ35"/>
      <c r="AK35"/>
      <c r="AX35" s="18"/>
      <c r="AZ35" s="2"/>
      <c r="BA35" s="31"/>
      <c r="BC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x14ac:dyDescent="0.2">
      <c r="A36" s="18">
        <v>15</v>
      </c>
      <c r="B36" s="31"/>
      <c r="C36" s="2" t="s">
        <v>368</v>
      </c>
      <c r="D36" s="20">
        <f ca="1">SUM(F36:X36)</f>
        <v>565624.7809294943</v>
      </c>
      <c r="E36" s="20"/>
      <c r="F36" s="20">
        <f ca="1">'Distribution Class'!AR31</f>
        <v>65950.71131455584</v>
      </c>
      <c r="G36" s="20">
        <f>'Distribution Class'!AS31</f>
        <v>0</v>
      </c>
      <c r="H36" s="20">
        <f ca="1">'Distribution Class'!AT31</f>
        <v>12614.033806575582</v>
      </c>
      <c r="I36" s="20">
        <f>'Distribution Class'!AU31</f>
        <v>0</v>
      </c>
      <c r="J36" s="20">
        <f ca="1">'Distribution Class'!AV31</f>
        <v>66903.380851059512</v>
      </c>
      <c r="K36" s="20">
        <f>'Distribution Class'!AW31</f>
        <v>0</v>
      </c>
      <c r="L36" s="20">
        <f ca="1">'Distribution Class'!AX31</f>
        <v>0</v>
      </c>
      <c r="M36" s="20">
        <f>'Distribution Class'!AY31</f>
        <v>0</v>
      </c>
      <c r="N36" s="20">
        <f ca="1">'Distribution Class'!AZ31</f>
        <v>87870.752514497522</v>
      </c>
      <c r="O36" s="20">
        <f>'Distribution Class'!BA31</f>
        <v>0</v>
      </c>
      <c r="P36" s="20">
        <f ca="1">'Distribution Class'!BB31</f>
        <v>167835.01764249537</v>
      </c>
      <c r="Q36" s="20">
        <f>'Distribution Class'!BC31</f>
        <v>0</v>
      </c>
      <c r="R36" s="20">
        <f ca="1">'Distribution Class'!BD31</f>
        <v>150968.24809454841</v>
      </c>
      <c r="S36" s="20">
        <f>'Distribution Class'!BE31</f>
        <v>0</v>
      </c>
      <c r="T36" s="20">
        <f ca="1">'Distribution Class'!BF31</f>
        <v>13482.636705762121</v>
      </c>
      <c r="U36" s="20">
        <f>'Distribution Class'!BG31</f>
        <v>0</v>
      </c>
      <c r="V36" s="20">
        <f ca="1">'Distribution Class'!BH31</f>
        <v>0</v>
      </c>
      <c r="W36" s="20">
        <f>'Distribution Class'!BI31</f>
        <v>0</v>
      </c>
      <c r="X36" s="20">
        <f ca="1">'Distribution Class'!BJ31</f>
        <v>0</v>
      </c>
      <c r="Y36" s="117"/>
      <c r="AE36" s="8"/>
      <c r="AF36" s="8"/>
      <c r="AG36" s="8"/>
      <c r="AH36" s="8"/>
      <c r="AI36" s="8"/>
      <c r="AJ36" s="8"/>
      <c r="AK36" s="8"/>
      <c r="AM36" s="8"/>
      <c r="AO36" s="8"/>
      <c r="AQ36" s="8"/>
      <c r="AS36" s="8"/>
      <c r="AU36" s="8"/>
      <c r="AW36" s="8"/>
      <c r="AX36" s="18"/>
      <c r="AZ36" s="2"/>
      <c r="BA36" s="31"/>
      <c r="BC36" s="63"/>
      <c r="BE36" s="63"/>
      <c r="BG36" s="63"/>
      <c r="BI36" s="63"/>
      <c r="BK36" s="63"/>
      <c r="BM36" s="63"/>
      <c r="BO36" s="63"/>
      <c r="BQ36" s="63"/>
      <c r="BS36" s="63"/>
      <c r="BU36" s="63"/>
      <c r="BW36" s="63"/>
    </row>
    <row r="37" spans="1:75" x14ac:dyDescent="0.2">
      <c r="A37" s="18">
        <v>16</v>
      </c>
      <c r="B37" s="2" t="s">
        <v>246</v>
      </c>
      <c r="C37" s="2"/>
      <c r="D37" s="37">
        <f ca="1">SUM(F37:X37)</f>
        <v>1.0000000000000002</v>
      </c>
      <c r="E37" s="37"/>
      <c r="F37" s="37">
        <f ca="1">IFERROR(F36/$D36,0)</f>
        <v>0.11659798781478187</v>
      </c>
      <c r="G37" s="37"/>
      <c r="H37" s="37">
        <f ca="1">IFERROR(H36/$D36,0)</f>
        <v>2.2301062881026661E-2</v>
      </c>
      <c r="I37" s="37"/>
      <c r="J37" s="37">
        <f ca="1">IFERROR(J36/$D36,0)</f>
        <v>0.11828226610071224</v>
      </c>
      <c r="K37" s="37"/>
      <c r="L37" s="37">
        <f ca="1">IFERROR(L36/$D36,0)</f>
        <v>0</v>
      </c>
      <c r="M37" s="37"/>
      <c r="N37" s="37">
        <f ca="1">IFERROR(N36/$D36,0)</f>
        <v>0.15535166682424881</v>
      </c>
      <c r="O37" s="37"/>
      <c r="P37" s="37">
        <f ca="1">IFERROR(P36/$D36,0)</f>
        <v>0.29672500799326923</v>
      </c>
      <c r="Q37" s="37"/>
      <c r="R37" s="37">
        <f ca="1">IFERROR(R36/$D36,0)</f>
        <v>0.26690529337569241</v>
      </c>
      <c r="S37" s="37"/>
      <c r="T37" s="37">
        <f ca="1">IFERROR(T36/$D36,0)</f>
        <v>2.3836715010268874E-2</v>
      </c>
      <c r="U37" s="37"/>
      <c r="V37" s="37">
        <f ca="1">IFERROR(V36/$D36,0)</f>
        <v>0</v>
      </c>
      <c r="W37" s="37"/>
      <c r="X37" s="37">
        <f ca="1">IFERROR(X36/$D36,0)</f>
        <v>0</v>
      </c>
      <c r="AE37" s="69"/>
      <c r="AF37" s="70"/>
      <c r="AG37" s="69"/>
      <c r="AH37" s="70"/>
      <c r="AI37" s="69"/>
      <c r="AJ37" s="70"/>
      <c r="AK37" s="69"/>
      <c r="AM37" s="69"/>
      <c r="AO37" s="69"/>
      <c r="AQ37" s="69"/>
      <c r="AS37" s="69"/>
      <c r="AU37" s="69"/>
      <c r="AW37" s="69"/>
      <c r="AX37" s="18"/>
      <c r="AZ37" s="31"/>
      <c r="BA37" s="31"/>
    </row>
    <row r="38" spans="1:75" x14ac:dyDescent="0.2">
      <c r="A38" s="18"/>
      <c r="B38" s="2"/>
      <c r="C38" s="2"/>
      <c r="D38" s="24"/>
      <c r="F38" s="24"/>
      <c r="H38" s="24"/>
      <c r="J38" s="24"/>
      <c r="L38" s="24"/>
      <c r="N38" s="24"/>
      <c r="P38" s="24"/>
      <c r="R38" s="24"/>
      <c r="T38" s="24"/>
      <c r="V38" s="24"/>
      <c r="X38" s="24"/>
      <c r="AX38" s="18"/>
      <c r="AZ38" s="2"/>
      <c r="BA38" s="31"/>
      <c r="BC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</row>
    <row r="39" spans="1:75" x14ac:dyDescent="0.2">
      <c r="A39" s="18">
        <v>17</v>
      </c>
      <c r="B39" s="31"/>
      <c r="C39" s="2" t="s">
        <v>368</v>
      </c>
      <c r="D39" s="61">
        <f ca="1">SUM(F39:X39)</f>
        <v>99.999999999999986</v>
      </c>
      <c r="E39" s="61"/>
      <c r="F39" s="61">
        <f ca="1">+AD49*100</f>
        <v>13.280430724454096</v>
      </c>
      <c r="G39" s="61"/>
      <c r="H39" s="61">
        <f ca="1">+AF49*100</f>
        <v>2.5400757442198523</v>
      </c>
      <c r="I39" s="61"/>
      <c r="J39" s="61">
        <f ca="1">+AH49*100</f>
        <v>13.472268864341491</v>
      </c>
      <c r="K39" s="61"/>
      <c r="L39" s="61">
        <f ca="1">+AJ49*100</f>
        <v>4.1653951180326656</v>
      </c>
      <c r="M39" s="61"/>
      <c r="N39" s="61">
        <f ca="1">+AL49*100</f>
        <v>17.787374884051626</v>
      </c>
      <c r="O39" s="61"/>
      <c r="P39" s="61">
        <f ca="1">+AN49*100</f>
        <v>24.556492904189241</v>
      </c>
      <c r="Q39" s="61"/>
      <c r="R39" s="61">
        <f ca="1">+AP49*100</f>
        <v>8.8265212684261964</v>
      </c>
      <c r="S39" s="61"/>
      <c r="T39" s="61">
        <f ca="1">+AR49*100</f>
        <v>2.1646724879699715</v>
      </c>
      <c r="U39" s="61"/>
      <c r="V39" s="61">
        <f ca="1">+AT49*100</f>
        <v>13.206768004314858</v>
      </c>
      <c r="W39" s="61"/>
      <c r="X39" s="61">
        <f ca="1">+AV49*100</f>
        <v>0</v>
      </c>
      <c r="AB39" s="76" t="s">
        <v>121</v>
      </c>
      <c r="AC39" s="40"/>
      <c r="AD39" s="18"/>
      <c r="AF39" s="18"/>
      <c r="AH39" s="18"/>
      <c r="AJ39" s="18" t="s">
        <v>114</v>
      </c>
      <c r="AT39" s="18" t="s">
        <v>68</v>
      </c>
      <c r="AV39" s="2"/>
      <c r="AW39" s="43"/>
      <c r="AX39" s="18"/>
      <c r="AZ39" s="2"/>
      <c r="BA39" s="31"/>
      <c r="BC39" s="63"/>
      <c r="BE39" s="63"/>
      <c r="BG39" s="63"/>
      <c r="BI39" s="63"/>
      <c r="BK39" s="63"/>
      <c r="BM39" s="63"/>
      <c r="BO39" s="63"/>
      <c r="BQ39" s="63"/>
      <c r="BS39" s="63"/>
      <c r="BU39" s="63"/>
      <c r="BW39" s="63"/>
    </row>
    <row r="40" spans="1:75" x14ac:dyDescent="0.2">
      <c r="A40" s="18">
        <v>18</v>
      </c>
      <c r="B40" s="2" t="s">
        <v>121</v>
      </c>
      <c r="C40" s="2"/>
      <c r="D40" s="37">
        <f ca="1">SUM(F40:X40)</f>
        <v>1.0000000000000002</v>
      </c>
      <c r="E40" s="37"/>
      <c r="F40" s="37">
        <f ca="1">IFERROR(F39/$D39,0)</f>
        <v>0.13280430724454098</v>
      </c>
      <c r="G40" s="37"/>
      <c r="H40" s="37">
        <f ca="1">IFERROR(H39/$D39,0)</f>
        <v>2.5400757442198527E-2</v>
      </c>
      <c r="I40" s="37"/>
      <c r="J40" s="37">
        <f ca="1">IFERROR(J39/$D39,0)</f>
        <v>0.13472268864341491</v>
      </c>
      <c r="K40" s="37"/>
      <c r="L40" s="37">
        <f ca="1">IFERROR(L39/$D39,0)</f>
        <v>4.1653951180326665E-2</v>
      </c>
      <c r="M40" s="37"/>
      <c r="N40" s="37">
        <f ca="1">IFERROR(N39/$D39,0)</f>
        <v>0.17787374884051629</v>
      </c>
      <c r="O40" s="37"/>
      <c r="P40" s="37">
        <f ca="1">IFERROR(P39/$D39,0)</f>
        <v>0.24556492904189245</v>
      </c>
      <c r="Q40" s="37"/>
      <c r="R40" s="37">
        <f ca="1">IFERROR(R39/$D39,0)</f>
        <v>8.8265212684261976E-2</v>
      </c>
      <c r="S40" s="37"/>
      <c r="T40" s="37">
        <f ca="1">IFERROR(T39/$D39,0)</f>
        <v>2.1646724879699718E-2</v>
      </c>
      <c r="U40" s="37"/>
      <c r="V40" s="37">
        <f ca="1">IFERROR(V39/$D39,0)</f>
        <v>0.13206768004314859</v>
      </c>
      <c r="W40" s="37"/>
      <c r="X40" s="37">
        <f ca="1">IFERROR(X39/$D39,0)</f>
        <v>0</v>
      </c>
      <c r="AD40" s="18" t="s">
        <v>321</v>
      </c>
      <c r="AE40" s="18"/>
      <c r="AF40" s="18" t="s">
        <v>321</v>
      </c>
      <c r="AG40" s="3"/>
      <c r="AH40" s="2" t="s">
        <v>322</v>
      </c>
      <c r="AI40" s="3"/>
      <c r="AJ40" s="2" t="s">
        <v>128</v>
      </c>
      <c r="AK40" s="3"/>
      <c r="AL40" s="2" t="s">
        <v>10</v>
      </c>
      <c r="AM40" s="2"/>
      <c r="AN40" s="2" t="s">
        <v>10</v>
      </c>
      <c r="AO40" s="2"/>
      <c r="AP40" s="2" t="s">
        <v>10</v>
      </c>
      <c r="AQ40" s="2"/>
      <c r="AR40" s="2" t="s">
        <v>185</v>
      </c>
      <c r="AS40" s="2"/>
      <c r="AT40" s="2" t="s">
        <v>128</v>
      </c>
      <c r="AU40" s="2"/>
      <c r="AV40" s="2" t="s">
        <v>10</v>
      </c>
      <c r="AX40" s="18"/>
      <c r="AZ40" s="31"/>
      <c r="BA40" s="31"/>
    </row>
    <row r="41" spans="1:75" x14ac:dyDescent="0.2">
      <c r="A41" s="18"/>
      <c r="B41" s="2"/>
      <c r="C41" s="2"/>
      <c r="D41" s="24"/>
      <c r="F41" s="24"/>
      <c r="H41" s="24"/>
      <c r="J41" s="24"/>
      <c r="L41" s="24"/>
      <c r="N41" s="24"/>
      <c r="P41" s="24"/>
      <c r="R41" s="24"/>
      <c r="T41" s="24"/>
      <c r="V41" s="24"/>
      <c r="X41" s="24"/>
      <c r="AD41" s="4" t="s">
        <v>330</v>
      </c>
      <c r="AE41" s="18"/>
      <c r="AF41" s="4" t="s">
        <v>329</v>
      </c>
      <c r="AG41" s="18"/>
      <c r="AH41" s="4" t="s">
        <v>129</v>
      </c>
      <c r="AI41" s="18"/>
      <c r="AJ41" s="4" t="s">
        <v>104</v>
      </c>
      <c r="AK41" s="18"/>
      <c r="AL41" s="33" t="s">
        <v>23</v>
      </c>
      <c r="AM41" s="2"/>
      <c r="AN41" s="33" t="s">
        <v>31</v>
      </c>
      <c r="AO41" s="2"/>
      <c r="AP41" s="33" t="s">
        <v>33</v>
      </c>
      <c r="AQ41" s="2"/>
      <c r="AR41" s="33" t="s">
        <v>183</v>
      </c>
      <c r="AS41" s="2"/>
      <c r="AT41" s="33" t="s">
        <v>104</v>
      </c>
      <c r="AU41" s="2"/>
      <c r="AV41" s="33" t="s">
        <v>49</v>
      </c>
      <c r="AX41" s="18"/>
      <c r="AZ41" s="2"/>
      <c r="BA41" s="31"/>
      <c r="BC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x14ac:dyDescent="0.2">
      <c r="A42" s="18">
        <v>19</v>
      </c>
      <c r="B42" s="31"/>
      <c r="C42" s="2" t="s">
        <v>368</v>
      </c>
      <c r="D42" s="20">
        <f ca="1">SUM(F42:X42)</f>
        <v>262900.4146806901</v>
      </c>
      <c r="E42" s="20"/>
      <c r="F42" s="20">
        <f ca="1">'Distribution Class'!AR162</f>
        <v>28470.268114147861</v>
      </c>
      <c r="G42" s="20">
        <f>'Distribution Class'!AS162</f>
        <v>0</v>
      </c>
      <c r="H42" s="20">
        <f ca="1">'Distribution Class'!AT162</f>
        <v>5445.3533148606139</v>
      </c>
      <c r="I42" s="20">
        <f>'Distribution Class'!AU162</f>
        <v>0</v>
      </c>
      <c r="J42" s="20">
        <f ca="1">'Distribution Class'!AV162</f>
        <v>28881.526106485151</v>
      </c>
      <c r="K42" s="20">
        <f>'Distribution Class'!AW162</f>
        <v>0</v>
      </c>
      <c r="L42" s="20">
        <f ca="1">'Distribution Class'!AX162</f>
        <v>26894.902828451814</v>
      </c>
      <c r="M42" s="20">
        <f>'Distribution Class'!AY162</f>
        <v>0</v>
      </c>
      <c r="N42" s="20">
        <f ca="1">'Distribution Class'!AZ162</f>
        <v>36476.980217628588</v>
      </c>
      <c r="O42" s="20">
        <f>'Distribution Class'!BA162</f>
        <v>0</v>
      </c>
      <c r="P42" s="20">
        <f ca="1">'Distribution Class'!BB162</f>
        <v>51284.355031017098</v>
      </c>
      <c r="Q42" s="20">
        <f>'Distribution Class'!BC162</f>
        <v>0</v>
      </c>
      <c r="R42" s="20">
        <f ca="1">'Distribution Class'!BD162</f>
        <v>21995.349183684521</v>
      </c>
      <c r="S42" s="20">
        <f>'Distribution Class'!BE162</f>
        <v>0</v>
      </c>
      <c r="T42" s="20">
        <f ca="1">'Distribution Class'!BF162</f>
        <v>4943.4762042366647</v>
      </c>
      <c r="U42" s="20">
        <f>'Distribution Class'!BG162</f>
        <v>0</v>
      </c>
      <c r="V42" s="20">
        <f ca="1">'Distribution Class'!BH162</f>
        <v>58508.203680177816</v>
      </c>
      <c r="W42" s="20">
        <f>'Distribution Class'!BI162</f>
        <v>0</v>
      </c>
      <c r="X42" s="20">
        <f ca="1">'Distribution Class'!BJ162</f>
        <v>0</v>
      </c>
      <c r="AX42" s="18"/>
      <c r="AZ42" s="2"/>
      <c r="BA42" s="31"/>
      <c r="BC42" s="63"/>
      <c r="BE42" s="63"/>
      <c r="BG42" s="63"/>
      <c r="BI42" s="63"/>
      <c r="BK42" s="63"/>
      <c r="BM42" s="63"/>
      <c r="BO42" s="63"/>
      <c r="BQ42" s="63"/>
      <c r="BS42" s="63"/>
      <c r="BU42" s="63"/>
      <c r="BW42" s="63"/>
    </row>
    <row r="43" spans="1:75" x14ac:dyDescent="0.2">
      <c r="A43" s="18">
        <v>20</v>
      </c>
      <c r="B43" s="2" t="s">
        <v>227</v>
      </c>
      <c r="C43" s="2"/>
      <c r="D43" s="37">
        <f ca="1">SUM(F43:X43)</f>
        <v>1.0000000000000002</v>
      </c>
      <c r="E43" s="37"/>
      <c r="F43" s="37">
        <f ca="1">IFERROR(F42/$D42,0)</f>
        <v>0.10829297530293697</v>
      </c>
      <c r="G43" s="37"/>
      <c r="H43" s="37">
        <f ca="1">IFERROR(H42/$D42,0)</f>
        <v>2.0712608313966926E-2</v>
      </c>
      <c r="I43" s="37"/>
      <c r="J43" s="37">
        <f ca="1">IFERROR(J42/$D42,0)</f>
        <v>0.1098572862335104</v>
      </c>
      <c r="K43" s="37"/>
      <c r="L43" s="37">
        <f ca="1">IFERROR(L42/$D42,0)</f>
        <v>0.10230072425377285</v>
      </c>
      <c r="M43" s="37"/>
      <c r="N43" s="37">
        <f ca="1">IFERROR(N42/$D42,0)</f>
        <v>0.13874827950321908</v>
      </c>
      <c r="O43" s="37"/>
      <c r="P43" s="37">
        <f ca="1">IFERROR(P42/$D42,0)</f>
        <v>0.1950714117104202</v>
      </c>
      <c r="Q43" s="37"/>
      <c r="R43" s="37">
        <f ca="1">IFERROR(R42/$D42,0)</f>
        <v>8.3664185963340243E-2</v>
      </c>
      <c r="S43" s="37"/>
      <c r="T43" s="37">
        <f ca="1">IFERROR(T42/$D42,0)</f>
        <v>1.8803607480957545E-2</v>
      </c>
      <c r="U43" s="37"/>
      <c r="V43" s="37">
        <f ca="1">IFERROR(V42/$D42,0)</f>
        <v>0.2225489212378759</v>
      </c>
      <c r="W43" s="37"/>
      <c r="X43" s="37">
        <f ca="1">IFERROR(X42/$D42,0)</f>
        <v>0</v>
      </c>
      <c r="AB43" s="1" t="s">
        <v>239</v>
      </c>
      <c r="AD43" s="47">
        <f ca="1">'Distribution Class'!P75-'Distribution Class'!P74-'Distribution Class'!P70</f>
        <v>1876062.8465172746</v>
      </c>
      <c r="AE43" s="20"/>
      <c r="AF43" s="47">
        <f ca="1">'Distribution Class'!R75-'Distribution Class'!R74-'Distribution Class'!R70</f>
        <v>358824.33559145458</v>
      </c>
      <c r="AG43" s="20"/>
      <c r="AH43" s="47">
        <v>1903162.901798239</v>
      </c>
      <c r="AI43" s="20"/>
      <c r="AJ43" s="47">
        <v>0</v>
      </c>
      <c r="AK43" s="20"/>
      <c r="AL43" s="47">
        <v>2562756.4998644809</v>
      </c>
      <c r="AM43" s="20"/>
      <c r="AN43" s="47">
        <v>3496978.1869334034</v>
      </c>
      <c r="AO43" s="20"/>
      <c r="AP43" s="47">
        <v>1029780.7535093786</v>
      </c>
      <c r="AR43" s="47">
        <v>284291.33896399941</v>
      </c>
      <c r="AT43" s="47">
        <v>0</v>
      </c>
      <c r="AV43" s="47">
        <v>0</v>
      </c>
      <c r="AX43" s="18"/>
      <c r="AZ43" s="31"/>
      <c r="BA43" s="31"/>
    </row>
    <row r="44" spans="1:75" x14ac:dyDescent="0.2">
      <c r="A44" s="18"/>
      <c r="B44" s="2"/>
      <c r="C44" s="2"/>
      <c r="D44" s="24"/>
      <c r="F44" s="24"/>
      <c r="H44" s="24"/>
      <c r="J44" s="24"/>
      <c r="L44" s="24"/>
      <c r="N44" s="24"/>
      <c r="P44" s="24"/>
      <c r="R44" s="24"/>
      <c r="T44" s="24"/>
      <c r="V44" s="24"/>
      <c r="X44" s="24"/>
      <c r="AD44" s="24">
        <f ca="1">AD43/SUM($AD$43:$AV$43)</f>
        <v>0.16296787467172563</v>
      </c>
      <c r="AE44" s="24"/>
      <c r="AF44" s="24">
        <f ca="1">AF43/SUM($AD$43:$AV$43)</f>
        <v>3.1169978905765269E-2</v>
      </c>
      <c r="AG44" s="24"/>
      <c r="AH44" s="24">
        <f ca="1">AH43/SUM($AD$43:$AV$43)</f>
        <v>0.16532197406707572</v>
      </c>
      <c r="AI44" s="24"/>
      <c r="AJ44" s="24">
        <f ca="1">AJ43/SUM($AD$43:$AV$43)</f>
        <v>0</v>
      </c>
      <c r="AK44" s="17"/>
      <c r="AL44" s="24">
        <f ca="1">AL43/SUM($AD$43:$AV$43)</f>
        <v>0.22261886421309679</v>
      </c>
      <c r="AM44" s="17"/>
      <c r="AN44" s="24">
        <f ca="1">AN43/SUM($AD$43:$AV$43)</f>
        <v>0.3037718613509538</v>
      </c>
      <c r="AO44" s="17"/>
      <c r="AP44" s="24">
        <f ca="1">AP43/SUM($AD$43:$AV$43)</f>
        <v>8.9453922659795251E-2</v>
      </c>
      <c r="AQ44" s="17"/>
      <c r="AR44" s="24">
        <f ca="1">AR43/SUM($AD$43:$AV$43)</f>
        <v>2.4695524131587519E-2</v>
      </c>
      <c r="AS44" s="17"/>
      <c r="AT44" s="24">
        <f ca="1">AT43/SUM($AD$43:$AV$43)</f>
        <v>0</v>
      </c>
      <c r="AU44" s="17"/>
      <c r="AV44" s="24">
        <f ca="1">AV43/SUM($AD$43:$AV$43)</f>
        <v>0</v>
      </c>
      <c r="AX44" s="18"/>
      <c r="AZ44" s="2"/>
      <c r="BA44" s="31"/>
      <c r="BC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</row>
    <row r="45" spans="1:75" ht="15" x14ac:dyDescent="0.25">
      <c r="A45" s="18">
        <v>21</v>
      </c>
      <c r="B45" s="31"/>
      <c r="C45" s="2" t="s">
        <v>367</v>
      </c>
      <c r="D45" s="20">
        <f>SUM(F45:X45)</f>
        <v>16232.575325999998</v>
      </c>
      <c r="E45" s="20"/>
      <c r="F45" s="20">
        <v>12229.327214586983</v>
      </c>
      <c r="G45" s="20"/>
      <c r="H45" s="20">
        <v>2339.0368934872786</v>
      </c>
      <c r="I45" s="20"/>
      <c r="J45" s="20">
        <v>1664.2112179257374</v>
      </c>
      <c r="K45" s="20"/>
      <c r="L45" s="20">
        <v>0</v>
      </c>
      <c r="M45" s="20"/>
      <c r="N45" s="20">
        <v>0</v>
      </c>
      <c r="O45" s="20"/>
      <c r="P45" s="20">
        <v>0</v>
      </c>
      <c r="Q45" s="20"/>
      <c r="R45" s="20">
        <v>0</v>
      </c>
      <c r="S45" s="20"/>
      <c r="T45" s="20">
        <v>0</v>
      </c>
      <c r="U45" s="20"/>
      <c r="V45" s="20">
        <v>0</v>
      </c>
      <c r="W45" s="20"/>
      <c r="X45" s="20">
        <v>0</v>
      </c>
      <c r="AB45"/>
      <c r="AC45"/>
      <c r="AD45"/>
      <c r="AE45"/>
      <c r="AF45"/>
      <c r="AG45"/>
      <c r="AH45"/>
      <c r="AI45"/>
      <c r="AJ45"/>
      <c r="AX45" s="18"/>
      <c r="AZ45" s="2"/>
      <c r="BA45" s="31"/>
      <c r="BC45" s="63"/>
      <c r="BE45" s="63"/>
      <c r="BG45" s="63"/>
      <c r="BI45" s="63"/>
      <c r="BK45" s="63"/>
      <c r="BM45" s="63"/>
      <c r="BO45" s="63"/>
      <c r="BQ45" s="63"/>
      <c r="BS45" s="63"/>
      <c r="BU45" s="63"/>
      <c r="BW45" s="63"/>
    </row>
    <row r="46" spans="1:75" x14ac:dyDescent="0.2">
      <c r="A46" s="18">
        <v>22</v>
      </c>
      <c r="B46" s="2" t="s">
        <v>486</v>
      </c>
      <c r="C46" s="2"/>
      <c r="D46" s="37">
        <f>SUM(F46:X46)</f>
        <v>1</v>
      </c>
      <c r="E46" s="37"/>
      <c r="F46" s="37">
        <f>IFERROR(F45/$D45,0)</f>
        <v>0.75338182444772372</v>
      </c>
      <c r="G46" s="37"/>
      <c r="H46" s="37">
        <f>IFERROR(H45/$D45,0)</f>
        <v>0.144095243454118</v>
      </c>
      <c r="I46" s="37"/>
      <c r="J46" s="37">
        <f>IFERROR(J45/$D45,0)</f>
        <v>0.10252293209815828</v>
      </c>
      <c r="K46" s="37"/>
      <c r="L46" s="37">
        <f>IFERROR(L45/$D45,0)</f>
        <v>0</v>
      </c>
      <c r="M46" s="37"/>
      <c r="N46" s="37">
        <f>IFERROR(N45/$D45,0)</f>
        <v>0</v>
      </c>
      <c r="O46" s="37"/>
      <c r="P46" s="37">
        <f>IFERROR(P45/$D45,0)</f>
        <v>0</v>
      </c>
      <c r="Q46" s="37"/>
      <c r="R46" s="37">
        <f>IFERROR(R45/$D45,0)</f>
        <v>0</v>
      </c>
      <c r="S46" s="37"/>
      <c r="T46" s="37">
        <f>IFERROR(T45/$D45,0)</f>
        <v>0</v>
      </c>
      <c r="U46" s="37"/>
      <c r="V46" s="37">
        <f>IFERROR(V45/$D45,0)</f>
        <v>0</v>
      </c>
      <c r="W46" s="37"/>
      <c r="X46" s="37">
        <f>IFERROR(X45/$D45,0)</f>
        <v>0</v>
      </c>
      <c r="AB46" s="1" t="s">
        <v>37</v>
      </c>
      <c r="AD46" s="139">
        <v>77508.866799412979</v>
      </c>
      <c r="AE46" s="8"/>
      <c r="AF46" s="139">
        <v>14824.69933423407</v>
      </c>
      <c r="AG46" s="8"/>
      <c r="AH46" s="139">
        <v>78628.495909348363</v>
      </c>
      <c r="AI46" s="8"/>
      <c r="AJ46" s="139">
        <v>62909.728816261922</v>
      </c>
      <c r="AL46" s="139">
        <v>100531.7141810902</v>
      </c>
      <c r="AN46" s="139">
        <v>141482.86575497032</v>
      </c>
      <c r="AP46" s="139">
        <v>65755.576799421135</v>
      </c>
      <c r="AR46" s="139">
        <v>14044.171376751005</v>
      </c>
      <c r="AT46" s="139">
        <v>199461.07635597821</v>
      </c>
      <c r="AV46" s="139">
        <v>0</v>
      </c>
      <c r="AX46" s="18"/>
      <c r="AZ46" s="31"/>
      <c r="BA46" s="31"/>
    </row>
    <row r="47" spans="1:75" x14ac:dyDescent="0.2">
      <c r="A47" s="18"/>
      <c r="B47" s="2"/>
      <c r="C47" s="2"/>
      <c r="D47" s="24"/>
      <c r="F47" s="24"/>
      <c r="H47" s="24"/>
      <c r="J47" s="24"/>
      <c r="L47" s="24"/>
      <c r="N47" s="24"/>
      <c r="P47" s="24"/>
      <c r="R47" s="24"/>
      <c r="T47" s="24"/>
      <c r="V47" s="24"/>
      <c r="X47" s="24"/>
      <c r="AD47" s="37">
        <f>AD46/SUM($AD$46:$AV$46)</f>
        <v>0.10264073981735627</v>
      </c>
      <c r="AE47" s="107"/>
      <c r="AF47" s="37">
        <f>AF46/SUM($AD$46:$AV$46)</f>
        <v>1.9631535978631778E-2</v>
      </c>
      <c r="AG47" s="107"/>
      <c r="AH47" s="37">
        <f>AH46/SUM($AD$46:$AV$46)</f>
        <v>0.10412340321975408</v>
      </c>
      <c r="AI47" s="107"/>
      <c r="AJ47" s="37">
        <f>AJ46/SUM($AD$46:$AV$46)</f>
        <v>8.3307902360653316E-2</v>
      </c>
      <c r="AL47" s="37">
        <f>AL46/SUM($AD$46:$AV$46)</f>
        <v>0.13312863346793574</v>
      </c>
      <c r="AN47" s="37">
        <f>AN46/SUM($AD$46:$AV$46)</f>
        <v>0.18735799673283104</v>
      </c>
      <c r="AP47" s="37">
        <f>AP46/SUM($AD$46:$AV$46)</f>
        <v>8.7076502708728659E-2</v>
      </c>
      <c r="AR47" s="37">
        <f>AR46/SUM($AD$46:$AV$46)</f>
        <v>1.8597925627811908E-2</v>
      </c>
      <c r="AT47" s="37">
        <f>AT46/SUM($AD$46:$AV$46)</f>
        <v>0.26413536008629718</v>
      </c>
      <c r="AV47" s="37">
        <f>AV46/SUM($AD$46:$AV$46)</f>
        <v>0</v>
      </c>
      <c r="AX47" s="18"/>
      <c r="AZ47" s="2"/>
      <c r="BA47" s="58"/>
      <c r="BC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</row>
    <row r="48" spans="1:75" x14ac:dyDescent="0.2">
      <c r="A48" s="18">
        <v>23</v>
      </c>
      <c r="B48" s="31"/>
      <c r="C48" s="2" t="s">
        <v>368</v>
      </c>
      <c r="D48" s="20">
        <f>SUM(F48:X48)</f>
        <v>9828103.3360033967</v>
      </c>
      <c r="E48" s="20"/>
      <c r="F48" s="20">
        <v>2750900.1750036739</v>
      </c>
      <c r="G48" s="20"/>
      <c r="H48" s="20">
        <v>526149.7126317193</v>
      </c>
      <c r="I48" s="20"/>
      <c r="J48" s="20">
        <v>2790637.4081957322</v>
      </c>
      <c r="K48" s="20"/>
      <c r="L48" s="20">
        <v>0</v>
      </c>
      <c r="M48" s="20"/>
      <c r="N48" s="20">
        <v>3760416.040172271</v>
      </c>
      <c r="O48" s="20"/>
      <c r="P48" s="20">
        <v>0</v>
      </c>
      <c r="Q48" s="20"/>
      <c r="R48" s="20">
        <v>0</v>
      </c>
      <c r="S48" s="20"/>
      <c r="T48" s="20">
        <v>0</v>
      </c>
      <c r="U48" s="20"/>
      <c r="V48" s="20">
        <v>0</v>
      </c>
      <c r="W48" s="20"/>
      <c r="X48" s="20">
        <v>0</v>
      </c>
      <c r="Y48" s="117"/>
      <c r="AX48" s="18"/>
      <c r="AZ48" s="2"/>
      <c r="BA48" s="58"/>
      <c r="BC48" s="63"/>
      <c r="BE48" s="63"/>
      <c r="BG48" s="63"/>
      <c r="BI48" s="63"/>
      <c r="BK48" s="63"/>
      <c r="BM48" s="63"/>
      <c r="BO48" s="63"/>
      <c r="BQ48" s="63"/>
      <c r="BS48" s="63"/>
      <c r="BU48" s="63"/>
      <c r="BW48" s="63"/>
    </row>
    <row r="49" spans="1:75" x14ac:dyDescent="0.2">
      <c r="A49" s="18">
        <v>24</v>
      </c>
      <c r="B49" s="2" t="s">
        <v>487</v>
      </c>
      <c r="C49" s="2"/>
      <c r="D49" s="37">
        <f>SUM(F49:X49)</f>
        <v>1</v>
      </c>
      <c r="E49" s="37"/>
      <c r="F49" s="37">
        <f>IFERROR(F48/$D48,0)</f>
        <v>0.2799014297017281</v>
      </c>
      <c r="G49" s="37"/>
      <c r="H49" s="37">
        <f>IFERROR(H48/$D48,0)</f>
        <v>5.3535223902690297E-2</v>
      </c>
      <c r="I49" s="37"/>
      <c r="J49" s="37">
        <f>IFERROR(J48/$D48,0)</f>
        <v>0.28394465471000496</v>
      </c>
      <c r="K49" s="37"/>
      <c r="L49" s="37">
        <f>IFERROR(L48/$D48,0)</f>
        <v>0</v>
      </c>
      <c r="M49" s="37"/>
      <c r="N49" s="37">
        <f>IFERROR(N48/$D48,0)</f>
        <v>0.38261869168557666</v>
      </c>
      <c r="O49" s="37"/>
      <c r="P49" s="37">
        <f>IFERROR(P48/$D48,0)</f>
        <v>0</v>
      </c>
      <c r="Q49" s="37"/>
      <c r="R49" s="37">
        <f>IFERROR(R48/$D48,0)</f>
        <v>0</v>
      </c>
      <c r="S49" s="37"/>
      <c r="T49" s="37">
        <f>IFERROR(T48/$D48,0)</f>
        <v>0</v>
      </c>
      <c r="U49" s="37"/>
      <c r="V49" s="37">
        <f>IFERROR(V48/$D48,0)</f>
        <v>0</v>
      </c>
      <c r="W49" s="37"/>
      <c r="X49" s="37">
        <f>IFERROR(X48/$D48,0)</f>
        <v>0</v>
      </c>
      <c r="Y49" s="40"/>
      <c r="AB49" s="31" t="s">
        <v>362</v>
      </c>
      <c r="AC49" s="31"/>
      <c r="AD49" s="106">
        <f ca="1">0.5*AD44+0.5*AD47</f>
        <v>0.13280430724454095</v>
      </c>
      <c r="AE49" s="108"/>
      <c r="AF49" s="106">
        <f ca="1">0.5*AF44+0.5*AF47</f>
        <v>2.5400757442198524E-2</v>
      </c>
      <c r="AG49" s="86"/>
      <c r="AH49" s="106">
        <f ca="1">0.5*AH44+0.5*AH47</f>
        <v>0.13472268864341491</v>
      </c>
      <c r="AI49" s="86"/>
      <c r="AJ49" s="106">
        <f ca="1">0.5*AJ44+0.5*AJ47</f>
        <v>4.1653951180326658E-2</v>
      </c>
      <c r="AK49" s="31"/>
      <c r="AL49" s="106">
        <f ca="1">0.5*AL44+0.5*AL47</f>
        <v>0.17787374884051627</v>
      </c>
      <c r="AM49" s="31"/>
      <c r="AN49" s="106">
        <f ca="1">0.5*AN44+0.5*AN47</f>
        <v>0.24556492904189242</v>
      </c>
      <c r="AO49" s="31"/>
      <c r="AP49" s="106">
        <f ca="1">0.5*AP44+0.5*AP47</f>
        <v>8.8265212684261962E-2</v>
      </c>
      <c r="AQ49" s="31"/>
      <c r="AR49" s="106">
        <f ca="1">0.5*AR44+0.5*AR47</f>
        <v>2.1646724879699715E-2</v>
      </c>
      <c r="AS49" s="31"/>
      <c r="AT49" s="106">
        <f ca="1">0.5*AT44+0.5*AT47</f>
        <v>0.13206768004314859</v>
      </c>
      <c r="AU49" s="31"/>
      <c r="AV49" s="106">
        <f ca="1">0.5*AV44+0.5*AV47</f>
        <v>0</v>
      </c>
      <c r="AX49" s="18"/>
      <c r="AZ49" s="31"/>
      <c r="BA49" s="31"/>
    </row>
    <row r="50" spans="1:75" x14ac:dyDescent="0.2">
      <c r="A50" s="18"/>
      <c r="B50" s="2"/>
      <c r="C50" s="2"/>
      <c r="D50" s="24"/>
      <c r="F50" s="24"/>
      <c r="H50" s="24"/>
      <c r="J50" s="24"/>
      <c r="L50" s="24"/>
      <c r="N50" s="24"/>
      <c r="P50" s="24"/>
      <c r="R50" s="24"/>
      <c r="T50" s="24"/>
      <c r="V50" s="24"/>
      <c r="X50" s="24"/>
      <c r="AX50" s="18"/>
      <c r="AZ50" s="2"/>
      <c r="BA50" s="31"/>
      <c r="BC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x14ac:dyDescent="0.2">
      <c r="A51" s="18">
        <v>25</v>
      </c>
      <c r="B51" s="31"/>
      <c r="C51" s="2" t="s">
        <v>368</v>
      </c>
      <c r="D51" s="20">
        <f>SUM(F51:X51)</f>
        <v>11511856.863178231</v>
      </c>
      <c r="E51" s="20"/>
      <c r="F51" s="20">
        <v>1876062.8465172746</v>
      </c>
      <c r="G51" s="20"/>
      <c r="H51" s="20">
        <v>358824.33559145458</v>
      </c>
      <c r="I51" s="20"/>
      <c r="J51" s="20">
        <v>1903162.901798239</v>
      </c>
      <c r="K51" s="20"/>
      <c r="L51" s="20">
        <v>0</v>
      </c>
      <c r="M51" s="20"/>
      <c r="N51" s="20">
        <v>2562756.4998644809</v>
      </c>
      <c r="O51" s="20"/>
      <c r="P51" s="20">
        <v>3496978.1869334034</v>
      </c>
      <c r="Q51" s="20"/>
      <c r="R51" s="20">
        <v>1029780.7535093786</v>
      </c>
      <c r="S51" s="20"/>
      <c r="T51" s="20">
        <v>284291.33896399941</v>
      </c>
      <c r="U51" s="20"/>
      <c r="V51" s="20">
        <v>0</v>
      </c>
      <c r="W51" s="20"/>
      <c r="X51" s="20">
        <v>0</v>
      </c>
      <c r="Y51" s="117"/>
      <c r="AX51" s="18"/>
      <c r="AZ51" s="2"/>
      <c r="BA51" s="31"/>
      <c r="BC51" s="63"/>
      <c r="BE51" s="63"/>
      <c r="BG51" s="63"/>
      <c r="BI51" s="63"/>
      <c r="BK51" s="63"/>
      <c r="BM51" s="63"/>
      <c r="BO51" s="63"/>
      <c r="BQ51" s="63"/>
      <c r="BS51" s="63"/>
      <c r="BU51" s="63"/>
      <c r="BW51" s="63"/>
    </row>
    <row r="52" spans="1:75" x14ac:dyDescent="0.2">
      <c r="A52" s="18">
        <v>26</v>
      </c>
      <c r="B52" s="2" t="s">
        <v>238</v>
      </c>
      <c r="C52" s="2"/>
      <c r="D52" s="37">
        <f>SUM(F52:X52)</f>
        <v>1</v>
      </c>
      <c r="E52" s="37"/>
      <c r="F52" s="37">
        <f>IFERROR(F51/$D51,0)</f>
        <v>0.16296787467172563</v>
      </c>
      <c r="G52" s="37"/>
      <c r="H52" s="37">
        <f>IFERROR(H51/$D51,0)</f>
        <v>3.1169978905765269E-2</v>
      </c>
      <c r="I52" s="37"/>
      <c r="J52" s="37">
        <f>IFERROR(J51/$D51,0)</f>
        <v>0.16532197406707572</v>
      </c>
      <c r="K52" s="37"/>
      <c r="L52" s="37">
        <f>IFERROR(L51/$D51,0)</f>
        <v>0</v>
      </c>
      <c r="M52" s="37"/>
      <c r="N52" s="37">
        <f>IFERROR(N51/$D51,0)</f>
        <v>0.22261886421309679</v>
      </c>
      <c r="O52" s="37"/>
      <c r="P52" s="37">
        <f>IFERROR(P51/$D51,0)</f>
        <v>0.3037718613509538</v>
      </c>
      <c r="Q52" s="37"/>
      <c r="R52" s="37">
        <f>IFERROR(R51/$D51,0)</f>
        <v>8.9453922659795251E-2</v>
      </c>
      <c r="S52" s="37"/>
      <c r="T52" s="37">
        <f>IFERROR(T51/$D51,0)</f>
        <v>2.4695524131587519E-2</v>
      </c>
      <c r="U52" s="37"/>
      <c r="V52" s="37">
        <f>IFERROR(V51/$D51,0)</f>
        <v>0</v>
      </c>
      <c r="W52" s="37"/>
      <c r="X52" s="37">
        <f>IFERROR(X51/$D51,0)</f>
        <v>0</v>
      </c>
      <c r="AX52" s="18"/>
      <c r="AZ52" s="31"/>
      <c r="BA52" s="31"/>
    </row>
    <row r="53" spans="1:75" x14ac:dyDescent="0.2">
      <c r="A53" s="18"/>
      <c r="B53" s="2"/>
      <c r="C53" s="2"/>
      <c r="D53" s="24"/>
      <c r="F53" s="24"/>
      <c r="H53" s="24"/>
      <c r="J53" s="24"/>
      <c r="L53" s="24"/>
      <c r="N53" s="24"/>
      <c r="P53" s="24"/>
      <c r="R53" s="24"/>
      <c r="T53" s="24"/>
      <c r="V53" s="24"/>
      <c r="X53" s="24"/>
      <c r="AX53" s="18"/>
      <c r="AZ53" s="2"/>
      <c r="BA53" s="31"/>
      <c r="BC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</row>
    <row r="54" spans="1:75" x14ac:dyDescent="0.2">
      <c r="A54" s="18">
        <v>27</v>
      </c>
      <c r="B54" s="31"/>
      <c r="C54" s="2" t="s">
        <v>368</v>
      </c>
      <c r="D54" s="20">
        <f>SUM(F54:X54)</f>
        <v>569662.85770280566</v>
      </c>
      <c r="E54" s="20"/>
      <c r="F54" s="20">
        <v>58652.492998155911</v>
      </c>
      <c r="G54" s="20"/>
      <c r="H54" s="20">
        <v>11218.143288704559</v>
      </c>
      <c r="I54" s="20"/>
      <c r="J54" s="20">
        <v>59499.738497189755</v>
      </c>
      <c r="K54" s="20"/>
      <c r="L54" s="20">
        <v>47605.036446483493</v>
      </c>
      <c r="M54" s="20"/>
      <c r="N54" s="20">
        <v>76074.337112404552</v>
      </c>
      <c r="O54" s="20"/>
      <c r="P54" s="20">
        <v>107062.88371532838</v>
      </c>
      <c r="Q54" s="20"/>
      <c r="R54" s="20">
        <v>49758.545919638709</v>
      </c>
      <c r="S54" s="20"/>
      <c r="T54" s="20">
        <v>10627.502340751917</v>
      </c>
      <c r="U54" s="20"/>
      <c r="V54" s="20">
        <v>149164.17738414829</v>
      </c>
      <c r="W54" s="20"/>
      <c r="X54" s="20">
        <v>0</v>
      </c>
      <c r="Y54" s="117"/>
      <c r="AX54" s="18"/>
      <c r="AZ54" s="2"/>
      <c r="BA54" s="31"/>
      <c r="BC54" s="63"/>
      <c r="BE54" s="63"/>
      <c r="BG54" s="63"/>
      <c r="BI54" s="63"/>
      <c r="BK54" s="63"/>
      <c r="BM54" s="63"/>
      <c r="BO54" s="63"/>
      <c r="BQ54" s="63"/>
      <c r="BS54" s="63"/>
      <c r="BU54" s="63"/>
      <c r="BW54" s="63"/>
    </row>
    <row r="55" spans="1:75" x14ac:dyDescent="0.2">
      <c r="A55" s="18">
        <v>28</v>
      </c>
      <c r="B55" s="2" t="s">
        <v>254</v>
      </c>
      <c r="C55" s="2"/>
      <c r="D55" s="37">
        <f>SUM(F55:X55)</f>
        <v>0.99999999999999989</v>
      </c>
      <c r="E55" s="37"/>
      <c r="F55" s="37">
        <f>IFERROR(F54/$D54,0)</f>
        <v>0.10296000907391972</v>
      </c>
      <c r="G55" s="37"/>
      <c r="H55" s="37">
        <f>IFERROR(H54/$D54,0)</f>
        <v>1.969260087263244E-2</v>
      </c>
      <c r="I55" s="37"/>
      <c r="J55" s="37">
        <f>IFERROR(J54/$D54,0)</f>
        <v>0.1044472843764564</v>
      </c>
      <c r="K55" s="37"/>
      <c r="L55" s="37">
        <f>IFERROR(L54/$D54,0)</f>
        <v>8.3567035840204182E-2</v>
      </c>
      <c r="M55" s="37"/>
      <c r="N55" s="37">
        <f>IFERROR(N54/$D54,0)</f>
        <v>0.13354273687278503</v>
      </c>
      <c r="O55" s="37"/>
      <c r="P55" s="37">
        <f>IFERROR(P54/$D54,0)</f>
        <v>0.1879407833381746</v>
      </c>
      <c r="Q55" s="37"/>
      <c r="R55" s="37">
        <f>IFERROR(R54/$D54,0)</f>
        <v>8.7347358611885931E-2</v>
      </c>
      <c r="S55" s="37"/>
      <c r="T55" s="37">
        <f>IFERROR(T54/$D54,0)</f>
        <v>1.8655775424095328E-2</v>
      </c>
      <c r="U55" s="37"/>
      <c r="V55" s="37">
        <f>IFERROR(V54/$D54,0)</f>
        <v>0.26184641558984623</v>
      </c>
      <c r="W55" s="37"/>
      <c r="X55" s="37">
        <f>IFERROR(X54/$D54,0)</f>
        <v>0</v>
      </c>
      <c r="AX55" s="18"/>
      <c r="AZ55" s="31"/>
      <c r="BA55" s="31"/>
    </row>
    <row r="56" spans="1:75" x14ac:dyDescent="0.2">
      <c r="A56" s="18"/>
      <c r="B56" s="2"/>
      <c r="C56" s="2"/>
      <c r="D56" s="24"/>
      <c r="F56" s="24"/>
      <c r="H56" s="24"/>
      <c r="J56" s="24"/>
      <c r="L56" s="24"/>
      <c r="N56" s="24"/>
      <c r="P56" s="24"/>
      <c r="R56" s="24"/>
      <c r="T56" s="24"/>
      <c r="V56" s="24"/>
      <c r="X56" s="24"/>
      <c r="AX56" s="18"/>
      <c r="AZ56" s="2"/>
      <c r="BA56" s="31"/>
      <c r="BC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</row>
    <row r="57" spans="1:75" x14ac:dyDescent="0.2">
      <c r="A57" s="18">
        <v>29</v>
      </c>
      <c r="B57" s="2"/>
      <c r="C57" s="2" t="s">
        <v>367</v>
      </c>
      <c r="D57" s="20">
        <f>SUM(F57:X57)</f>
        <v>89821.237678983802</v>
      </c>
      <c r="E57" s="20"/>
      <c r="F57" s="20">
        <v>18566.813256393703</v>
      </c>
      <c r="G57" s="20"/>
      <c r="H57" s="20">
        <v>3551.1733752117329</v>
      </c>
      <c r="I57" s="20"/>
      <c r="J57" s="20">
        <v>20071.128377253117</v>
      </c>
      <c r="K57" s="20"/>
      <c r="L57" s="20">
        <v>0</v>
      </c>
      <c r="M57" s="20"/>
      <c r="N57" s="20">
        <v>30269.97935001133</v>
      </c>
      <c r="O57" s="20"/>
      <c r="P57" s="20">
        <v>17362.143320113923</v>
      </c>
      <c r="Q57" s="20"/>
      <c r="R57" s="20">
        <v>0</v>
      </c>
      <c r="S57" s="20"/>
      <c r="T57" s="20">
        <v>0</v>
      </c>
      <c r="U57" s="20"/>
      <c r="V57" s="20">
        <v>0</v>
      </c>
      <c r="W57" s="20"/>
      <c r="X57" s="20">
        <v>0</v>
      </c>
      <c r="AX57" s="18"/>
      <c r="AZ57" s="2"/>
      <c r="BA57" s="31"/>
      <c r="BC57" s="63"/>
      <c r="BE57" s="63"/>
      <c r="BG57" s="63"/>
      <c r="BI57" s="63"/>
      <c r="BK57" s="63"/>
      <c r="BM57" s="63"/>
      <c r="BO57" s="63"/>
      <c r="BQ57" s="63"/>
      <c r="BS57" s="63"/>
      <c r="BU57" s="63"/>
      <c r="BW57" s="63"/>
    </row>
    <row r="58" spans="1:75" x14ac:dyDescent="0.2">
      <c r="A58" s="18">
        <v>30</v>
      </c>
      <c r="B58" s="2" t="s">
        <v>242</v>
      </c>
      <c r="C58" s="2"/>
      <c r="D58" s="37">
        <f>SUM(F58:X58)</f>
        <v>1</v>
      </c>
      <c r="E58" s="37"/>
      <c r="F58" s="37">
        <f>IFERROR(F57/$D57,0)</f>
        <v>0.20670849941692498</v>
      </c>
      <c r="G58" s="37"/>
      <c r="H58" s="37">
        <f>IFERROR(H57/$D57,0)</f>
        <v>3.9536010268567359E-2</v>
      </c>
      <c r="I58" s="37"/>
      <c r="J58" s="37">
        <f>IFERROR(J57/$D57,0)</f>
        <v>0.22345637731007709</v>
      </c>
      <c r="K58" s="37"/>
      <c r="L58" s="37">
        <f>IFERROR(L57/$D57,0)</f>
        <v>0</v>
      </c>
      <c r="M58" s="37"/>
      <c r="N58" s="37">
        <f>IFERROR(N57/$D57,0)</f>
        <v>0.33700247438355929</v>
      </c>
      <c r="O58" s="37"/>
      <c r="P58" s="37">
        <f>IFERROR(P57/$D57,0)</f>
        <v>0.19329663862087132</v>
      </c>
      <c r="Q58" s="37"/>
      <c r="R58" s="37">
        <f>IFERROR(R57/$D57,0)</f>
        <v>0</v>
      </c>
      <c r="S58" s="37"/>
      <c r="T58" s="37">
        <f>IFERROR(T57/$D57,0)</f>
        <v>0</v>
      </c>
      <c r="U58" s="37"/>
      <c r="V58" s="37">
        <f>IFERROR(V57/$D57,0)</f>
        <v>0</v>
      </c>
      <c r="W58" s="37"/>
      <c r="X58" s="37">
        <f>IFERROR(X57/$D57,0)</f>
        <v>0</v>
      </c>
      <c r="AX58" s="18"/>
      <c r="AZ58" s="2"/>
      <c r="BA58" s="31"/>
      <c r="BC58" s="63"/>
      <c r="BE58" s="63"/>
      <c r="BG58" s="63"/>
      <c r="BI58" s="63"/>
      <c r="BK58" s="63"/>
      <c r="BM58" s="63"/>
      <c r="BO58" s="63"/>
      <c r="BQ58" s="63"/>
      <c r="BS58" s="63"/>
      <c r="BU58" s="63"/>
      <c r="BW58" s="63"/>
    </row>
    <row r="59" spans="1:75" x14ac:dyDescent="0.2">
      <c r="A59" s="18"/>
      <c r="B59" s="2"/>
      <c r="C59" s="2"/>
      <c r="D59" s="24"/>
      <c r="F59" s="24"/>
      <c r="H59" s="24"/>
      <c r="J59" s="24"/>
      <c r="L59" s="24"/>
      <c r="N59" s="24"/>
      <c r="P59" s="24"/>
      <c r="R59" s="24"/>
      <c r="T59" s="24"/>
      <c r="V59" s="24"/>
      <c r="X59" s="24"/>
      <c r="AX59" s="18"/>
      <c r="AZ59" s="2"/>
      <c r="BA59" s="58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</row>
    <row r="60" spans="1:75" x14ac:dyDescent="0.2">
      <c r="A60" s="18">
        <v>31</v>
      </c>
      <c r="B60" s="31"/>
      <c r="C60" s="2" t="s">
        <v>368</v>
      </c>
      <c r="D60" s="20">
        <f>SUM(F60:X60)</f>
        <v>11784194.286187442</v>
      </c>
      <c r="E60" s="20"/>
      <c r="F60" s="20">
        <v>1911610.1507463453</v>
      </c>
      <c r="G60" s="20"/>
      <c r="H60" s="20">
        <v>365623.27510765597</v>
      </c>
      <c r="I60" s="20"/>
      <c r="J60" s="20">
        <v>1937643.8454195557</v>
      </c>
      <c r="K60" s="20"/>
      <c r="L60" s="20">
        <v>14147.005606596334</v>
      </c>
      <c r="M60" s="20"/>
      <c r="N60" s="20">
        <v>2607655.6022690306</v>
      </c>
      <c r="O60" s="20"/>
      <c r="P60" s="20">
        <v>3559212.481231798</v>
      </c>
      <c r="Q60" s="20"/>
      <c r="R60" s="20">
        <v>1053525.1175378759</v>
      </c>
      <c r="S60" s="20"/>
      <c r="T60" s="20">
        <v>289922.42694153643</v>
      </c>
      <c r="U60" s="20"/>
      <c r="V60" s="20">
        <v>44854.381327047529</v>
      </c>
      <c r="W60" s="20"/>
      <c r="X60" s="20">
        <v>0</v>
      </c>
      <c r="Y60" s="117"/>
      <c r="AX60" s="18"/>
      <c r="AZ60" s="2"/>
      <c r="BA60" s="58"/>
      <c r="BC60" s="63"/>
      <c r="BE60" s="63"/>
      <c r="BG60" s="63"/>
      <c r="BI60" s="63"/>
      <c r="BK60" s="63"/>
      <c r="BM60" s="63"/>
      <c r="BO60" s="63"/>
      <c r="BQ60" s="63"/>
      <c r="BS60" s="63"/>
      <c r="BU60" s="63"/>
      <c r="BW60" s="63"/>
    </row>
    <row r="61" spans="1:75" x14ac:dyDescent="0.2">
      <c r="A61" s="18">
        <v>32</v>
      </c>
      <c r="B61" s="2" t="s">
        <v>86</v>
      </c>
      <c r="C61" s="2"/>
      <c r="D61" s="37">
        <f>SUM(F61:X61)</f>
        <v>0.99999999999999989</v>
      </c>
      <c r="E61" s="37"/>
      <c r="F61" s="37">
        <f>IFERROR(F60/$D60,0)</f>
        <v>0.16221814613044805</v>
      </c>
      <c r="G61" s="37"/>
      <c r="H61" s="37">
        <f>IFERROR(H60/$D60,0)</f>
        <v>3.1026582405910639E-2</v>
      </c>
      <c r="I61" s="37"/>
      <c r="J61" s="37">
        <f>IFERROR(J60/$D60,0)</f>
        <v>0.16442735059882016</v>
      </c>
      <c r="K61" s="37"/>
      <c r="L61" s="37">
        <f>IFERROR(L60/$D60,0)</f>
        <v>1.2005068198152847E-3</v>
      </c>
      <c r="M61" s="37"/>
      <c r="N61" s="37">
        <f>IFERROR(N60/$D60,0)</f>
        <v>0.22128416580211435</v>
      </c>
      <c r="O61" s="37"/>
      <c r="P61" s="37">
        <f>IFERROR(P60/$D60,0)</f>
        <v>0.30203273934507707</v>
      </c>
      <c r="Q61" s="37"/>
      <c r="R61" s="37">
        <f>IFERROR(R60/$D60,0)</f>
        <v>8.9401540058851522E-2</v>
      </c>
      <c r="S61" s="37"/>
      <c r="T61" s="37">
        <f>IFERROR(T60/$D60,0)</f>
        <v>2.4602651645124519E-2</v>
      </c>
      <c r="U61" s="37"/>
      <c r="V61" s="37">
        <f>IFERROR(V60/$D60,0)</f>
        <v>3.8063171938384033E-3</v>
      </c>
      <c r="W61" s="37"/>
      <c r="X61" s="37">
        <f>IFERROR(X60/$D60,0)</f>
        <v>0</v>
      </c>
      <c r="AX61" s="18"/>
      <c r="AZ61" s="31"/>
      <c r="BA61" s="31"/>
    </row>
    <row r="62" spans="1:75" x14ac:dyDescent="0.2">
      <c r="A62" s="18"/>
      <c r="B62" s="2"/>
      <c r="C62" s="2"/>
      <c r="D62" s="24"/>
      <c r="F62" s="24"/>
      <c r="H62" s="24"/>
      <c r="J62" s="24"/>
      <c r="L62" s="24"/>
      <c r="N62" s="24"/>
      <c r="P62" s="24"/>
      <c r="R62" s="24"/>
      <c r="T62" s="24"/>
      <c r="V62" s="24"/>
      <c r="X62" s="24"/>
      <c r="AX62" s="18"/>
      <c r="AZ62" s="2"/>
      <c r="BA62" s="31"/>
      <c r="BC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</row>
    <row r="63" spans="1:75" x14ac:dyDescent="0.2">
      <c r="A63" s="18">
        <v>33</v>
      </c>
      <c r="B63" s="31"/>
      <c r="C63" s="2" t="s">
        <v>368</v>
      </c>
      <c r="D63" s="20">
        <f>SUM(F63:X63)</f>
        <v>90714.658046140539</v>
      </c>
      <c r="E63" s="20"/>
      <c r="F63" s="20">
        <v>13122.771190942414</v>
      </c>
      <c r="G63" s="20"/>
      <c r="H63" s="20">
        <v>2509.9210628524297</v>
      </c>
      <c r="I63" s="20"/>
      <c r="J63" s="20">
        <v>13312.331911349072</v>
      </c>
      <c r="K63" s="20"/>
      <c r="L63" s="20">
        <v>0</v>
      </c>
      <c r="M63" s="20"/>
      <c r="N63" s="20">
        <v>15545.013559340918</v>
      </c>
      <c r="O63" s="20"/>
      <c r="P63" s="20">
        <v>23350.481650231377</v>
      </c>
      <c r="Q63" s="20"/>
      <c r="R63" s="20">
        <v>19651.883397468569</v>
      </c>
      <c r="S63" s="20"/>
      <c r="T63" s="20">
        <v>3222.2552739557595</v>
      </c>
      <c r="U63" s="20"/>
      <c r="V63" s="20">
        <v>0</v>
      </c>
      <c r="W63" s="20"/>
      <c r="X63" s="20">
        <v>0</v>
      </c>
      <c r="Y63" s="117"/>
      <c r="AX63" s="18"/>
      <c r="AZ63" s="2"/>
      <c r="BA63" s="31"/>
      <c r="BC63" s="63"/>
      <c r="BE63" s="63"/>
      <c r="BG63" s="63"/>
      <c r="BI63" s="63"/>
      <c r="BK63" s="63"/>
      <c r="BM63" s="63"/>
      <c r="BO63" s="63"/>
      <c r="BQ63" s="63"/>
      <c r="BS63" s="63"/>
      <c r="BU63" s="63"/>
      <c r="BW63" s="63"/>
    </row>
    <row r="64" spans="1:75" x14ac:dyDescent="0.2">
      <c r="A64" s="18">
        <v>34</v>
      </c>
      <c r="B64" s="2" t="s">
        <v>353</v>
      </c>
      <c r="C64" s="2"/>
      <c r="D64" s="37">
        <f>SUM(F64:X64)</f>
        <v>1</v>
      </c>
      <c r="E64" s="37"/>
      <c r="F64" s="37">
        <f>IFERROR(F63/$D63,0)</f>
        <v>0.14465987607281428</v>
      </c>
      <c r="G64" s="37"/>
      <c r="H64" s="37">
        <f>IFERROR(H63/$D63,0)</f>
        <v>2.7668307602237766E-2</v>
      </c>
      <c r="I64" s="37"/>
      <c r="J64" s="37">
        <f>IFERROR(J63/$D63,0)</f>
        <v>0.14674951323277843</v>
      </c>
      <c r="K64" s="37"/>
      <c r="L64" s="37">
        <f>IFERROR(L63/$D63,0)</f>
        <v>0</v>
      </c>
      <c r="M64" s="37"/>
      <c r="N64" s="37">
        <f>IFERROR(N63/$D63,0)</f>
        <v>0.17136165085287758</v>
      </c>
      <c r="O64" s="37"/>
      <c r="P64" s="37">
        <f>IFERROR(P63/$D63,0)</f>
        <v>0.25740582782503058</v>
      </c>
      <c r="Q64" s="37"/>
      <c r="R64" s="37">
        <f>IFERROR(R63/$D63,0)</f>
        <v>0.2166340459275386</v>
      </c>
      <c r="S64" s="37"/>
      <c r="T64" s="37">
        <f>IFERROR(T63/$D63,0)</f>
        <v>3.5520778486722748E-2</v>
      </c>
      <c r="U64" s="37"/>
      <c r="V64" s="37">
        <f>IFERROR(V63/$D63,0)</f>
        <v>0</v>
      </c>
      <c r="W64" s="37"/>
      <c r="X64" s="37">
        <f>IFERROR(X63/$D63,0)</f>
        <v>0</v>
      </c>
      <c r="AX64" s="18"/>
      <c r="AZ64" s="31"/>
      <c r="BA64" s="31"/>
    </row>
    <row r="65" spans="1:75" x14ac:dyDescent="0.2">
      <c r="A65" s="18"/>
      <c r="B65" s="2"/>
      <c r="C65" s="2"/>
      <c r="D65" s="24"/>
      <c r="F65" s="24"/>
      <c r="H65" s="24"/>
      <c r="J65" s="24"/>
      <c r="L65" s="24"/>
      <c r="N65" s="24"/>
      <c r="P65" s="24"/>
      <c r="R65" s="24"/>
      <c r="T65" s="24"/>
      <c r="V65" s="24"/>
      <c r="X65" s="24"/>
      <c r="AX65" s="18"/>
      <c r="AZ65" s="2"/>
      <c r="BA65" s="31"/>
      <c r="BC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</row>
    <row r="66" spans="1:75" x14ac:dyDescent="0.2">
      <c r="A66" s="18">
        <v>35</v>
      </c>
      <c r="B66" s="31"/>
      <c r="C66" s="2" t="s">
        <v>368</v>
      </c>
      <c r="D66" s="20">
        <f>SUM(F66:X66)</f>
        <v>3916001.915570328</v>
      </c>
      <c r="E66" s="20"/>
      <c r="F66" s="20">
        <f>F75</f>
        <v>1775393.1324474369</v>
      </c>
      <c r="G66" s="20"/>
      <c r="H66" s="20">
        <f>+H75</f>
        <v>339569.78698592697</v>
      </c>
      <c r="I66" s="20"/>
      <c r="J66" s="20">
        <f>+J75</f>
        <v>1801038.9961369645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0</v>
      </c>
      <c r="U66" s="20"/>
      <c r="V66" s="20">
        <v>0</v>
      </c>
      <c r="W66" s="20"/>
      <c r="X66" s="20">
        <v>0</v>
      </c>
      <c r="AX66" s="18"/>
      <c r="AZ66" s="2"/>
      <c r="BA66" s="31"/>
      <c r="BC66" s="63"/>
      <c r="BE66" s="63"/>
      <c r="BG66" s="63"/>
      <c r="BI66" s="63"/>
      <c r="BK66" s="63"/>
      <c r="BM66" s="63"/>
      <c r="BO66" s="63"/>
      <c r="BQ66" s="63"/>
      <c r="BS66" s="63"/>
      <c r="BU66" s="63"/>
      <c r="BW66" s="63"/>
    </row>
    <row r="67" spans="1:75" x14ac:dyDescent="0.2">
      <c r="A67" s="18">
        <v>36</v>
      </c>
      <c r="B67" s="2" t="s">
        <v>79</v>
      </c>
      <c r="C67" s="2"/>
      <c r="D67" s="37">
        <f>SUM(F67:X67)</f>
        <v>1</v>
      </c>
      <c r="E67" s="37"/>
      <c r="F67" s="37">
        <f>IFERROR(F66/$D66,0)</f>
        <v>0.45336881102849713</v>
      </c>
      <c r="G67" s="37"/>
      <c r="H67" s="37">
        <f>IFERROR(H66/$D66,0)</f>
        <v>8.6713386333078929E-2</v>
      </c>
      <c r="I67" s="37"/>
      <c r="J67" s="37">
        <f>IFERROR(J66/$D66,0)</f>
        <v>0.45991780263842402</v>
      </c>
      <c r="K67" s="37"/>
      <c r="L67" s="37">
        <f>IFERROR(L66/$D66,0)</f>
        <v>0</v>
      </c>
      <c r="M67" s="37"/>
      <c r="N67" s="37">
        <f>IFERROR(N66/$D66,0)</f>
        <v>0</v>
      </c>
      <c r="O67" s="37"/>
      <c r="P67" s="37">
        <f>IFERROR(P66/$D66,0)</f>
        <v>0</v>
      </c>
      <c r="Q67" s="37"/>
      <c r="R67" s="37">
        <f>IFERROR(R66/$D66,0)</f>
        <v>0</v>
      </c>
      <c r="S67" s="37"/>
      <c r="T67" s="37">
        <f>IFERROR(T66/$D66,0)</f>
        <v>0</v>
      </c>
      <c r="U67" s="37"/>
      <c r="V67" s="37">
        <f>IFERROR(V66/$D66,0)</f>
        <v>0</v>
      </c>
      <c r="W67" s="37"/>
      <c r="X67" s="37">
        <f>IFERROR(X66/$D66,0)</f>
        <v>0</v>
      </c>
      <c r="AX67" s="18"/>
      <c r="AZ67" s="31"/>
      <c r="BA67" s="31"/>
    </row>
    <row r="68" spans="1:75" x14ac:dyDescent="0.2">
      <c r="A68" s="18"/>
      <c r="B68" s="2"/>
      <c r="C68" s="2"/>
      <c r="D68" s="24"/>
      <c r="F68" s="24"/>
      <c r="H68" s="24"/>
      <c r="J68" s="24"/>
      <c r="L68" s="24"/>
      <c r="N68" s="24"/>
      <c r="P68" s="24"/>
      <c r="R68" s="24"/>
      <c r="T68" s="24"/>
      <c r="V68" s="24"/>
      <c r="X68" s="24"/>
      <c r="AX68" s="18"/>
      <c r="AZ68" s="2"/>
      <c r="BA68" s="31"/>
      <c r="BC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</row>
    <row r="69" spans="1:75" x14ac:dyDescent="0.2">
      <c r="A69" s="18">
        <v>37</v>
      </c>
      <c r="B69" s="31"/>
      <c r="C69" s="2" t="s">
        <v>368</v>
      </c>
      <c r="D69" s="20">
        <f>SUM(F69:X69)</f>
        <v>14437478.352962812</v>
      </c>
      <c r="E69" s="20"/>
      <c r="F69" s="20">
        <v>2279749.08388513</v>
      </c>
      <c r="G69" s="20"/>
      <c r="H69" s="20">
        <v>436035.20631459646</v>
      </c>
      <c r="I69" s="20"/>
      <c r="J69" s="20">
        <v>2312680.4573274991</v>
      </c>
      <c r="K69" s="20"/>
      <c r="L69" s="20">
        <v>0</v>
      </c>
      <c r="M69" s="20"/>
      <c r="N69" s="20">
        <v>3760416.040172271</v>
      </c>
      <c r="O69" s="20"/>
      <c r="P69" s="20">
        <v>5648597.565263316</v>
      </c>
      <c r="Q69" s="20"/>
      <c r="R69" s="20">
        <v>0</v>
      </c>
      <c r="S69" s="20"/>
      <c r="T69" s="20">
        <v>0</v>
      </c>
      <c r="U69" s="20"/>
      <c r="V69" s="20">
        <v>0</v>
      </c>
      <c r="W69" s="20"/>
      <c r="X69" s="20">
        <v>0</v>
      </c>
      <c r="Y69" s="117"/>
      <c r="AX69" s="18"/>
      <c r="AZ69" s="2"/>
      <c r="BA69" s="31"/>
      <c r="BC69" s="63"/>
      <c r="BE69" s="63"/>
      <c r="BG69" s="63"/>
      <c r="BI69" s="63"/>
      <c r="BK69" s="63"/>
      <c r="BM69" s="63"/>
      <c r="BO69" s="63"/>
      <c r="BQ69" s="63"/>
      <c r="BS69" s="63"/>
      <c r="BU69" s="63"/>
      <c r="BW69" s="63"/>
    </row>
    <row r="70" spans="1:75" x14ac:dyDescent="0.2">
      <c r="A70" s="18">
        <v>38</v>
      </c>
      <c r="B70" s="2" t="s">
        <v>466</v>
      </c>
      <c r="C70" s="2"/>
      <c r="D70" s="37">
        <f>SUM(F70:X70)</f>
        <v>1</v>
      </c>
      <c r="E70" s="37"/>
      <c r="F70" s="37">
        <f>IFERROR(F69/$D69,0)</f>
        <v>0.15790493520755911</v>
      </c>
      <c r="G70" s="37"/>
      <c r="H70" s="37">
        <f>IFERROR(H69/$D69,0)</f>
        <v>3.0201618014901802E-2</v>
      </c>
      <c r="I70" s="37"/>
      <c r="J70" s="37">
        <f>IFERROR(J69/$D69,0)</f>
        <v>0.16018589955862328</v>
      </c>
      <c r="K70" s="37"/>
      <c r="L70" s="37">
        <f>IFERROR(L69/$D69,0)</f>
        <v>0</v>
      </c>
      <c r="M70" s="37"/>
      <c r="N70" s="37">
        <f>IFERROR(N69/$D69,0)</f>
        <v>0.26046210759516536</v>
      </c>
      <c r="O70" s="37"/>
      <c r="P70" s="37">
        <f>IFERROR(P69/$D69,0)</f>
        <v>0.39124543962375047</v>
      </c>
      <c r="Q70" s="37"/>
      <c r="R70" s="37">
        <f>IFERROR(R69/$D69,0)</f>
        <v>0</v>
      </c>
      <c r="S70" s="37"/>
      <c r="T70" s="37">
        <f>IFERROR(T69/$D69,0)</f>
        <v>0</v>
      </c>
      <c r="U70" s="37"/>
      <c r="V70" s="37">
        <f>IFERROR(V69/$D69,0)</f>
        <v>0</v>
      </c>
      <c r="W70" s="37"/>
      <c r="X70" s="37">
        <f>IFERROR(X69/$D69,0)</f>
        <v>0</v>
      </c>
      <c r="AX70" s="18"/>
      <c r="AZ70" s="31"/>
      <c r="BA70" s="31"/>
    </row>
    <row r="71" spans="1:75" x14ac:dyDescent="0.2">
      <c r="A71" s="18"/>
      <c r="B71" s="2"/>
      <c r="C71" s="2"/>
      <c r="D71" s="24"/>
      <c r="F71" s="24"/>
      <c r="H71" s="24"/>
      <c r="J71" s="24"/>
      <c r="L71" s="24"/>
      <c r="N71" s="24"/>
      <c r="P71" s="24"/>
      <c r="R71" s="24"/>
      <c r="T71" s="24"/>
      <c r="V71" s="24"/>
      <c r="X71" s="24"/>
      <c r="AX71" s="18"/>
      <c r="AZ71" s="2"/>
      <c r="BA71" s="31"/>
      <c r="BC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x14ac:dyDescent="0.2">
      <c r="A72" s="18">
        <v>39</v>
      </c>
      <c r="B72" s="31"/>
      <c r="C72" s="2" t="s">
        <v>368</v>
      </c>
      <c r="D72" s="20">
        <f>SUM(F72:X72)</f>
        <v>1</v>
      </c>
      <c r="E72" s="20"/>
      <c r="F72" s="20">
        <v>1</v>
      </c>
      <c r="G72" s="20"/>
      <c r="H72" s="20">
        <v>0</v>
      </c>
      <c r="I72" s="20"/>
      <c r="J72" s="20">
        <v>0</v>
      </c>
      <c r="K72" s="20"/>
      <c r="L72" s="20">
        <v>0</v>
      </c>
      <c r="M72" s="20"/>
      <c r="N72" s="20">
        <v>0</v>
      </c>
      <c r="O72" s="20"/>
      <c r="P72" s="20">
        <v>0</v>
      </c>
      <c r="Q72" s="20"/>
      <c r="R72" s="20">
        <v>0</v>
      </c>
      <c r="S72" s="20"/>
      <c r="T72" s="20">
        <v>0</v>
      </c>
      <c r="U72" s="20"/>
      <c r="V72" s="20">
        <v>0</v>
      </c>
      <c r="W72" s="20"/>
      <c r="X72" s="20">
        <v>0</v>
      </c>
      <c r="AX72" s="18"/>
      <c r="AZ72" s="2"/>
      <c r="BA72" s="31"/>
      <c r="BC72" s="63"/>
      <c r="BE72" s="63"/>
      <c r="BG72" s="63"/>
      <c r="BI72" s="63"/>
      <c r="BK72" s="63"/>
      <c r="BM72" s="63"/>
      <c r="BO72" s="63"/>
      <c r="BQ72" s="63"/>
      <c r="BS72" s="63"/>
      <c r="BU72" s="63"/>
      <c r="BW72" s="63"/>
    </row>
    <row r="73" spans="1:75" x14ac:dyDescent="0.2">
      <c r="A73" s="18">
        <v>40</v>
      </c>
      <c r="B73" s="2" t="s">
        <v>488</v>
      </c>
      <c r="C73" s="2"/>
      <c r="D73" s="37">
        <f>SUM(F73:X73)</f>
        <v>1</v>
      </c>
      <c r="E73" s="37"/>
      <c r="F73" s="37">
        <f>IFERROR(F72/$D72,0)</f>
        <v>1</v>
      </c>
      <c r="G73" s="37"/>
      <c r="H73" s="37">
        <f>IFERROR(H72/$D72,0)</f>
        <v>0</v>
      </c>
      <c r="I73" s="37"/>
      <c r="J73" s="37">
        <f>IFERROR(J72/$D72,0)</f>
        <v>0</v>
      </c>
      <c r="K73" s="37"/>
      <c r="L73" s="37">
        <f>IFERROR(L72/$D72,0)</f>
        <v>0</v>
      </c>
      <c r="M73" s="37"/>
      <c r="N73" s="37">
        <f>IFERROR(N72/$D72,0)</f>
        <v>0</v>
      </c>
      <c r="O73" s="37"/>
      <c r="P73" s="37">
        <f>IFERROR(P72/$D72,0)</f>
        <v>0</v>
      </c>
      <c r="Q73" s="37"/>
      <c r="R73" s="37">
        <f>IFERROR(R72/$D72,0)</f>
        <v>0</v>
      </c>
      <c r="S73" s="37"/>
      <c r="T73" s="37">
        <f>IFERROR(T72/$D72,0)</f>
        <v>0</v>
      </c>
      <c r="U73" s="37"/>
      <c r="V73" s="37">
        <f>IFERROR(V72/$D72,0)</f>
        <v>0</v>
      </c>
      <c r="W73" s="37"/>
      <c r="X73" s="37">
        <f>IFERROR(X72/$D72,0)</f>
        <v>0</v>
      </c>
      <c r="AX73" s="18"/>
      <c r="AZ73" s="31"/>
      <c r="BA73" s="31"/>
    </row>
    <row r="74" spans="1:75" x14ac:dyDescent="0.2">
      <c r="A74" s="18"/>
      <c r="B74" s="2"/>
      <c r="C74" s="2"/>
      <c r="D74" s="24"/>
      <c r="F74" s="24"/>
      <c r="H74" s="24"/>
      <c r="J74" s="24"/>
      <c r="L74" s="24"/>
      <c r="N74" s="24"/>
      <c r="P74" s="24"/>
      <c r="R74" s="24"/>
      <c r="T74" s="24"/>
      <c r="V74" s="24"/>
      <c r="X74" s="24"/>
      <c r="AX74" s="18"/>
      <c r="AZ74" s="2"/>
      <c r="BA74" s="31"/>
      <c r="BC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</row>
    <row r="75" spans="1:75" x14ac:dyDescent="0.2">
      <c r="A75" s="18">
        <v>41</v>
      </c>
      <c r="B75" s="31"/>
      <c r="C75" s="2" t="s">
        <v>367</v>
      </c>
      <c r="D75" s="20">
        <f>SUM(F75:X75)</f>
        <v>6844489.4671430998</v>
      </c>
      <c r="E75" s="20"/>
      <c r="F75" s="20">
        <v>1775393.1324474369</v>
      </c>
      <c r="G75" s="20"/>
      <c r="H75" s="20">
        <v>339569.78698592697</v>
      </c>
      <c r="I75" s="20"/>
      <c r="J75" s="20">
        <v>1801038.9961369645</v>
      </c>
      <c r="K75" s="20"/>
      <c r="L75" s="20">
        <v>0</v>
      </c>
      <c r="M75" s="20"/>
      <c r="N75" s="20">
        <v>2928487.5515727717</v>
      </c>
      <c r="O75" s="20"/>
      <c r="P75" s="20">
        <v>0</v>
      </c>
      <c r="Q75" s="20"/>
      <c r="R75" s="20">
        <v>0</v>
      </c>
      <c r="S75" s="20"/>
      <c r="T75" s="20">
        <v>0</v>
      </c>
      <c r="U75" s="20"/>
      <c r="V75" s="20">
        <v>0</v>
      </c>
      <c r="W75" s="20"/>
      <c r="X75" s="20">
        <v>0</v>
      </c>
      <c r="AX75" s="18"/>
      <c r="AZ75" s="2"/>
      <c r="BA75" s="31"/>
      <c r="BC75" s="63"/>
      <c r="BE75" s="63"/>
      <c r="BG75" s="63"/>
      <c r="BI75" s="63"/>
      <c r="BK75" s="63"/>
      <c r="BM75" s="63"/>
      <c r="BO75" s="63"/>
      <c r="BQ75" s="63"/>
      <c r="BS75" s="63"/>
      <c r="BU75" s="63"/>
      <c r="BW75" s="63"/>
    </row>
    <row r="76" spans="1:75" x14ac:dyDescent="0.2">
      <c r="A76" s="18">
        <v>42</v>
      </c>
      <c r="B76" s="2" t="s">
        <v>78</v>
      </c>
      <c r="D76" s="37">
        <f>SUM(F76:X76)</f>
        <v>1</v>
      </c>
      <c r="E76" s="37"/>
      <c r="F76" s="37">
        <f>IFERROR(F75/$D75,0)</f>
        <v>0.2593901475004371</v>
      </c>
      <c r="G76" s="37"/>
      <c r="H76" s="37">
        <f>IFERROR(H75/$D75,0)</f>
        <v>4.9612142529552886E-2</v>
      </c>
      <c r="I76" s="37"/>
      <c r="J76" s="37">
        <f>IFERROR(J75/$D75,0)</f>
        <v>0.26313708345711295</v>
      </c>
      <c r="K76" s="37"/>
      <c r="L76" s="37">
        <f>IFERROR(L75/$D75,0)</f>
        <v>0</v>
      </c>
      <c r="M76" s="37"/>
      <c r="N76" s="37">
        <f>IFERROR(N75/$D75,0)</f>
        <v>0.42786062651289708</v>
      </c>
      <c r="O76" s="37"/>
      <c r="P76" s="37">
        <f>IFERROR(P75/$D75,0)</f>
        <v>0</v>
      </c>
      <c r="Q76" s="37"/>
      <c r="R76" s="37">
        <f>IFERROR(R75/$D75,0)</f>
        <v>0</v>
      </c>
      <c r="S76" s="37"/>
      <c r="T76" s="37">
        <f>IFERROR(T75/$D75,0)</f>
        <v>0</v>
      </c>
      <c r="U76" s="37"/>
      <c r="V76" s="37">
        <f>IFERROR(V75/$D75,0)</f>
        <v>0</v>
      </c>
      <c r="W76" s="37"/>
      <c r="X76" s="37">
        <f>IFERROR(X75/$D75,0)</f>
        <v>0</v>
      </c>
      <c r="AX76" s="18"/>
      <c r="AZ76" s="31"/>
      <c r="BA76" s="31"/>
    </row>
    <row r="77" spans="1:75" x14ac:dyDescent="0.2">
      <c r="B77" s="2"/>
      <c r="D77" s="24"/>
      <c r="F77" s="24"/>
      <c r="H77" s="24"/>
      <c r="J77" s="24"/>
      <c r="L77" s="24"/>
      <c r="N77" s="24"/>
      <c r="P77" s="24"/>
      <c r="R77" s="24"/>
      <c r="T77" s="24"/>
      <c r="V77" s="24"/>
      <c r="X77" s="24"/>
      <c r="AX77" s="18"/>
      <c r="AZ77" s="2"/>
      <c r="BA77" s="58"/>
      <c r="BC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</row>
    <row r="81" spans="1:41" x14ac:dyDescent="0.2">
      <c r="A81" s="56"/>
    </row>
    <row r="82" spans="1:41" x14ac:dyDescent="0.2">
      <c r="A82" s="56"/>
    </row>
    <row r="83" spans="1:41" x14ac:dyDescent="0.2">
      <c r="A83" s="18"/>
    </row>
    <row r="84" spans="1:41" x14ac:dyDescent="0.2">
      <c r="A84" s="56"/>
      <c r="Y84" s="53"/>
    </row>
    <row r="85" spans="1:41" x14ac:dyDescent="0.2">
      <c r="A85" s="56"/>
    </row>
    <row r="86" spans="1:41" x14ac:dyDescent="0.2">
      <c r="A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">
      <c r="A87" s="56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x14ac:dyDescent="0.2">
      <c r="A88" s="56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">
      <c r="D89" s="63"/>
      <c r="F89" s="63"/>
      <c r="H89" s="63"/>
      <c r="J89" s="63"/>
      <c r="L89" s="63"/>
      <c r="N89" s="63"/>
      <c r="P89" s="63"/>
      <c r="R89" s="63"/>
      <c r="T89" s="63"/>
      <c r="V89" s="63"/>
      <c r="X89" s="63"/>
    </row>
    <row r="90" spans="1:41" x14ac:dyDescent="0.2">
      <c r="A90" s="3"/>
      <c r="AC90" s="8"/>
    </row>
    <row r="91" spans="1:41" x14ac:dyDescent="0.2">
      <c r="A91" s="3"/>
    </row>
    <row r="93" spans="1:41" x14ac:dyDescent="0.2">
      <c r="A93" s="3"/>
    </row>
    <row r="94" spans="1:41" x14ac:dyDescent="0.2">
      <c r="A94" s="3"/>
    </row>
    <row r="96" spans="1:41" x14ac:dyDescent="0.2">
      <c r="A96" s="3"/>
    </row>
    <row r="97" spans="1:25" x14ac:dyDescent="0.2">
      <c r="A97" s="3"/>
    </row>
    <row r="99" spans="1:25" x14ac:dyDescent="0.2">
      <c r="A99" s="3"/>
      <c r="B99" s="18"/>
      <c r="D99" s="22"/>
      <c r="E99" s="3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53"/>
    </row>
    <row r="100" spans="1:25" x14ac:dyDescent="0.2">
      <c r="A100" s="3"/>
      <c r="B100" s="62"/>
      <c r="D100" s="63"/>
      <c r="F100" s="63"/>
      <c r="H100" s="63"/>
      <c r="J100" s="63"/>
      <c r="L100" s="63"/>
      <c r="N100" s="63"/>
      <c r="P100" s="63"/>
      <c r="R100" s="63"/>
      <c r="T100" s="63"/>
      <c r="V100" s="63"/>
      <c r="X100" s="63"/>
    </row>
    <row r="102" spans="1:25" x14ac:dyDescent="0.2">
      <c r="A102" s="3"/>
    </row>
    <row r="103" spans="1:25" x14ac:dyDescent="0.2">
      <c r="A103" s="3"/>
    </row>
    <row r="104" spans="1:25" x14ac:dyDescent="0.2">
      <c r="B104" s="18"/>
      <c r="F104" s="63"/>
      <c r="H104" s="63"/>
      <c r="J104" s="63"/>
      <c r="L104" s="63"/>
      <c r="N104" s="63"/>
      <c r="P104" s="63"/>
      <c r="R104" s="63"/>
      <c r="X104" s="63"/>
    </row>
    <row r="105" spans="1:25" x14ac:dyDescent="0.2">
      <c r="A105" s="3"/>
    </row>
    <row r="106" spans="1:25" x14ac:dyDescent="0.2">
      <c r="A106" s="3"/>
    </row>
    <row r="107" spans="1:25" x14ac:dyDescent="0.2">
      <c r="B107" s="18"/>
      <c r="F107" s="63"/>
      <c r="H107" s="63"/>
      <c r="J107" s="63"/>
      <c r="L107" s="63"/>
      <c r="N107" s="63"/>
      <c r="P107" s="63"/>
      <c r="R107" s="63"/>
      <c r="X107" s="63"/>
    </row>
    <row r="108" spans="1:25" x14ac:dyDescent="0.2">
      <c r="A108" s="3"/>
    </row>
    <row r="109" spans="1:25" x14ac:dyDescent="0.2">
      <c r="A109" s="3"/>
    </row>
    <row r="111" spans="1:25" x14ac:dyDescent="0.2">
      <c r="A111" s="3"/>
    </row>
    <row r="112" spans="1:25" x14ac:dyDescent="0.2">
      <c r="A112" s="3"/>
    </row>
    <row r="114" spans="1:49" x14ac:dyDescent="0.2">
      <c r="A114" s="2"/>
      <c r="Y114" s="53"/>
    </row>
    <row r="115" spans="1:49" x14ac:dyDescent="0.2">
      <c r="A115" s="2"/>
    </row>
    <row r="117" spans="1:49" x14ac:dyDescent="0.2">
      <c r="A117" s="2"/>
    </row>
    <row r="118" spans="1:49" x14ac:dyDescent="0.2">
      <c r="A118" s="2"/>
      <c r="AA118" s="76"/>
      <c r="AB118" s="40"/>
    </row>
    <row r="119" spans="1:49" x14ac:dyDescent="0.2">
      <c r="AC119" s="18"/>
      <c r="AE119" s="18"/>
      <c r="AG119" s="18"/>
      <c r="AI119" s="18"/>
      <c r="AS119" s="18"/>
    </row>
    <row r="120" spans="1:49" x14ac:dyDescent="0.2">
      <c r="A120" s="2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9" x14ac:dyDescent="0.2">
      <c r="A121" s="2"/>
    </row>
    <row r="122" spans="1:49" x14ac:dyDescent="0.2"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Q122" s="22"/>
      <c r="AS122" s="22"/>
      <c r="AU122" s="22"/>
      <c r="AW122" s="8"/>
    </row>
    <row r="123" spans="1:49" x14ac:dyDescent="0.2">
      <c r="A123" s="2"/>
      <c r="AC123" s="63"/>
      <c r="AD123" s="63"/>
      <c r="AE123" s="63"/>
      <c r="AF123" s="63"/>
      <c r="AG123" s="63"/>
      <c r="AH123" s="63"/>
      <c r="AI123" s="63"/>
      <c r="AJ123" s="17"/>
      <c r="AK123" s="63"/>
      <c r="AL123" s="17"/>
      <c r="AM123" s="63"/>
      <c r="AN123" s="17"/>
      <c r="AO123" s="63"/>
      <c r="AP123" s="17"/>
      <c r="AQ123" s="63"/>
      <c r="AR123" s="17"/>
      <c r="AS123" s="63"/>
      <c r="AT123" s="17"/>
      <c r="AU123" s="63"/>
    </row>
    <row r="124" spans="1:49" ht="15" x14ac:dyDescent="0.25">
      <c r="A124" s="2"/>
      <c r="AA124"/>
      <c r="AB124"/>
      <c r="AC124"/>
      <c r="AD124"/>
      <c r="AE124"/>
      <c r="AF124"/>
      <c r="AG124"/>
      <c r="AH124"/>
      <c r="AI124"/>
    </row>
    <row r="125" spans="1:49" x14ac:dyDescent="0.2">
      <c r="AC125" s="8"/>
      <c r="AD125" s="8"/>
      <c r="AE125" s="8"/>
      <c r="AF125" s="8"/>
      <c r="AG125" s="8"/>
      <c r="AH125" s="8"/>
      <c r="AI125" s="8"/>
      <c r="AK125" s="8"/>
      <c r="AM125" s="8"/>
      <c r="AO125" s="8"/>
      <c r="AQ125" s="8"/>
      <c r="AS125" s="8"/>
      <c r="AU125" s="8"/>
    </row>
    <row r="126" spans="1:49" x14ac:dyDescent="0.2">
      <c r="A126" s="2"/>
      <c r="AC126" s="69"/>
      <c r="AD126" s="70"/>
      <c r="AE126" s="69"/>
      <c r="AF126" s="70"/>
      <c r="AG126" s="69"/>
      <c r="AH126" s="70"/>
      <c r="AI126" s="69"/>
      <c r="AK126" s="69"/>
      <c r="AM126" s="69"/>
      <c r="AO126" s="69"/>
      <c r="AQ126" s="69"/>
      <c r="AS126" s="69"/>
      <c r="AU126" s="69"/>
    </row>
    <row r="127" spans="1:49" x14ac:dyDescent="0.2">
      <c r="A127" s="2"/>
    </row>
    <row r="128" spans="1:49" x14ac:dyDescent="0.2">
      <c r="AA128" s="116"/>
      <c r="AB128" s="31"/>
      <c r="AC128" s="43"/>
      <c r="AD128" s="71"/>
      <c r="AE128" s="43"/>
      <c r="AF128" s="43"/>
      <c r="AG128" s="43"/>
      <c r="AH128" s="43"/>
      <c r="AI128" s="43"/>
      <c r="AJ128" s="31"/>
      <c r="AK128" s="43"/>
      <c r="AL128" s="31"/>
      <c r="AM128" s="43"/>
      <c r="AN128" s="31"/>
      <c r="AO128" s="43"/>
      <c r="AP128" s="31"/>
      <c r="AQ128" s="43"/>
      <c r="AR128" s="31"/>
      <c r="AS128" s="43"/>
      <c r="AT128" s="31"/>
      <c r="AU128" s="43"/>
    </row>
    <row r="129" spans="1:25" x14ac:dyDescent="0.2">
      <c r="A129" s="2"/>
    </row>
    <row r="130" spans="1:25" x14ac:dyDescent="0.2">
      <c r="A130" s="2"/>
    </row>
    <row r="132" spans="1:25" x14ac:dyDescent="0.2">
      <c r="A132" s="2"/>
      <c r="Y132" s="117"/>
    </row>
    <row r="133" spans="1:25" x14ac:dyDescent="0.2">
      <c r="A133" s="2"/>
    </row>
    <row r="135" spans="1:25" x14ac:dyDescent="0.2">
      <c r="A135" s="2"/>
    </row>
    <row r="136" spans="1:25" x14ac:dyDescent="0.2">
      <c r="A136" s="2"/>
    </row>
    <row r="138" spans="1:25" x14ac:dyDescent="0.2">
      <c r="A138" s="2"/>
    </row>
    <row r="139" spans="1:25" x14ac:dyDescent="0.2">
      <c r="A139" s="2"/>
    </row>
    <row r="141" spans="1:25" x14ac:dyDescent="0.2">
      <c r="A141" s="2"/>
    </row>
    <row r="142" spans="1:25" x14ac:dyDescent="0.2">
      <c r="A142" s="2"/>
    </row>
    <row r="143" spans="1:25" x14ac:dyDescent="0.2">
      <c r="B143" s="18"/>
      <c r="D143" s="17"/>
      <c r="F143" s="63"/>
      <c r="H143" s="63"/>
      <c r="J143" s="63"/>
      <c r="L143" s="63"/>
    </row>
    <row r="144" spans="1:25" x14ac:dyDescent="0.2">
      <c r="A144" s="2"/>
    </row>
    <row r="145" spans="1:1" x14ac:dyDescent="0.2">
      <c r="A145" s="2"/>
    </row>
  </sheetData>
  <mergeCells count="4">
    <mergeCell ref="F9:L9"/>
    <mergeCell ref="B6:X6"/>
    <mergeCell ref="B7:X7"/>
    <mergeCell ref="N9:V9"/>
  </mergeCells>
  <conditionalFormatting sqref="Y36">
    <cfRule type="cellIs" dxfId="15" priority="13" operator="equal">
      <formula>"check"</formula>
    </cfRule>
    <cfRule type="cellIs" dxfId="14" priority="14" operator="equal">
      <formula>"ok"</formula>
    </cfRule>
  </conditionalFormatting>
  <conditionalFormatting sqref="Y48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51">
    <cfRule type="cellIs" dxfId="11" priority="9" operator="equal">
      <formula>"check"</formula>
    </cfRule>
    <cfRule type="cellIs" dxfId="10" priority="10" operator="equal">
      <formula>"ok"</formula>
    </cfRule>
  </conditionalFormatting>
  <conditionalFormatting sqref="Y54">
    <cfRule type="cellIs" dxfId="9" priority="1" operator="equal">
      <formula>"check"</formula>
    </cfRule>
    <cfRule type="cellIs" dxfId="8" priority="2" operator="equal">
      <formula>"ok"</formula>
    </cfRule>
  </conditionalFormatting>
  <conditionalFormatting sqref="Y60">
    <cfRule type="cellIs" dxfId="7" priority="11" operator="equal">
      <formula>"check"</formula>
    </cfRule>
    <cfRule type="cellIs" dxfId="6" priority="12" operator="equal">
      <formula>"ok"</formula>
    </cfRule>
  </conditionalFormatting>
  <conditionalFormatting sqref="Y63">
    <cfRule type="cellIs" dxfId="5" priority="3" operator="equal">
      <formula>"check"</formula>
    </cfRule>
    <cfRule type="cellIs" dxfId="4" priority="4" operator="equal">
      <formula>"ok"</formula>
    </cfRule>
  </conditionalFormatting>
  <conditionalFormatting sqref="Y69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132">
    <cfRule type="cellIs" dxfId="1" priority="7" operator="equal">
      <formula>"check"</formula>
    </cfRule>
    <cfRule type="cellIs" dxfId="0" priority="8" operator="equal">
      <formula>"ok"</formula>
    </cfRule>
  </conditionalFormatting>
  <pageMargins left="0.7" right="0.7" top="0.75" bottom="0.75" header="0.3" footer="0.3"/>
  <pageSetup scale="38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tabColor rgb="FFFFFF00"/>
    <pageSetUpPr fitToPage="1"/>
  </sheetPr>
  <dimension ref="B5:AJ182"/>
  <sheetViews>
    <sheetView zoomScale="85" zoomScaleNormal="85" workbookViewId="0"/>
  </sheetViews>
  <sheetFormatPr defaultColWidth="9.140625" defaultRowHeight="12.75" x14ac:dyDescent="0.2"/>
  <cols>
    <col min="1" max="1" width="1.7109375" style="31" customWidth="1"/>
    <col min="2" max="2" width="6.140625" style="2" bestFit="1" customWidth="1"/>
    <col min="3" max="3" width="1.7109375" style="31" customWidth="1"/>
    <col min="4" max="4" width="46" style="31" bestFit="1" customWidth="1"/>
    <col min="5" max="5" width="1.7109375" style="31" customWidth="1"/>
    <col min="6" max="6" width="19.28515625" style="31" customWidth="1"/>
    <col min="7" max="7" width="1.7109375" style="31" customWidth="1"/>
    <col min="8" max="8" width="13.28515625" style="31" customWidth="1"/>
    <col min="9" max="9" width="1.7109375" style="31" customWidth="1"/>
    <col min="10" max="10" width="17.28515625" style="31" bestFit="1" customWidth="1"/>
    <col min="11" max="11" width="1.7109375" style="74" customWidth="1"/>
    <col min="12" max="12" width="13.7109375" style="31" bestFit="1" customWidth="1"/>
    <col min="13" max="13" width="1.7109375" style="74" customWidth="1"/>
    <col min="14" max="14" width="22.28515625" style="2" bestFit="1" customWidth="1"/>
    <col min="15" max="15" width="1.7109375" style="74" customWidth="1"/>
    <col min="16" max="16" width="15.28515625" style="31" customWidth="1"/>
    <col min="17" max="17" width="1.7109375" style="31" customWidth="1"/>
    <col min="18" max="18" width="15.28515625" style="31" customWidth="1"/>
    <col min="19" max="19" width="1.7109375" style="31" customWidth="1"/>
    <col min="20" max="20" width="15.28515625" style="31" customWidth="1"/>
    <col min="21" max="21" width="1.7109375" style="31" customWidth="1"/>
    <col min="22" max="22" width="15.28515625" style="31" customWidth="1"/>
    <col min="23" max="23" width="12.28515625" style="31" bestFit="1" customWidth="1"/>
    <col min="24" max="24" width="9.140625" style="31" customWidth="1"/>
    <col min="25" max="25" width="9.140625" style="31"/>
    <col min="26" max="26" width="11.28515625" style="31" customWidth="1"/>
    <col min="27" max="27" width="9.28515625" style="31" bestFit="1" customWidth="1"/>
    <col min="28" max="28" width="9.140625" style="31"/>
    <col min="29" max="29" width="11.28515625" style="31" customWidth="1"/>
    <col min="30" max="30" width="1.28515625" style="31" customWidth="1"/>
    <col min="31" max="31" width="11.28515625" style="31" customWidth="1"/>
    <col min="32" max="32" width="1.140625" style="31" customWidth="1"/>
    <col min="33" max="33" width="11.28515625" style="31" customWidth="1"/>
    <col min="34" max="34" width="1" style="31" customWidth="1"/>
    <col min="35" max="35" width="11.28515625" style="31" customWidth="1"/>
    <col min="36" max="36" width="1.28515625" style="31" customWidth="1"/>
    <col min="37" max="16384" width="9.140625" style="31"/>
  </cols>
  <sheetData>
    <row r="5" spans="2:36" ht="15" customHeight="1" x14ac:dyDescent="0.2"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</row>
    <row r="6" spans="2:36" ht="15" customHeight="1" x14ac:dyDescent="0.2">
      <c r="B6" s="149" t="s">
        <v>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</row>
    <row r="7" spans="2:36" ht="15" customHeight="1" x14ac:dyDescent="0.2">
      <c r="B7" s="148" t="s">
        <v>280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</row>
    <row r="10" spans="2:36" x14ac:dyDescent="0.2">
      <c r="H10" s="2" t="s">
        <v>11</v>
      </c>
      <c r="J10" s="2" t="s">
        <v>130</v>
      </c>
      <c r="L10" s="2" t="s">
        <v>137</v>
      </c>
      <c r="N10" s="2" t="s">
        <v>64</v>
      </c>
      <c r="P10" s="2"/>
      <c r="R10" s="2" t="s">
        <v>10</v>
      </c>
      <c r="T10" s="2" t="s">
        <v>340</v>
      </c>
      <c r="V10" s="2"/>
    </row>
    <row r="11" spans="2:36" x14ac:dyDescent="0.2">
      <c r="B11" s="2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2" t="s">
        <v>141</v>
      </c>
      <c r="P11" s="2" t="s">
        <v>281</v>
      </c>
      <c r="Q11" s="2"/>
      <c r="R11" s="2" t="s">
        <v>68</v>
      </c>
      <c r="S11" s="2"/>
      <c r="T11" s="2" t="s">
        <v>68</v>
      </c>
      <c r="U11" s="2"/>
      <c r="V11" s="2"/>
    </row>
    <row r="12" spans="2:36" x14ac:dyDescent="0.2">
      <c r="B12" s="33" t="s">
        <v>4</v>
      </c>
      <c r="D12" s="79" t="s">
        <v>374</v>
      </c>
      <c r="F12" s="33" t="s">
        <v>5</v>
      </c>
      <c r="H12" s="33" t="s">
        <v>131</v>
      </c>
      <c r="J12" s="33" t="s">
        <v>6</v>
      </c>
      <c r="K12" s="73" t="s">
        <v>253</v>
      </c>
      <c r="L12" s="33" t="s">
        <v>323</v>
      </c>
      <c r="N12" s="33" t="s">
        <v>6</v>
      </c>
      <c r="O12" s="73" t="s">
        <v>253</v>
      </c>
      <c r="P12" s="33" t="s">
        <v>282</v>
      </c>
      <c r="Q12" s="2"/>
      <c r="R12" s="33" t="s">
        <v>339</v>
      </c>
      <c r="S12" s="2"/>
      <c r="T12" s="33" t="s">
        <v>341</v>
      </c>
      <c r="U12" s="2"/>
      <c r="V12" s="33"/>
      <c r="X12" s="118"/>
    </row>
    <row r="13" spans="2:36" x14ac:dyDescent="0.2">
      <c r="F13" s="2" t="s">
        <v>12</v>
      </c>
      <c r="H13" s="2" t="s">
        <v>13</v>
      </c>
      <c r="J13" s="2" t="s">
        <v>14</v>
      </c>
      <c r="K13" s="73"/>
      <c r="L13" s="2" t="s">
        <v>192</v>
      </c>
      <c r="N13" s="2" t="s">
        <v>15</v>
      </c>
      <c r="O13" s="73"/>
      <c r="P13" s="2" t="s">
        <v>16</v>
      </c>
      <c r="Q13" s="2"/>
      <c r="R13" s="2" t="s">
        <v>59</v>
      </c>
      <c r="S13" s="2"/>
      <c r="T13" s="2" t="s">
        <v>61</v>
      </c>
      <c r="U13" s="2"/>
      <c r="V13" s="2" t="s">
        <v>62</v>
      </c>
    </row>
    <row r="14" spans="2:36" s="74" customFormat="1" x14ac:dyDescent="0.2">
      <c r="B14" s="73"/>
      <c r="N14" s="73"/>
      <c r="P14" s="74">
        <v>4</v>
      </c>
      <c r="R14" s="74">
        <v>6</v>
      </c>
      <c r="T14" s="74">
        <v>8</v>
      </c>
      <c r="V14" s="74">
        <v>10</v>
      </c>
      <c r="AC14" s="73"/>
      <c r="AE14" s="73"/>
      <c r="AG14" s="73"/>
      <c r="AI14" s="73"/>
    </row>
    <row r="15" spans="2:36" x14ac:dyDescent="0.2">
      <c r="D15" s="76"/>
      <c r="E15" s="76"/>
      <c r="F15" s="76"/>
      <c r="X15" s="110"/>
      <c r="AC15" s="2"/>
      <c r="AD15" s="2"/>
      <c r="AE15" s="2"/>
      <c r="AF15" s="2"/>
      <c r="AG15" s="2"/>
      <c r="AH15" s="2"/>
      <c r="AI15" s="2"/>
      <c r="AJ15" s="2"/>
    </row>
    <row r="16" spans="2:36" x14ac:dyDescent="0.2">
      <c r="B16" s="18"/>
      <c r="C16" s="1"/>
      <c r="D16" s="6" t="s">
        <v>295</v>
      </c>
      <c r="E16" s="77"/>
      <c r="F16" s="77"/>
      <c r="AC16" s="2"/>
      <c r="AD16" s="2"/>
      <c r="AE16" s="2"/>
      <c r="AF16" s="2"/>
      <c r="AG16" s="2"/>
      <c r="AH16" s="2"/>
      <c r="AI16" s="2"/>
      <c r="AJ16" s="2"/>
    </row>
    <row r="17" spans="2:35" x14ac:dyDescent="0.2">
      <c r="B17" s="18"/>
      <c r="C17" s="1"/>
      <c r="D17" s="1"/>
      <c r="X17" s="110"/>
    </row>
    <row r="18" spans="2:35" x14ac:dyDescent="0.2">
      <c r="B18" s="18">
        <v>1</v>
      </c>
      <c r="C18" s="1"/>
      <c r="D18" s="1" t="s">
        <v>76</v>
      </c>
      <c r="F18" s="50">
        <f ca="1">'Distribution Class'!AF18</f>
        <v>0</v>
      </c>
      <c r="H18" s="50"/>
      <c r="J18" s="2"/>
      <c r="K18" s="73">
        <f>_xlfn.IFNA(MATCH(J18,'Dist Cust Factors'!$B$12:$B$447,0),0)</f>
        <v>0</v>
      </c>
      <c r="L18" s="50">
        <f ca="1">F18-H18</f>
        <v>0</v>
      </c>
      <c r="O18" s="73">
        <f>_xlfn.IFNA(MATCH(N18,'Dist Cust Factors'!$B$12:$B$451,0),0)</f>
        <v>0</v>
      </c>
      <c r="P18" s="78">
        <f ca="1">OFFSET('Dist Cust Factors'!$B$12,$O18-1,P$14)*$L18+OFFSET('Dist Cust Factors'!$B$12,$K18-1,P$14)*$H18</f>
        <v>0</v>
      </c>
      <c r="R18" s="78">
        <f ca="1">OFFSET('Dist Cust Factors'!$B$12,$O18-1,R$14)*$L18+OFFSET('Dist Cust Factors'!$B$12,$K18-1,R$14)*$H18</f>
        <v>0</v>
      </c>
      <c r="S18" s="78"/>
      <c r="T18" s="78">
        <f ca="1">OFFSET('Dist Cust Factors'!$B$12,$O18-1,T$14)*$L18+OFFSET('Dist Cust Factors'!$B$12,$K18-1,T$14)*$H18</f>
        <v>0</v>
      </c>
      <c r="U18" s="78"/>
      <c r="V18" s="78">
        <f ca="1">OFFSET('Dist Cust Factors'!$B$12,$O18-1,V$14)*$L18+OFFSET('Dist Cust Factors'!$B$12,$K18-1,V$14)*$H18</f>
        <v>0</v>
      </c>
      <c r="X18" s="110"/>
      <c r="Z18" s="38"/>
      <c r="AC18" s="50"/>
      <c r="AE18" s="50"/>
      <c r="AG18" s="50"/>
      <c r="AI18" s="50"/>
    </row>
    <row r="19" spans="2:35" x14ac:dyDescent="0.2">
      <c r="B19" s="18">
        <f>B18+1</f>
        <v>2</v>
      </c>
      <c r="C19" s="1"/>
      <c r="D19" s="1" t="s">
        <v>75</v>
      </c>
      <c r="F19" s="50">
        <f ca="1">'Distribution Class'!AF19</f>
        <v>0</v>
      </c>
      <c r="H19" s="50"/>
      <c r="J19" s="2"/>
      <c r="K19" s="73">
        <f>_xlfn.IFNA(MATCH(J19,'Dist Cust Factors'!$B$12:$B$447,0),0)</f>
        <v>0</v>
      </c>
      <c r="L19" s="50">
        <f t="shared" ref="L19:L30" ca="1" si="0">F19-H19</f>
        <v>0</v>
      </c>
      <c r="O19" s="73">
        <f>_xlfn.IFNA(MATCH(N19,'Dist Cust Factors'!$B$12:$B$451,0),0)</f>
        <v>0</v>
      </c>
      <c r="P19" s="78">
        <f ca="1">OFFSET('Dist Cust Factors'!$B$12,$O19-1,P$14)*$L19+OFFSET('Dist Cust Factors'!$B$12,$K19-1,P$14)*$H19</f>
        <v>0</v>
      </c>
      <c r="R19" s="78">
        <f ca="1">OFFSET('Dist Cust Factors'!$B$12,$O19-1,R$14)*$L19+OFFSET('Dist Cust Factors'!$B$12,$K19-1,R$14)*$H19</f>
        <v>0</v>
      </c>
      <c r="S19" s="78"/>
      <c r="T19" s="78">
        <f ca="1">OFFSET('Dist Cust Factors'!$B$12,$O19-1,T$14)*$L19+OFFSET('Dist Cust Factors'!$B$12,$K19-1,T$14)*$H19</f>
        <v>0</v>
      </c>
      <c r="U19" s="78"/>
      <c r="V19" s="78">
        <f ca="1">OFFSET('Dist Cust Factors'!$B$12,$O19-1,V$14)*$L19+OFFSET('Dist Cust Factors'!$B$12,$K19-1,V$14)*$H19</f>
        <v>0</v>
      </c>
      <c r="X19" s="110"/>
      <c r="Z19" s="38"/>
      <c r="AC19" s="50"/>
      <c r="AE19" s="50"/>
      <c r="AG19" s="50"/>
      <c r="AI19" s="50"/>
    </row>
    <row r="20" spans="2:35" x14ac:dyDescent="0.2">
      <c r="B20" s="18">
        <f t="shared" ref="B20:B31" si="1">B19+1</f>
        <v>3</v>
      </c>
      <c r="C20" s="1"/>
      <c r="D20" s="1" t="s">
        <v>19</v>
      </c>
      <c r="F20" s="50">
        <f ca="1">'Distribution Class'!AF20</f>
        <v>0</v>
      </c>
      <c r="H20" s="50"/>
      <c r="J20" s="2"/>
      <c r="K20" s="73">
        <f>_xlfn.IFNA(MATCH(J20,'Dist Cust Factors'!$B$12:$B$447,0),0)</f>
        <v>0</v>
      </c>
      <c r="L20" s="50">
        <f t="shared" ca="1" si="0"/>
        <v>0</v>
      </c>
      <c r="O20" s="73">
        <f>_xlfn.IFNA(MATCH(N20,'Dist Cust Factors'!$B$12:$B$451,0),0)</f>
        <v>0</v>
      </c>
      <c r="P20" s="78">
        <f ca="1">OFFSET('Dist Cust Factors'!$B$12,$O20-1,P$14)*$L20+OFFSET('Dist Cust Factors'!$B$12,$K20-1,P$14)*$H20</f>
        <v>0</v>
      </c>
      <c r="R20" s="78">
        <f ca="1">OFFSET('Dist Cust Factors'!$B$12,$O20-1,R$14)*$L20+OFFSET('Dist Cust Factors'!$B$12,$K20-1,R$14)*$H20</f>
        <v>0</v>
      </c>
      <c r="S20" s="78"/>
      <c r="T20" s="78">
        <f ca="1">OFFSET('Dist Cust Factors'!$B$12,$O20-1,T$14)*$L20+OFFSET('Dist Cust Factors'!$B$12,$K20-1,T$14)*$H20</f>
        <v>0</v>
      </c>
      <c r="U20" s="78"/>
      <c r="V20" s="78">
        <f ca="1">OFFSET('Dist Cust Factors'!$B$12,$O20-1,V$14)*$L20+OFFSET('Dist Cust Factors'!$B$12,$K20-1,V$14)*$H20</f>
        <v>0</v>
      </c>
      <c r="X20" s="110"/>
      <c r="Z20" s="38"/>
      <c r="AC20" s="50"/>
      <c r="AE20" s="50"/>
      <c r="AG20" s="50"/>
      <c r="AI20" s="50"/>
    </row>
    <row r="21" spans="2:35" x14ac:dyDescent="0.2">
      <c r="B21" s="18">
        <f t="shared" si="1"/>
        <v>4</v>
      </c>
      <c r="C21" s="1"/>
      <c r="D21" s="1" t="s">
        <v>21</v>
      </c>
      <c r="F21" s="50">
        <f ca="1">'Distribution Class'!AF21</f>
        <v>0</v>
      </c>
      <c r="H21" s="50"/>
      <c r="J21" s="2"/>
      <c r="K21" s="73">
        <f>_xlfn.IFNA(MATCH(J21,'Dist Cust Factors'!$B$12:$B$447,0),0)</f>
        <v>0</v>
      </c>
      <c r="L21" s="50">
        <f t="shared" ca="1" si="0"/>
        <v>0</v>
      </c>
      <c r="O21" s="73">
        <f>_xlfn.IFNA(MATCH(N21,'Dist Cust Factors'!$B$12:$B$451,0),0)</f>
        <v>0</v>
      </c>
      <c r="P21" s="78">
        <f ca="1">OFFSET('Dist Cust Factors'!$B$12,$O21-1,P$14)*$L21+OFFSET('Dist Cust Factors'!$B$12,$K21-1,P$14)*$H21</f>
        <v>0</v>
      </c>
      <c r="R21" s="78">
        <f ca="1">OFFSET('Dist Cust Factors'!$B$12,$O21-1,R$14)*$L21+OFFSET('Dist Cust Factors'!$B$12,$K21-1,R$14)*$H21</f>
        <v>0</v>
      </c>
      <c r="S21" s="78"/>
      <c r="T21" s="78">
        <f ca="1">OFFSET('Dist Cust Factors'!$B$12,$O21-1,T$14)*$L21+OFFSET('Dist Cust Factors'!$B$12,$K21-1,T$14)*$H21</f>
        <v>0</v>
      </c>
      <c r="U21" s="78"/>
      <c r="V21" s="78">
        <f ca="1">OFFSET('Dist Cust Factors'!$B$12,$O21-1,V$14)*$L21+OFFSET('Dist Cust Factors'!$B$12,$K21-1,V$14)*$H21</f>
        <v>0</v>
      </c>
      <c r="X21" s="110"/>
      <c r="Z21" s="38"/>
      <c r="AC21" s="50"/>
      <c r="AE21" s="50"/>
      <c r="AG21" s="50"/>
      <c r="AI21" s="50"/>
    </row>
    <row r="22" spans="2:35" x14ac:dyDescent="0.2">
      <c r="B22" s="18">
        <f t="shared" si="1"/>
        <v>5</v>
      </c>
      <c r="C22" s="1"/>
      <c r="D22" s="1" t="s">
        <v>23</v>
      </c>
      <c r="F22" s="50">
        <f ca="1">'Distribution Class'!AF22</f>
        <v>0</v>
      </c>
      <c r="H22" s="50"/>
      <c r="J22" s="2"/>
      <c r="K22" s="73">
        <f>_xlfn.IFNA(MATCH(J22,'Dist Cust Factors'!$B$12:$B$447,0),0)</f>
        <v>0</v>
      </c>
      <c r="L22" s="50">
        <f t="shared" ca="1" si="0"/>
        <v>0</v>
      </c>
      <c r="O22" s="73">
        <f>_xlfn.IFNA(MATCH(N22,'Dist Cust Factors'!$B$12:$B$451,0),0)</f>
        <v>0</v>
      </c>
      <c r="P22" s="78">
        <f ca="1">OFFSET('Dist Cust Factors'!$B$12,$O22-1,P$14)*$L22+OFFSET('Dist Cust Factors'!$B$12,$K22-1,P$14)*$H22</f>
        <v>0</v>
      </c>
      <c r="R22" s="78">
        <f ca="1">OFFSET('Dist Cust Factors'!$B$12,$O22-1,R$14)*$L22+OFFSET('Dist Cust Factors'!$B$12,$K22-1,R$14)*$H22</f>
        <v>0</v>
      </c>
      <c r="S22" s="78"/>
      <c r="T22" s="78">
        <f ca="1">OFFSET('Dist Cust Factors'!$B$12,$O22-1,T$14)*$L22+OFFSET('Dist Cust Factors'!$B$12,$K22-1,T$14)*$H22</f>
        <v>0</v>
      </c>
      <c r="U22" s="78"/>
      <c r="V22" s="78">
        <f ca="1">OFFSET('Dist Cust Factors'!$B$12,$O22-1,V$14)*$L22+OFFSET('Dist Cust Factors'!$B$12,$K22-1,V$14)*$H22</f>
        <v>0</v>
      </c>
      <c r="X22" s="110"/>
      <c r="Z22" s="38"/>
      <c r="AC22" s="50"/>
      <c r="AE22" s="50"/>
      <c r="AG22" s="50"/>
      <c r="AI22" s="50"/>
    </row>
    <row r="23" spans="2:35" x14ac:dyDescent="0.2">
      <c r="B23" s="18">
        <f t="shared" si="1"/>
        <v>6</v>
      </c>
      <c r="C23" s="1"/>
      <c r="D23" s="1" t="s">
        <v>25</v>
      </c>
      <c r="F23" s="50">
        <f ca="1">'Distribution Class'!AF23</f>
        <v>0</v>
      </c>
      <c r="H23" s="50"/>
      <c r="K23" s="73">
        <f>_xlfn.IFNA(MATCH(J23,'Dist Cust Factors'!$B$12:$B$447,0),0)</f>
        <v>0</v>
      </c>
      <c r="L23" s="50">
        <f t="shared" ca="1" si="0"/>
        <v>0</v>
      </c>
      <c r="O23" s="73">
        <f>_xlfn.IFNA(MATCH(N23,'Dist Cust Factors'!$B$12:$B$451,0),0)</f>
        <v>0</v>
      </c>
      <c r="P23" s="78">
        <f ca="1">OFFSET('Dist Cust Factors'!$B$12,$O23-1,P$14)*$L23+OFFSET('Dist Cust Factors'!$B$12,$K23-1,P$14)*$H23</f>
        <v>0</v>
      </c>
      <c r="R23" s="78">
        <f ca="1">OFFSET('Dist Cust Factors'!$B$12,$O23-1,R$14)*$L23+OFFSET('Dist Cust Factors'!$B$12,$K23-1,R$14)*$H23</f>
        <v>0</v>
      </c>
      <c r="S23" s="78"/>
      <c r="T23" s="78">
        <f ca="1">OFFSET('Dist Cust Factors'!$B$12,$O23-1,T$14)*$L23+OFFSET('Dist Cust Factors'!$B$12,$K23-1,T$14)*$H23</f>
        <v>0</v>
      </c>
      <c r="U23" s="78"/>
      <c r="V23" s="78">
        <f ca="1">OFFSET('Dist Cust Factors'!$B$12,$O23-1,V$14)*$L23+OFFSET('Dist Cust Factors'!$B$12,$K23-1,V$14)*$H23</f>
        <v>0</v>
      </c>
      <c r="X23" s="110"/>
      <c r="Z23" s="38"/>
      <c r="AC23" s="50"/>
      <c r="AE23" s="50"/>
      <c r="AG23" s="50"/>
      <c r="AI23" s="50"/>
    </row>
    <row r="24" spans="2:35" x14ac:dyDescent="0.2">
      <c r="B24" s="18">
        <f t="shared" si="1"/>
        <v>7</v>
      </c>
      <c r="C24" s="1"/>
      <c r="D24" s="1" t="s">
        <v>27</v>
      </c>
      <c r="F24" s="50">
        <f ca="1">'Distribution Class'!AF24</f>
        <v>0</v>
      </c>
      <c r="H24" s="50"/>
      <c r="K24" s="73">
        <f>_xlfn.IFNA(MATCH(J24,'Dist Cust Factors'!$B$12:$B$447,0),0)</f>
        <v>0</v>
      </c>
      <c r="L24" s="50">
        <f t="shared" ca="1" si="0"/>
        <v>0</v>
      </c>
      <c r="O24" s="73">
        <f>_xlfn.IFNA(MATCH(N24,'Dist Cust Factors'!$B$12:$B$451,0),0)</f>
        <v>0</v>
      </c>
      <c r="P24" s="78">
        <f ca="1">OFFSET('Dist Cust Factors'!$B$12,$O24-1,P$14)*$L24+OFFSET('Dist Cust Factors'!$B$12,$K24-1,P$14)*$H24</f>
        <v>0</v>
      </c>
      <c r="R24" s="78">
        <f ca="1">OFFSET('Dist Cust Factors'!$B$12,$O24-1,R$14)*$L24+OFFSET('Dist Cust Factors'!$B$12,$K24-1,R$14)*$H24</f>
        <v>0</v>
      </c>
      <c r="S24" s="78"/>
      <c r="T24" s="78">
        <f ca="1">OFFSET('Dist Cust Factors'!$B$12,$O24-1,T$14)*$L24+OFFSET('Dist Cust Factors'!$B$12,$K24-1,T$14)*$H24</f>
        <v>0</v>
      </c>
      <c r="U24" s="78"/>
      <c r="V24" s="78">
        <f ca="1">OFFSET('Dist Cust Factors'!$B$12,$O24-1,V$14)*$L24+OFFSET('Dist Cust Factors'!$B$12,$K24-1,V$14)*$H24</f>
        <v>0</v>
      </c>
      <c r="X24" s="110"/>
      <c r="Z24" s="38"/>
      <c r="AC24" s="50"/>
      <c r="AE24" s="50"/>
      <c r="AG24" s="50"/>
      <c r="AI24" s="50"/>
    </row>
    <row r="25" spans="2:35" x14ac:dyDescent="0.2">
      <c r="B25" s="18">
        <f t="shared" si="1"/>
        <v>8</v>
      </c>
      <c r="C25" s="1"/>
      <c r="D25" s="1" t="s">
        <v>29</v>
      </c>
      <c r="F25" s="50">
        <f ca="1">'Distribution Class'!AF25</f>
        <v>0</v>
      </c>
      <c r="H25" s="50"/>
      <c r="K25" s="73">
        <f>_xlfn.IFNA(MATCH(J25,'Dist Cust Factors'!$B$12:$B$447,0),0)</f>
        <v>0</v>
      </c>
      <c r="L25" s="50">
        <f t="shared" ca="1" si="0"/>
        <v>0</v>
      </c>
      <c r="O25" s="73">
        <f>_xlfn.IFNA(MATCH(N25,'Dist Cust Factors'!$B$12:$B$451,0),0)</f>
        <v>0</v>
      </c>
      <c r="P25" s="78">
        <f ca="1">OFFSET('Dist Cust Factors'!$B$12,$O25-1,P$14)*$L25+OFFSET('Dist Cust Factors'!$B$12,$K25-1,P$14)*$H25</f>
        <v>0</v>
      </c>
      <c r="R25" s="78">
        <f ca="1">OFFSET('Dist Cust Factors'!$B$12,$O25-1,R$14)*$L25+OFFSET('Dist Cust Factors'!$B$12,$K25-1,R$14)*$H25</f>
        <v>0</v>
      </c>
      <c r="S25" s="78"/>
      <c r="T25" s="78">
        <f ca="1">OFFSET('Dist Cust Factors'!$B$12,$O25-1,T$14)*$L25+OFFSET('Dist Cust Factors'!$B$12,$K25-1,T$14)*$H25</f>
        <v>0</v>
      </c>
      <c r="U25" s="78"/>
      <c r="V25" s="78">
        <f ca="1">OFFSET('Dist Cust Factors'!$B$12,$O25-1,V$14)*$L25+OFFSET('Dist Cust Factors'!$B$12,$K25-1,V$14)*$H25</f>
        <v>0</v>
      </c>
      <c r="X25" s="110"/>
      <c r="Z25" s="38"/>
      <c r="AC25" s="50"/>
      <c r="AE25" s="50"/>
      <c r="AG25" s="50"/>
      <c r="AI25" s="50"/>
    </row>
    <row r="26" spans="2:35" x14ac:dyDescent="0.2">
      <c r="B26" s="18">
        <f t="shared" si="1"/>
        <v>9</v>
      </c>
      <c r="C26" s="1"/>
      <c r="D26" s="1" t="s">
        <v>30</v>
      </c>
      <c r="F26" s="50">
        <f ca="1">'Distribution Class'!AF26</f>
        <v>0</v>
      </c>
      <c r="H26" s="50"/>
      <c r="K26" s="73">
        <f>_xlfn.IFNA(MATCH(J26,'Dist Cust Factors'!$B$12:$B$447,0),0)</f>
        <v>0</v>
      </c>
      <c r="L26" s="50">
        <f t="shared" ca="1" si="0"/>
        <v>0</v>
      </c>
      <c r="O26" s="73">
        <f>_xlfn.IFNA(MATCH(N26,'Dist Cust Factors'!$B$12:$B$451,0),0)</f>
        <v>0</v>
      </c>
      <c r="P26" s="78">
        <f ca="1">OFFSET('Dist Cust Factors'!$B$12,$O26-1,P$14)*$L26+OFFSET('Dist Cust Factors'!$B$12,$K26-1,P$14)*$H26</f>
        <v>0</v>
      </c>
      <c r="R26" s="78">
        <f ca="1">OFFSET('Dist Cust Factors'!$B$12,$O26-1,R$14)*$L26+OFFSET('Dist Cust Factors'!$B$12,$K26-1,R$14)*$H26</f>
        <v>0</v>
      </c>
      <c r="S26" s="78"/>
      <c r="T26" s="78">
        <f ca="1">OFFSET('Dist Cust Factors'!$B$12,$O26-1,T$14)*$L26+OFFSET('Dist Cust Factors'!$B$12,$K26-1,T$14)*$H26</f>
        <v>0</v>
      </c>
      <c r="U26" s="78"/>
      <c r="V26" s="78">
        <f ca="1">OFFSET('Dist Cust Factors'!$B$12,$O26-1,V$14)*$L26+OFFSET('Dist Cust Factors'!$B$12,$K26-1,V$14)*$H26</f>
        <v>0</v>
      </c>
      <c r="X26" s="110"/>
      <c r="Z26" s="38"/>
      <c r="AC26" s="50"/>
      <c r="AE26" s="50"/>
      <c r="AG26" s="50"/>
      <c r="AI26" s="50"/>
    </row>
    <row r="27" spans="2:35" x14ac:dyDescent="0.2">
      <c r="B27" s="18">
        <f t="shared" si="1"/>
        <v>10</v>
      </c>
      <c r="C27" s="1"/>
      <c r="D27" s="1" t="s">
        <v>31</v>
      </c>
      <c r="F27" s="50">
        <f ca="1">'Distribution Class'!AF27</f>
        <v>0</v>
      </c>
      <c r="H27" s="50"/>
      <c r="K27" s="73">
        <f>_xlfn.IFNA(MATCH(J27,'Dist Cust Factors'!$B$12:$B$447,0),0)</f>
        <v>0</v>
      </c>
      <c r="L27" s="50">
        <f t="shared" ca="1" si="0"/>
        <v>0</v>
      </c>
      <c r="O27" s="73">
        <f>_xlfn.IFNA(MATCH(N27,'Dist Cust Factors'!$B$12:$B$451,0),0)</f>
        <v>0</v>
      </c>
      <c r="P27" s="78">
        <f ca="1">OFFSET('Dist Cust Factors'!$B$12,$O27-1,P$14)*$L27+OFFSET('Dist Cust Factors'!$B$12,$K27-1,P$14)*$H27</f>
        <v>0</v>
      </c>
      <c r="R27" s="78">
        <f ca="1">OFFSET('Dist Cust Factors'!$B$12,$O27-1,R$14)*$L27+OFFSET('Dist Cust Factors'!$B$12,$K27-1,R$14)*$H27</f>
        <v>0</v>
      </c>
      <c r="S27" s="78"/>
      <c r="T27" s="78">
        <f ca="1">OFFSET('Dist Cust Factors'!$B$12,$O27-1,T$14)*$L27+OFFSET('Dist Cust Factors'!$B$12,$K27-1,T$14)*$H27</f>
        <v>0</v>
      </c>
      <c r="U27" s="78"/>
      <c r="V27" s="78">
        <f ca="1">OFFSET('Dist Cust Factors'!$B$12,$O27-1,V$14)*$L27+OFFSET('Dist Cust Factors'!$B$12,$K27-1,V$14)*$H27</f>
        <v>0</v>
      </c>
      <c r="X27" s="110"/>
      <c r="Z27" s="38"/>
      <c r="AC27" s="50"/>
      <c r="AE27" s="50"/>
      <c r="AG27" s="50"/>
      <c r="AI27" s="50"/>
    </row>
    <row r="28" spans="2:35" x14ac:dyDescent="0.2">
      <c r="B28" s="18">
        <f t="shared" si="1"/>
        <v>11</v>
      </c>
      <c r="C28" s="1"/>
      <c r="D28" s="1" t="s">
        <v>293</v>
      </c>
      <c r="F28" s="50">
        <f ca="1">'Distribution Class'!AF28</f>
        <v>0</v>
      </c>
      <c r="H28" s="50"/>
      <c r="K28" s="73">
        <f>_xlfn.IFNA(MATCH(J28,'Dist Cust Factors'!$B$12:$B$447,0),0)</f>
        <v>0</v>
      </c>
      <c r="L28" s="50">
        <f t="shared" ca="1" si="0"/>
        <v>0</v>
      </c>
      <c r="O28" s="73">
        <f>_xlfn.IFNA(MATCH(N28,'Dist Cust Factors'!$B$12:$B$451,0),0)</f>
        <v>0</v>
      </c>
      <c r="P28" s="78">
        <f ca="1">OFFSET('Dist Cust Factors'!$B$12,$O28-1,P$14)*$L28+OFFSET('Dist Cust Factors'!$B$12,$K28-1,P$14)*$H28</f>
        <v>0</v>
      </c>
      <c r="R28" s="78">
        <f ca="1">OFFSET('Dist Cust Factors'!$B$12,$O28-1,R$14)*$L28+OFFSET('Dist Cust Factors'!$B$12,$K28-1,R$14)*$H28</f>
        <v>0</v>
      </c>
      <c r="S28" s="78"/>
      <c r="T28" s="78">
        <f ca="1">OFFSET('Dist Cust Factors'!$B$12,$O28-1,T$14)*$L28+OFFSET('Dist Cust Factors'!$B$12,$K28-1,T$14)*$H28</f>
        <v>0</v>
      </c>
      <c r="U28" s="78"/>
      <c r="V28" s="78">
        <f ca="1">OFFSET('Dist Cust Factors'!$B$12,$O28-1,V$14)*$L28+OFFSET('Dist Cust Factors'!$B$12,$K28-1,V$14)*$H28</f>
        <v>0</v>
      </c>
      <c r="X28" s="110"/>
      <c r="Z28" s="38"/>
      <c r="AC28" s="50"/>
      <c r="AE28" s="50"/>
      <c r="AG28" s="50"/>
      <c r="AI28" s="50"/>
    </row>
    <row r="29" spans="2:35" x14ac:dyDescent="0.2">
      <c r="B29" s="18">
        <f>B28+1</f>
        <v>12</v>
      </c>
      <c r="C29" s="1"/>
      <c r="D29" s="1" t="s">
        <v>34</v>
      </c>
      <c r="F29" s="50">
        <f ca="1">'Distribution Class'!AF29</f>
        <v>0</v>
      </c>
      <c r="H29" s="50"/>
      <c r="K29" s="73">
        <f>_xlfn.IFNA(MATCH(J29,'Dist Cust Factors'!$B$12:$B$447,0),0)</f>
        <v>0</v>
      </c>
      <c r="L29" s="50">
        <f t="shared" ca="1" si="0"/>
        <v>0</v>
      </c>
      <c r="O29" s="73">
        <f>_xlfn.IFNA(MATCH(N29,'Dist Cust Factors'!$B$12:$B$451,0),0)</f>
        <v>0</v>
      </c>
      <c r="P29" s="78">
        <f ca="1">OFFSET('Dist Cust Factors'!$B$12,$O29-1,P$14)*$L29+OFFSET('Dist Cust Factors'!$B$12,$K29-1,P$14)*$H29</f>
        <v>0</v>
      </c>
      <c r="R29" s="78">
        <f ca="1">OFFSET('Dist Cust Factors'!$B$12,$O29-1,R$14)*$L29+OFFSET('Dist Cust Factors'!$B$12,$K29-1,R$14)*$H29</f>
        <v>0</v>
      </c>
      <c r="S29" s="78"/>
      <c r="T29" s="78">
        <f ca="1">OFFSET('Dist Cust Factors'!$B$12,$O29-1,T$14)*$L29+OFFSET('Dist Cust Factors'!$B$12,$K29-1,T$14)*$H29</f>
        <v>0</v>
      </c>
      <c r="U29" s="78"/>
      <c r="V29" s="78">
        <f ca="1">OFFSET('Dist Cust Factors'!$B$12,$O29-1,V$14)*$L29+OFFSET('Dist Cust Factors'!$B$12,$K29-1,V$14)*$H29</f>
        <v>0</v>
      </c>
      <c r="X29" s="110"/>
      <c r="Z29" s="38"/>
      <c r="AC29" s="50"/>
      <c r="AE29" s="50"/>
      <c r="AG29" s="50"/>
      <c r="AI29" s="50"/>
    </row>
    <row r="30" spans="2:35" x14ac:dyDescent="0.2">
      <c r="B30" s="18">
        <f>B29+1</f>
        <v>13</v>
      </c>
      <c r="C30" s="1"/>
      <c r="D30" s="1" t="s">
        <v>77</v>
      </c>
      <c r="F30" s="50">
        <f ca="1">'Distribution Class'!AF30</f>
        <v>0</v>
      </c>
      <c r="H30" s="50"/>
      <c r="K30" s="73">
        <f>_xlfn.IFNA(MATCH(J30,'Dist Cust Factors'!$B$12:$B$447,0),0)</f>
        <v>0</v>
      </c>
      <c r="L30" s="50">
        <f t="shared" ca="1" si="0"/>
        <v>0</v>
      </c>
      <c r="O30" s="73">
        <f>_xlfn.IFNA(MATCH(N30,'Dist Cust Factors'!$B$12:$B$451,0),0)</f>
        <v>0</v>
      </c>
      <c r="P30" s="78">
        <f ca="1">OFFSET('Dist Cust Factors'!$B$12,$O30-1,P$14)*$L30+OFFSET('Dist Cust Factors'!$B$12,$K30-1,P$14)*$H30</f>
        <v>0</v>
      </c>
      <c r="R30" s="78">
        <f ca="1">OFFSET('Dist Cust Factors'!$B$12,$O30-1,R$14)*$L30+OFFSET('Dist Cust Factors'!$B$12,$K30-1,R$14)*$H30</f>
        <v>0</v>
      </c>
      <c r="S30" s="78"/>
      <c r="T30" s="78">
        <f ca="1">OFFSET('Dist Cust Factors'!$B$12,$O30-1,T$14)*$L30+OFFSET('Dist Cust Factors'!$B$12,$K30-1,T$14)*$H30</f>
        <v>0</v>
      </c>
      <c r="U30" s="78"/>
      <c r="V30" s="78">
        <f ca="1">OFFSET('Dist Cust Factors'!$B$12,$O30-1,V$14)*$L30+OFFSET('Dist Cust Factors'!$B$12,$K30-1,V$14)*$H30</f>
        <v>0</v>
      </c>
      <c r="X30" s="110"/>
      <c r="Z30" s="38"/>
      <c r="AC30" s="50"/>
      <c r="AE30" s="50"/>
      <c r="AG30" s="50"/>
      <c r="AI30" s="50"/>
    </row>
    <row r="31" spans="2:35" x14ac:dyDescent="0.2">
      <c r="B31" s="18">
        <f t="shared" si="1"/>
        <v>14</v>
      </c>
      <c r="C31" s="1"/>
      <c r="D31" s="1" t="s">
        <v>297</v>
      </c>
      <c r="F31" s="41">
        <f ca="1">SUM(F18:F30)</f>
        <v>0</v>
      </c>
      <c r="H31" s="41"/>
      <c r="L31" s="41"/>
      <c r="P31" s="80">
        <f ca="1">SUM(P18:P30)</f>
        <v>0</v>
      </c>
      <c r="Q31" s="67"/>
      <c r="R31" s="80">
        <f ca="1">SUM(R18:R30)</f>
        <v>0</v>
      </c>
      <c r="S31" s="38"/>
      <c r="T31" s="80">
        <f ca="1">SUM(T18:T30)</f>
        <v>0</v>
      </c>
      <c r="U31" s="38"/>
      <c r="V31" s="80">
        <f ca="1">SUM(V18:V30)</f>
        <v>0</v>
      </c>
      <c r="W31" s="50"/>
      <c r="X31" s="110"/>
      <c r="Z31" s="38"/>
      <c r="AC31" s="38"/>
      <c r="AE31" s="38"/>
      <c r="AG31" s="38"/>
      <c r="AI31" s="38"/>
    </row>
    <row r="32" spans="2:35" x14ac:dyDescent="0.2">
      <c r="B32" s="18"/>
      <c r="C32" s="1"/>
      <c r="D32" s="1"/>
      <c r="X32" s="110"/>
    </row>
    <row r="33" spans="2:36" x14ac:dyDescent="0.2">
      <c r="B33" s="18">
        <f>B31+1</f>
        <v>15</v>
      </c>
      <c r="C33" s="1"/>
      <c r="D33" s="1" t="s">
        <v>196</v>
      </c>
      <c r="F33" s="50">
        <v>89704.222287810859</v>
      </c>
      <c r="H33" s="50"/>
      <c r="K33" s="73">
        <f>_xlfn.IFNA(MATCH(J33,'Dist Cust Factors'!$B$12:$B$447,0),0)</f>
        <v>0</v>
      </c>
      <c r="L33" s="50">
        <f>F33-H33</f>
        <v>89704.222287810859</v>
      </c>
      <c r="N33" s="2" t="s">
        <v>312</v>
      </c>
      <c r="O33" s="73">
        <f>_xlfn.IFNA(MATCH(N33,'Dist Cust Factors'!$B$12:$B$451,0),0)</f>
        <v>11</v>
      </c>
      <c r="P33" s="78">
        <f ca="1">OFFSET('Dist Cust Factors'!$B$12,$O33-1,P$14)*$L33+OFFSET('Dist Cust Factors'!$B$12,$K33-1,P$14)*$H33</f>
        <v>322.27299587398051</v>
      </c>
      <c r="R33" s="78">
        <f ca="1">OFFSET('Dist Cust Factors'!$B$12,$O33-1,R$14)*$L33+OFFSET('Dist Cust Factors'!$B$12,$K33-1,R$14)*$H33</f>
        <v>81879.222981954066</v>
      </c>
      <c r="S33" s="78"/>
      <c r="T33" s="78">
        <f ca="1">OFFSET('Dist Cust Factors'!$B$12,$O33-1,T$14)*$L33+OFFSET('Dist Cust Factors'!$B$12,$K33-1,T$14)*$H33</f>
        <v>7502.7263099827996</v>
      </c>
      <c r="U33" s="78"/>
      <c r="V33" s="78">
        <f ca="1">OFFSET('Dist Cust Factors'!$B$12,$O33-1,V$14)*$L33+OFFSET('Dist Cust Factors'!$B$12,$K33-1,V$14)*$H33</f>
        <v>0</v>
      </c>
      <c r="X33" s="110"/>
    </row>
    <row r="34" spans="2:36" x14ac:dyDescent="0.2">
      <c r="B34" s="18"/>
      <c r="C34" s="1"/>
      <c r="D34" s="1"/>
      <c r="X34" s="110"/>
    </row>
    <row r="35" spans="2:36" x14ac:dyDescent="0.2">
      <c r="B35" s="18">
        <f>B33+1</f>
        <v>16</v>
      </c>
      <c r="C35" s="1"/>
      <c r="D35" s="1" t="s">
        <v>392</v>
      </c>
      <c r="F35" s="41">
        <f ca="1">F31+F33</f>
        <v>89704.222287810859</v>
      </c>
      <c r="H35" s="41">
        <f>H31+H33</f>
        <v>0</v>
      </c>
      <c r="L35" s="41">
        <f>L31+L33</f>
        <v>89704.222287810859</v>
      </c>
      <c r="P35" s="41">
        <f ca="1">P31+P33</f>
        <v>322.27299587398051</v>
      </c>
      <c r="Q35" s="109"/>
      <c r="R35" s="41">
        <f ca="1">R31+R33</f>
        <v>81879.222981954066</v>
      </c>
      <c r="S35" s="50"/>
      <c r="T35" s="41">
        <f ca="1">T31+T33</f>
        <v>7502.7263099827996</v>
      </c>
      <c r="U35" s="50"/>
      <c r="V35" s="41">
        <f ca="1">V31+V33</f>
        <v>0</v>
      </c>
      <c r="X35" s="110"/>
    </row>
    <row r="36" spans="2:36" x14ac:dyDescent="0.2">
      <c r="B36" s="18"/>
      <c r="C36" s="1"/>
      <c r="D36" s="6"/>
      <c r="E36" s="76"/>
      <c r="F36" s="76"/>
      <c r="H36" s="76"/>
      <c r="L36" s="76"/>
      <c r="X36" s="110"/>
    </row>
    <row r="37" spans="2:36" x14ac:dyDescent="0.2">
      <c r="B37" s="18"/>
      <c r="C37" s="1"/>
      <c r="D37" s="1"/>
      <c r="X37" s="110"/>
    </row>
    <row r="38" spans="2:36" x14ac:dyDescent="0.2">
      <c r="B38" s="18"/>
      <c r="C38" s="1"/>
      <c r="D38" s="6" t="s">
        <v>296</v>
      </c>
      <c r="E38" s="77"/>
      <c r="F38" s="77"/>
      <c r="AC38" s="2"/>
      <c r="AD38" s="2"/>
      <c r="AE38" s="2"/>
      <c r="AF38" s="2"/>
      <c r="AG38" s="2"/>
      <c r="AH38" s="2"/>
      <c r="AI38" s="2"/>
      <c r="AJ38" s="2"/>
    </row>
    <row r="39" spans="2:36" x14ac:dyDescent="0.2">
      <c r="B39" s="18"/>
      <c r="C39" s="1"/>
      <c r="D39" s="1"/>
      <c r="X39" s="110"/>
    </row>
    <row r="40" spans="2:36" x14ac:dyDescent="0.2">
      <c r="B40" s="18">
        <f>B35+1</f>
        <v>17</v>
      </c>
      <c r="C40" s="1"/>
      <c r="D40" s="1" t="s">
        <v>76</v>
      </c>
      <c r="F40" s="50">
        <f ca="1">'Distribution Class'!AF40</f>
        <v>0</v>
      </c>
      <c r="H40" s="50"/>
      <c r="J40" s="2"/>
      <c r="K40" s="73">
        <f>_xlfn.IFNA(MATCH(J40,'Dist Cust Factors'!$B$12:$B$447,0),0)</f>
        <v>0</v>
      </c>
      <c r="L40" s="50">
        <f ca="1">F40-H40</f>
        <v>0</v>
      </c>
      <c r="O40" s="73">
        <f>_xlfn.IFNA(MATCH(N40,'Dist Cust Factors'!$B$12:$B$451,0),0)</f>
        <v>0</v>
      </c>
      <c r="P40" s="78">
        <f ca="1">OFFSET('Dist Cust Factors'!$B$12,$O40-1,P$14)*$L40+OFFSET('Dist Cust Factors'!$B$12,$K40-1,P$14)*$H40</f>
        <v>0</v>
      </c>
      <c r="R40" s="78">
        <f ca="1">OFFSET('Dist Cust Factors'!$B$12,$O40-1,R$14)*$L40+OFFSET('Dist Cust Factors'!$B$12,$K40-1,R$14)*$H40</f>
        <v>0</v>
      </c>
      <c r="S40" s="78"/>
      <c r="T40" s="78">
        <f ca="1">OFFSET('Dist Cust Factors'!$B$12,$O40-1,T$14)*$L40+OFFSET('Dist Cust Factors'!$B$12,$K40-1,T$14)*$H40</f>
        <v>0</v>
      </c>
      <c r="U40" s="78"/>
      <c r="V40" s="78">
        <f ca="1">OFFSET('Dist Cust Factors'!$B$12,$O40-1,V$14)*$L40+OFFSET('Dist Cust Factors'!$B$12,$K40-1,V$14)*$H40</f>
        <v>0</v>
      </c>
      <c r="X40" s="110"/>
      <c r="Z40" s="38"/>
      <c r="AC40" s="50"/>
      <c r="AE40" s="50"/>
      <c r="AG40" s="50"/>
      <c r="AI40" s="50"/>
    </row>
    <row r="41" spans="2:36" x14ac:dyDescent="0.2">
      <c r="B41" s="18">
        <f>B40+1</f>
        <v>18</v>
      </c>
      <c r="C41" s="1"/>
      <c r="D41" s="1" t="s">
        <v>75</v>
      </c>
      <c r="F41" s="50">
        <f ca="1">'Distribution Class'!AF41</f>
        <v>0</v>
      </c>
      <c r="H41" s="50"/>
      <c r="J41" s="2"/>
      <c r="K41" s="73">
        <f>_xlfn.IFNA(MATCH(J41,'Dist Cust Factors'!$B$12:$B$447,0),0)</f>
        <v>0</v>
      </c>
      <c r="L41" s="50">
        <f t="shared" ref="L41:L52" ca="1" si="2">F41-H41</f>
        <v>0</v>
      </c>
      <c r="O41" s="73">
        <f>_xlfn.IFNA(MATCH(N41,'Dist Cust Factors'!$B$12:$B$451,0),0)</f>
        <v>0</v>
      </c>
      <c r="P41" s="78">
        <f ca="1">OFFSET('Dist Cust Factors'!$B$12,$O41-1,P$14)*$L41+OFFSET('Dist Cust Factors'!$B$12,$K41-1,P$14)*$H41</f>
        <v>0</v>
      </c>
      <c r="R41" s="78">
        <f ca="1">OFFSET('Dist Cust Factors'!$B$12,$O41-1,R$14)*$L41+OFFSET('Dist Cust Factors'!$B$12,$K41-1,R$14)*$H41</f>
        <v>0</v>
      </c>
      <c r="S41" s="78"/>
      <c r="T41" s="78">
        <f ca="1">OFFSET('Dist Cust Factors'!$B$12,$O41-1,T$14)*$L41+OFFSET('Dist Cust Factors'!$B$12,$K41-1,T$14)*$H41</f>
        <v>0</v>
      </c>
      <c r="U41" s="78"/>
      <c r="V41" s="78">
        <f ca="1">OFFSET('Dist Cust Factors'!$B$12,$O41-1,V$14)*$L41+OFFSET('Dist Cust Factors'!$B$12,$K41-1,V$14)*$H41</f>
        <v>0</v>
      </c>
      <c r="X41" s="110"/>
      <c r="Z41" s="38"/>
      <c r="AC41" s="50"/>
      <c r="AE41" s="50"/>
      <c r="AG41" s="50"/>
      <c r="AI41" s="50"/>
    </row>
    <row r="42" spans="2:36" x14ac:dyDescent="0.2">
      <c r="B42" s="18">
        <f t="shared" ref="B42:B53" si="3">B41+1</f>
        <v>19</v>
      </c>
      <c r="C42" s="1"/>
      <c r="D42" s="1" t="s">
        <v>19</v>
      </c>
      <c r="F42" s="50">
        <f ca="1">'Distribution Class'!AF42</f>
        <v>0</v>
      </c>
      <c r="H42" s="50"/>
      <c r="J42" s="2"/>
      <c r="K42" s="73">
        <f>_xlfn.IFNA(MATCH(J42,'Dist Cust Factors'!$B$12:$B$447,0),0)</f>
        <v>0</v>
      </c>
      <c r="L42" s="50">
        <f t="shared" ca="1" si="2"/>
        <v>0</v>
      </c>
      <c r="O42" s="73">
        <f>_xlfn.IFNA(MATCH(N42,'Dist Cust Factors'!$B$12:$B$451,0),0)</f>
        <v>0</v>
      </c>
      <c r="P42" s="78">
        <f ca="1">OFFSET('Dist Cust Factors'!$B$12,$O42-1,P$14)*$L42+OFFSET('Dist Cust Factors'!$B$12,$K42-1,P$14)*$H42</f>
        <v>0</v>
      </c>
      <c r="R42" s="78">
        <f ca="1">OFFSET('Dist Cust Factors'!$B$12,$O42-1,R$14)*$L42+OFFSET('Dist Cust Factors'!$B$12,$K42-1,R$14)*$H42</f>
        <v>0</v>
      </c>
      <c r="S42" s="78"/>
      <c r="T42" s="78">
        <f ca="1">OFFSET('Dist Cust Factors'!$B$12,$O42-1,T$14)*$L42+OFFSET('Dist Cust Factors'!$B$12,$K42-1,T$14)*$H42</f>
        <v>0</v>
      </c>
      <c r="U42" s="78"/>
      <c r="V42" s="78">
        <f ca="1">OFFSET('Dist Cust Factors'!$B$12,$O42-1,V$14)*$L42+OFFSET('Dist Cust Factors'!$B$12,$K42-1,V$14)*$H42</f>
        <v>0</v>
      </c>
      <c r="X42" s="110"/>
      <c r="Z42" s="38"/>
      <c r="AC42" s="50"/>
      <c r="AE42" s="50"/>
      <c r="AG42" s="50"/>
      <c r="AI42" s="50"/>
    </row>
    <row r="43" spans="2:36" x14ac:dyDescent="0.2">
      <c r="B43" s="18">
        <f t="shared" si="3"/>
        <v>20</v>
      </c>
      <c r="C43" s="1"/>
      <c r="D43" s="1" t="s">
        <v>21</v>
      </c>
      <c r="F43" s="50">
        <f ca="1">'Distribution Class'!AF43</f>
        <v>0</v>
      </c>
      <c r="H43" s="50"/>
      <c r="J43" s="2"/>
      <c r="K43" s="73">
        <f>_xlfn.IFNA(MATCH(J43,'Dist Cust Factors'!$B$12:$B$447,0),0)</f>
        <v>0</v>
      </c>
      <c r="L43" s="50">
        <f t="shared" ca="1" si="2"/>
        <v>0</v>
      </c>
      <c r="O43" s="73">
        <f>_xlfn.IFNA(MATCH(N43,'Dist Cust Factors'!$B$12:$B$451,0),0)</f>
        <v>0</v>
      </c>
      <c r="P43" s="78">
        <f ca="1">OFFSET('Dist Cust Factors'!$B$12,$O43-1,P$14)*$L43+OFFSET('Dist Cust Factors'!$B$12,$K43-1,P$14)*$H43</f>
        <v>0</v>
      </c>
      <c r="R43" s="78">
        <f ca="1">OFFSET('Dist Cust Factors'!$B$12,$O43-1,R$14)*$L43+OFFSET('Dist Cust Factors'!$B$12,$K43-1,R$14)*$H43</f>
        <v>0</v>
      </c>
      <c r="S43" s="78"/>
      <c r="T43" s="78">
        <f ca="1">OFFSET('Dist Cust Factors'!$B$12,$O43-1,T$14)*$L43+OFFSET('Dist Cust Factors'!$B$12,$K43-1,T$14)*$H43</f>
        <v>0</v>
      </c>
      <c r="U43" s="78"/>
      <c r="V43" s="78">
        <f ca="1">OFFSET('Dist Cust Factors'!$B$12,$O43-1,V$14)*$L43+OFFSET('Dist Cust Factors'!$B$12,$K43-1,V$14)*$H43</f>
        <v>0</v>
      </c>
      <c r="X43" s="110"/>
      <c r="Z43" s="38"/>
      <c r="AC43" s="50"/>
      <c r="AE43" s="50"/>
      <c r="AG43" s="50"/>
      <c r="AI43" s="50"/>
    </row>
    <row r="44" spans="2:36" x14ac:dyDescent="0.2">
      <c r="B44" s="18">
        <f t="shared" si="3"/>
        <v>21</v>
      </c>
      <c r="C44" s="1"/>
      <c r="D44" s="1" t="s">
        <v>23</v>
      </c>
      <c r="F44" s="50">
        <f ca="1">'Distribution Class'!AF44</f>
        <v>0</v>
      </c>
      <c r="H44" s="50"/>
      <c r="J44" s="2"/>
      <c r="K44" s="73">
        <f>_xlfn.IFNA(MATCH(J44,'Dist Cust Factors'!$B$12:$B$447,0),0)</f>
        <v>0</v>
      </c>
      <c r="L44" s="50">
        <f t="shared" ca="1" si="2"/>
        <v>0</v>
      </c>
      <c r="O44" s="73">
        <f>_xlfn.IFNA(MATCH(N44,'Dist Cust Factors'!$B$12:$B$451,0),0)</f>
        <v>0</v>
      </c>
      <c r="P44" s="78">
        <f ca="1">OFFSET('Dist Cust Factors'!$B$12,$O44-1,P$14)*$L44+OFFSET('Dist Cust Factors'!$B$12,$K44-1,P$14)*$H44</f>
        <v>0</v>
      </c>
      <c r="R44" s="78">
        <f ca="1">OFFSET('Dist Cust Factors'!$B$12,$O44-1,R$14)*$L44+OFFSET('Dist Cust Factors'!$B$12,$K44-1,R$14)*$H44</f>
        <v>0</v>
      </c>
      <c r="S44" s="78"/>
      <c r="T44" s="78">
        <f ca="1">OFFSET('Dist Cust Factors'!$B$12,$O44-1,T$14)*$L44+OFFSET('Dist Cust Factors'!$B$12,$K44-1,T$14)*$H44</f>
        <v>0</v>
      </c>
      <c r="U44" s="78"/>
      <c r="V44" s="78">
        <f ca="1">OFFSET('Dist Cust Factors'!$B$12,$O44-1,V$14)*$L44+OFFSET('Dist Cust Factors'!$B$12,$K44-1,V$14)*$H44</f>
        <v>0</v>
      </c>
      <c r="X44" s="110"/>
      <c r="Z44" s="38"/>
      <c r="AC44" s="50"/>
      <c r="AE44" s="50"/>
      <c r="AG44" s="50"/>
      <c r="AI44" s="50"/>
    </row>
    <row r="45" spans="2:36" x14ac:dyDescent="0.2">
      <c r="B45" s="18">
        <f t="shared" si="3"/>
        <v>22</v>
      </c>
      <c r="C45" s="1"/>
      <c r="D45" s="1" t="s">
        <v>25</v>
      </c>
      <c r="F45" s="50">
        <f ca="1">'Distribution Class'!AF45</f>
        <v>0</v>
      </c>
      <c r="H45" s="50"/>
      <c r="K45" s="73">
        <f>_xlfn.IFNA(MATCH(J45,'Dist Cust Factors'!$B$12:$B$447,0),0)</f>
        <v>0</v>
      </c>
      <c r="L45" s="50">
        <f t="shared" ca="1" si="2"/>
        <v>0</v>
      </c>
      <c r="O45" s="73">
        <f>_xlfn.IFNA(MATCH(N45,'Dist Cust Factors'!$B$12:$B$451,0),0)</f>
        <v>0</v>
      </c>
      <c r="P45" s="78">
        <f ca="1">OFFSET('Dist Cust Factors'!$B$12,$O45-1,P$14)*$L45+OFFSET('Dist Cust Factors'!$B$12,$K45-1,P$14)*$H45</f>
        <v>0</v>
      </c>
      <c r="R45" s="78">
        <f ca="1">OFFSET('Dist Cust Factors'!$B$12,$O45-1,R$14)*$L45+OFFSET('Dist Cust Factors'!$B$12,$K45-1,R$14)*$H45</f>
        <v>0</v>
      </c>
      <c r="S45" s="78"/>
      <c r="T45" s="78">
        <f ca="1">OFFSET('Dist Cust Factors'!$B$12,$O45-1,T$14)*$L45+OFFSET('Dist Cust Factors'!$B$12,$K45-1,T$14)*$H45</f>
        <v>0</v>
      </c>
      <c r="U45" s="78"/>
      <c r="V45" s="78">
        <f ca="1">OFFSET('Dist Cust Factors'!$B$12,$O45-1,V$14)*$L45+OFFSET('Dist Cust Factors'!$B$12,$K45-1,V$14)*$H45</f>
        <v>0</v>
      </c>
      <c r="X45" s="110"/>
      <c r="Z45" s="38"/>
      <c r="AC45" s="50"/>
      <c r="AE45" s="50"/>
      <c r="AG45" s="50"/>
      <c r="AI45" s="50"/>
    </row>
    <row r="46" spans="2:36" x14ac:dyDescent="0.2">
      <c r="B46" s="18">
        <f t="shared" si="3"/>
        <v>23</v>
      </c>
      <c r="C46" s="1"/>
      <c r="D46" s="1" t="s">
        <v>27</v>
      </c>
      <c r="F46" s="50">
        <f ca="1">'Distribution Class'!AF46</f>
        <v>0</v>
      </c>
      <c r="H46" s="50"/>
      <c r="K46" s="73">
        <f>_xlfn.IFNA(MATCH(J46,'Dist Cust Factors'!$B$12:$B$447,0),0)</f>
        <v>0</v>
      </c>
      <c r="L46" s="50">
        <f t="shared" ca="1" si="2"/>
        <v>0</v>
      </c>
      <c r="O46" s="73">
        <f>_xlfn.IFNA(MATCH(N46,'Dist Cust Factors'!$B$12:$B$451,0),0)</f>
        <v>0</v>
      </c>
      <c r="P46" s="78">
        <f ca="1">OFFSET('Dist Cust Factors'!$B$12,$O46-1,P$14)*$L46+OFFSET('Dist Cust Factors'!$B$12,$K46-1,P$14)*$H46</f>
        <v>0</v>
      </c>
      <c r="R46" s="78">
        <f ca="1">OFFSET('Dist Cust Factors'!$B$12,$O46-1,R$14)*$L46+OFFSET('Dist Cust Factors'!$B$12,$K46-1,R$14)*$H46</f>
        <v>0</v>
      </c>
      <c r="S46" s="78"/>
      <c r="T46" s="78">
        <f ca="1">OFFSET('Dist Cust Factors'!$B$12,$O46-1,T$14)*$L46+OFFSET('Dist Cust Factors'!$B$12,$K46-1,T$14)*$H46</f>
        <v>0</v>
      </c>
      <c r="U46" s="78"/>
      <c r="V46" s="78">
        <f ca="1">OFFSET('Dist Cust Factors'!$B$12,$O46-1,V$14)*$L46+OFFSET('Dist Cust Factors'!$B$12,$K46-1,V$14)*$H46</f>
        <v>0</v>
      </c>
      <c r="X46" s="110"/>
      <c r="Z46" s="38"/>
      <c r="AC46" s="50"/>
      <c r="AE46" s="50"/>
      <c r="AG46" s="50"/>
      <c r="AI46" s="50"/>
    </row>
    <row r="47" spans="2:36" x14ac:dyDescent="0.2">
      <c r="B47" s="18">
        <f t="shared" si="3"/>
        <v>24</v>
      </c>
      <c r="C47" s="1"/>
      <c r="D47" s="1" t="s">
        <v>29</v>
      </c>
      <c r="F47" s="50">
        <f ca="1">'Distribution Class'!AF47</f>
        <v>0</v>
      </c>
      <c r="H47" s="50"/>
      <c r="K47" s="73">
        <f>_xlfn.IFNA(MATCH(J47,'Dist Cust Factors'!$B$12:$B$447,0),0)</f>
        <v>0</v>
      </c>
      <c r="L47" s="50">
        <f t="shared" ca="1" si="2"/>
        <v>0</v>
      </c>
      <c r="O47" s="73">
        <f>_xlfn.IFNA(MATCH(N47,'Dist Cust Factors'!$B$12:$B$451,0),0)</f>
        <v>0</v>
      </c>
      <c r="P47" s="78">
        <f ca="1">OFFSET('Dist Cust Factors'!$B$12,$O47-1,P$14)*$L47+OFFSET('Dist Cust Factors'!$B$12,$K47-1,P$14)*$H47</f>
        <v>0</v>
      </c>
      <c r="R47" s="78">
        <f ca="1">OFFSET('Dist Cust Factors'!$B$12,$O47-1,R$14)*$L47+OFFSET('Dist Cust Factors'!$B$12,$K47-1,R$14)*$H47</f>
        <v>0</v>
      </c>
      <c r="S47" s="78"/>
      <c r="T47" s="78">
        <f ca="1">OFFSET('Dist Cust Factors'!$B$12,$O47-1,T$14)*$L47+OFFSET('Dist Cust Factors'!$B$12,$K47-1,T$14)*$H47</f>
        <v>0</v>
      </c>
      <c r="U47" s="78"/>
      <c r="V47" s="78">
        <f ca="1">OFFSET('Dist Cust Factors'!$B$12,$O47-1,V$14)*$L47+OFFSET('Dist Cust Factors'!$B$12,$K47-1,V$14)*$H47</f>
        <v>0</v>
      </c>
      <c r="X47" s="110"/>
      <c r="Z47" s="38"/>
      <c r="AC47" s="50"/>
      <c r="AE47" s="50"/>
      <c r="AG47" s="50"/>
      <c r="AI47" s="50"/>
    </row>
    <row r="48" spans="2:36" x14ac:dyDescent="0.2">
      <c r="B48" s="18">
        <f t="shared" si="3"/>
        <v>25</v>
      </c>
      <c r="C48" s="1"/>
      <c r="D48" s="1" t="s">
        <v>30</v>
      </c>
      <c r="F48" s="50">
        <f ca="1">'Distribution Class'!AF48</f>
        <v>0</v>
      </c>
      <c r="H48" s="50"/>
      <c r="K48" s="73">
        <f>_xlfn.IFNA(MATCH(J48,'Dist Cust Factors'!$B$12:$B$447,0),0)</f>
        <v>0</v>
      </c>
      <c r="L48" s="50">
        <f t="shared" ca="1" si="2"/>
        <v>0</v>
      </c>
      <c r="O48" s="73">
        <f>_xlfn.IFNA(MATCH(N48,'Dist Cust Factors'!$B$12:$B$451,0),0)</f>
        <v>0</v>
      </c>
      <c r="P48" s="78">
        <f ca="1">OFFSET('Dist Cust Factors'!$B$12,$O48-1,P$14)*$L48+OFFSET('Dist Cust Factors'!$B$12,$K48-1,P$14)*$H48</f>
        <v>0</v>
      </c>
      <c r="R48" s="78">
        <f ca="1">OFFSET('Dist Cust Factors'!$B$12,$O48-1,R$14)*$L48+OFFSET('Dist Cust Factors'!$B$12,$K48-1,R$14)*$H48</f>
        <v>0</v>
      </c>
      <c r="S48" s="78"/>
      <c r="T48" s="78">
        <f ca="1">OFFSET('Dist Cust Factors'!$B$12,$O48-1,T$14)*$L48+OFFSET('Dist Cust Factors'!$B$12,$K48-1,T$14)*$H48</f>
        <v>0</v>
      </c>
      <c r="U48" s="78"/>
      <c r="V48" s="78">
        <f ca="1">OFFSET('Dist Cust Factors'!$B$12,$O48-1,V$14)*$L48+OFFSET('Dist Cust Factors'!$B$12,$K48-1,V$14)*$H48</f>
        <v>0</v>
      </c>
      <c r="X48" s="110"/>
      <c r="Z48" s="38"/>
      <c r="AC48" s="50"/>
      <c r="AE48" s="50"/>
      <c r="AG48" s="50"/>
      <c r="AI48" s="50"/>
    </row>
    <row r="49" spans="2:36" x14ac:dyDescent="0.2">
      <c r="B49" s="18">
        <f t="shared" si="3"/>
        <v>26</v>
      </c>
      <c r="C49" s="1"/>
      <c r="D49" s="1" t="s">
        <v>31</v>
      </c>
      <c r="F49" s="50">
        <f ca="1">'Distribution Class'!AF49</f>
        <v>0</v>
      </c>
      <c r="H49" s="50"/>
      <c r="K49" s="73">
        <f>_xlfn.IFNA(MATCH(J49,'Dist Cust Factors'!$B$12:$B$447,0),0)</f>
        <v>0</v>
      </c>
      <c r="L49" s="50">
        <f t="shared" ca="1" si="2"/>
        <v>0</v>
      </c>
      <c r="O49" s="73">
        <f>_xlfn.IFNA(MATCH(N49,'Dist Cust Factors'!$B$12:$B$451,0),0)</f>
        <v>0</v>
      </c>
      <c r="P49" s="78">
        <f ca="1">OFFSET('Dist Cust Factors'!$B$12,$O49-1,P$14)*$L49+OFFSET('Dist Cust Factors'!$B$12,$K49-1,P$14)*$H49</f>
        <v>0</v>
      </c>
      <c r="R49" s="78">
        <f ca="1">OFFSET('Dist Cust Factors'!$B$12,$O49-1,R$14)*$L49+OFFSET('Dist Cust Factors'!$B$12,$K49-1,R$14)*$H49</f>
        <v>0</v>
      </c>
      <c r="S49" s="78"/>
      <c r="T49" s="78">
        <f ca="1">OFFSET('Dist Cust Factors'!$B$12,$O49-1,T$14)*$L49+OFFSET('Dist Cust Factors'!$B$12,$K49-1,T$14)*$H49</f>
        <v>0</v>
      </c>
      <c r="U49" s="78"/>
      <c r="V49" s="78">
        <f ca="1">OFFSET('Dist Cust Factors'!$B$12,$O49-1,V$14)*$L49+OFFSET('Dist Cust Factors'!$B$12,$K49-1,V$14)*$H49</f>
        <v>0</v>
      </c>
      <c r="X49" s="110"/>
      <c r="Z49" s="38"/>
      <c r="AC49" s="50"/>
      <c r="AE49" s="50"/>
      <c r="AG49" s="50"/>
      <c r="AI49" s="50"/>
    </row>
    <row r="50" spans="2:36" x14ac:dyDescent="0.2">
      <c r="B50" s="18">
        <f t="shared" si="3"/>
        <v>27</v>
      </c>
      <c r="C50" s="1"/>
      <c r="D50" s="1" t="s">
        <v>293</v>
      </c>
      <c r="F50" s="50">
        <f ca="1">'Distribution Class'!AF50</f>
        <v>0</v>
      </c>
      <c r="H50" s="50"/>
      <c r="K50" s="73">
        <f>_xlfn.IFNA(MATCH(J50,'Dist Cust Factors'!$B$12:$B$447,0),0)</f>
        <v>0</v>
      </c>
      <c r="L50" s="50">
        <f t="shared" ca="1" si="2"/>
        <v>0</v>
      </c>
      <c r="O50" s="73">
        <f>_xlfn.IFNA(MATCH(N50,'Dist Cust Factors'!$B$12:$B$451,0),0)</f>
        <v>0</v>
      </c>
      <c r="P50" s="78">
        <f ca="1">OFFSET('Dist Cust Factors'!$B$12,$O50-1,P$14)*$L50+OFFSET('Dist Cust Factors'!$B$12,$K50-1,P$14)*$H50</f>
        <v>0</v>
      </c>
      <c r="R50" s="78">
        <f ca="1">OFFSET('Dist Cust Factors'!$B$12,$O50-1,R$14)*$L50+OFFSET('Dist Cust Factors'!$B$12,$K50-1,R$14)*$H50</f>
        <v>0</v>
      </c>
      <c r="S50" s="78"/>
      <c r="T50" s="78">
        <f ca="1">OFFSET('Dist Cust Factors'!$B$12,$O50-1,T$14)*$L50+OFFSET('Dist Cust Factors'!$B$12,$K50-1,T$14)*$H50</f>
        <v>0</v>
      </c>
      <c r="U50" s="78"/>
      <c r="V50" s="78">
        <f ca="1">OFFSET('Dist Cust Factors'!$B$12,$O50-1,V$14)*$L50+OFFSET('Dist Cust Factors'!$B$12,$K50-1,V$14)*$H50</f>
        <v>0</v>
      </c>
      <c r="X50" s="110"/>
      <c r="Z50" s="38"/>
      <c r="AC50" s="50"/>
      <c r="AE50" s="50"/>
      <c r="AG50" s="50"/>
      <c r="AI50" s="50"/>
    </row>
    <row r="51" spans="2:36" x14ac:dyDescent="0.2">
      <c r="B51" s="18">
        <f>B50+1</f>
        <v>28</v>
      </c>
      <c r="C51" s="1"/>
      <c r="D51" s="1" t="s">
        <v>34</v>
      </c>
      <c r="F51" s="50">
        <f ca="1">'Distribution Class'!AF51</f>
        <v>0</v>
      </c>
      <c r="H51" s="50"/>
      <c r="K51" s="73">
        <f>_xlfn.IFNA(MATCH(J51,'Dist Cust Factors'!$B$12:$B$447,0),0)</f>
        <v>0</v>
      </c>
      <c r="L51" s="50">
        <f t="shared" ca="1" si="2"/>
        <v>0</v>
      </c>
      <c r="O51" s="73">
        <f>_xlfn.IFNA(MATCH(N51,'Dist Cust Factors'!$B$12:$B$451,0),0)</f>
        <v>0</v>
      </c>
      <c r="P51" s="78">
        <f ca="1">OFFSET('Dist Cust Factors'!$B$12,$O51-1,P$14)*$L51+OFFSET('Dist Cust Factors'!$B$12,$K51-1,P$14)*$H51</f>
        <v>0</v>
      </c>
      <c r="R51" s="78">
        <f ca="1">OFFSET('Dist Cust Factors'!$B$12,$O51-1,R$14)*$L51+OFFSET('Dist Cust Factors'!$B$12,$K51-1,R$14)*$H51</f>
        <v>0</v>
      </c>
      <c r="S51" s="78"/>
      <c r="T51" s="78">
        <f ca="1">OFFSET('Dist Cust Factors'!$B$12,$O51-1,T$14)*$L51+OFFSET('Dist Cust Factors'!$B$12,$K51-1,T$14)*$H51</f>
        <v>0</v>
      </c>
      <c r="U51" s="78"/>
      <c r="V51" s="78">
        <f ca="1">OFFSET('Dist Cust Factors'!$B$12,$O51-1,V$14)*$L51+OFFSET('Dist Cust Factors'!$B$12,$K51-1,V$14)*$H51</f>
        <v>0</v>
      </c>
      <c r="X51" s="110"/>
      <c r="Z51" s="38"/>
      <c r="AC51" s="50"/>
      <c r="AE51" s="50"/>
      <c r="AG51" s="50"/>
      <c r="AI51" s="50"/>
    </row>
    <row r="52" spans="2:36" x14ac:dyDescent="0.2">
      <c r="B52" s="18">
        <f>B51+1</f>
        <v>29</v>
      </c>
      <c r="C52" s="1"/>
      <c r="D52" s="1" t="s">
        <v>77</v>
      </c>
      <c r="F52" s="50">
        <f ca="1">'Distribution Class'!AF52</f>
        <v>0</v>
      </c>
      <c r="H52" s="50"/>
      <c r="K52" s="73">
        <f>_xlfn.IFNA(MATCH(J52,'Dist Cust Factors'!$B$12:$B$447,0),0)</f>
        <v>0</v>
      </c>
      <c r="L52" s="50">
        <f t="shared" ca="1" si="2"/>
        <v>0</v>
      </c>
      <c r="O52" s="73">
        <f>_xlfn.IFNA(MATCH(N52,'Dist Cust Factors'!$B$12:$B$451,0),0)</f>
        <v>0</v>
      </c>
      <c r="P52" s="78">
        <f ca="1">OFFSET('Dist Cust Factors'!$B$12,$O52-1,P$14)*$L52+OFFSET('Dist Cust Factors'!$B$12,$K52-1,P$14)*$H52</f>
        <v>0</v>
      </c>
      <c r="R52" s="78">
        <f ca="1">OFFSET('Dist Cust Factors'!$B$12,$O52-1,R$14)*$L52+OFFSET('Dist Cust Factors'!$B$12,$K52-1,R$14)*$H52</f>
        <v>0</v>
      </c>
      <c r="S52" s="78"/>
      <c r="T52" s="78">
        <f ca="1">OFFSET('Dist Cust Factors'!$B$12,$O52-1,T$14)*$L52+OFFSET('Dist Cust Factors'!$B$12,$K52-1,T$14)*$H52</f>
        <v>0</v>
      </c>
      <c r="U52" s="78"/>
      <c r="V52" s="78">
        <f ca="1">OFFSET('Dist Cust Factors'!$B$12,$O52-1,V$14)*$L52+OFFSET('Dist Cust Factors'!$B$12,$K52-1,V$14)*$H52</f>
        <v>0</v>
      </c>
      <c r="X52" s="110"/>
      <c r="Z52" s="38"/>
      <c r="AC52" s="50"/>
      <c r="AE52" s="50"/>
      <c r="AG52" s="50"/>
      <c r="AI52" s="50"/>
    </row>
    <row r="53" spans="2:36" x14ac:dyDescent="0.2">
      <c r="B53" s="18">
        <f t="shared" si="3"/>
        <v>30</v>
      </c>
      <c r="C53" s="1"/>
      <c r="D53" s="1" t="s">
        <v>298</v>
      </c>
      <c r="F53" s="41">
        <f ca="1">SUM(F40:F52)</f>
        <v>0</v>
      </c>
      <c r="H53" s="41"/>
      <c r="L53" s="41"/>
      <c r="P53" s="80">
        <f ca="1">SUM(P40:P52)</f>
        <v>0</v>
      </c>
      <c r="Q53" s="67"/>
      <c r="R53" s="80">
        <f ca="1">SUM(R40:R52)</f>
        <v>0</v>
      </c>
      <c r="S53" s="38"/>
      <c r="T53" s="80">
        <f ca="1">SUM(T40:T52)</f>
        <v>0</v>
      </c>
      <c r="U53" s="38"/>
      <c r="V53" s="80">
        <f ca="1">SUM(V40:V52)</f>
        <v>0</v>
      </c>
      <c r="W53" s="50"/>
      <c r="X53" s="110"/>
      <c r="Z53" s="38"/>
      <c r="AC53" s="38"/>
      <c r="AE53" s="38"/>
      <c r="AG53" s="38"/>
      <c r="AI53" s="38"/>
    </row>
    <row r="54" spans="2:36" x14ac:dyDescent="0.2">
      <c r="B54" s="18"/>
      <c r="C54" s="1"/>
      <c r="D54" s="1"/>
      <c r="X54" s="110"/>
    </row>
    <row r="55" spans="2:36" x14ac:dyDescent="0.2">
      <c r="B55" s="18">
        <f>B53+1</f>
        <v>31</v>
      </c>
      <c r="C55" s="1"/>
      <c r="D55" s="1" t="s">
        <v>196</v>
      </c>
      <c r="F55" s="50">
        <f ca="1">'Distribution Class'!AF55</f>
        <v>-44849.840960763329</v>
      </c>
      <c r="H55" s="50"/>
      <c r="K55" s="73">
        <f>_xlfn.IFNA(MATCH(J55,'Dist Cust Factors'!$B$12:$B$447,0),0)</f>
        <v>0</v>
      </c>
      <c r="L55" s="50">
        <f ca="1">F55-H55</f>
        <v>-44849.840960763329</v>
      </c>
      <c r="N55" s="2" t="s">
        <v>312</v>
      </c>
      <c r="O55" s="73">
        <f>_xlfn.IFNA(MATCH(N55,'Dist Cust Factors'!$B$12:$B$451,0),0)</f>
        <v>11</v>
      </c>
      <c r="P55" s="78">
        <f ca="1">OFFSET('Dist Cust Factors'!$B$12,$O55-1,P$14)*$L55+OFFSET('Dist Cust Factors'!$B$12,$K55-1,P$14)*$H55</f>
        <v>-161.12834203636788</v>
      </c>
      <c r="R55" s="78">
        <f ca="1">OFFSET('Dist Cust Factors'!$B$12,$O55-1,R$14)*$L55+OFFSET('Dist Cust Factors'!$B$12,$K55-1,R$14)*$H55</f>
        <v>-40937.539338441056</v>
      </c>
      <c r="S55" s="78"/>
      <c r="T55" s="78">
        <f ca="1">OFFSET('Dist Cust Factors'!$B$12,$O55-1,T$14)*$L55+OFFSET('Dist Cust Factors'!$B$12,$K55-1,T$14)*$H55</f>
        <v>-3751.1732802859028</v>
      </c>
      <c r="U55" s="78"/>
      <c r="V55" s="78">
        <f ca="1">OFFSET('Dist Cust Factors'!$B$12,$O55-1,V$14)*$L55+OFFSET('Dist Cust Factors'!$B$12,$K55-1,V$14)*$H55</f>
        <v>0</v>
      </c>
      <c r="X55" s="110"/>
    </row>
    <row r="56" spans="2:36" x14ac:dyDescent="0.2">
      <c r="B56" s="18"/>
      <c r="C56" s="1"/>
      <c r="D56" s="1"/>
      <c r="X56" s="110"/>
    </row>
    <row r="57" spans="2:36" x14ac:dyDescent="0.2">
      <c r="B57" s="18">
        <f>B55+1</f>
        <v>32</v>
      </c>
      <c r="C57" s="1"/>
      <c r="D57" s="1" t="s">
        <v>393</v>
      </c>
      <c r="F57" s="41">
        <f ca="1">F53+F55</f>
        <v>-44849.840960763329</v>
      </c>
      <c r="H57" s="41">
        <f>H53+H55</f>
        <v>0</v>
      </c>
      <c r="L57" s="41">
        <f ca="1">L53+L55</f>
        <v>-44849.840960763329</v>
      </c>
      <c r="P57" s="41">
        <f ca="1">P53+P55</f>
        <v>-161.12834203636788</v>
      </c>
      <c r="Q57" s="109"/>
      <c r="R57" s="41">
        <f ca="1">R53+R55</f>
        <v>-40937.539338441056</v>
      </c>
      <c r="S57" s="50"/>
      <c r="T57" s="41">
        <f ca="1">T53+T55</f>
        <v>-3751.1732802859028</v>
      </c>
      <c r="U57" s="50"/>
      <c r="V57" s="41">
        <f ca="1">V53+V55</f>
        <v>0</v>
      </c>
      <c r="X57" s="110"/>
    </row>
    <row r="58" spans="2:36" x14ac:dyDescent="0.2">
      <c r="B58" s="18"/>
      <c r="C58" s="1"/>
      <c r="D58" s="6"/>
      <c r="E58" s="76"/>
      <c r="F58" s="76"/>
      <c r="H58" s="76"/>
      <c r="L58" s="76"/>
      <c r="X58" s="110"/>
    </row>
    <row r="59" spans="2:36" x14ac:dyDescent="0.2">
      <c r="B59" s="18"/>
      <c r="C59" s="1"/>
      <c r="D59" s="1"/>
      <c r="X59" s="110"/>
    </row>
    <row r="60" spans="2:36" x14ac:dyDescent="0.2">
      <c r="B60" s="18"/>
      <c r="C60" s="1"/>
      <c r="D60" s="6" t="s">
        <v>17</v>
      </c>
      <c r="E60" s="77"/>
      <c r="F60" s="77"/>
      <c r="AC60" s="2"/>
      <c r="AD60" s="2"/>
      <c r="AE60" s="2"/>
      <c r="AF60" s="2"/>
      <c r="AG60" s="2"/>
      <c r="AH60" s="2"/>
      <c r="AI60" s="2"/>
      <c r="AJ60" s="2"/>
    </row>
    <row r="61" spans="2:36" x14ac:dyDescent="0.2">
      <c r="B61" s="18"/>
      <c r="C61" s="1"/>
      <c r="D61" s="1"/>
      <c r="X61" s="110"/>
    </row>
    <row r="62" spans="2:36" x14ac:dyDescent="0.2">
      <c r="B62" s="18">
        <f>B57+1</f>
        <v>33</v>
      </c>
      <c r="C62" s="1"/>
      <c r="D62" s="1" t="s">
        <v>76</v>
      </c>
      <c r="F62" s="50">
        <f ca="1">'Distribution Class'!AF62</f>
        <v>0</v>
      </c>
      <c r="H62" s="50"/>
      <c r="J62" s="2"/>
      <c r="K62" s="73">
        <f>_xlfn.IFNA(MATCH(J62,'Dist Cust Factors'!$B$12:$B$447,0),0)</f>
        <v>0</v>
      </c>
      <c r="L62" s="50">
        <f ca="1">F62-H62</f>
        <v>0</v>
      </c>
      <c r="O62" s="73">
        <f>_xlfn.IFNA(MATCH(N62,'Dist Cust Factors'!$B$12:$B$451,0),0)</f>
        <v>0</v>
      </c>
      <c r="P62" s="78">
        <f ca="1">P18+P40</f>
        <v>0</v>
      </c>
      <c r="R62" s="78">
        <f ca="1">R18+R40</f>
        <v>0</v>
      </c>
      <c r="S62" s="78"/>
      <c r="T62" s="78">
        <f ca="1">T18+T40</f>
        <v>0</v>
      </c>
      <c r="U62" s="78"/>
      <c r="V62" s="78">
        <f ca="1">V18+V40</f>
        <v>0</v>
      </c>
      <c r="X62" s="110"/>
      <c r="Z62" s="38"/>
      <c r="AC62" s="50"/>
      <c r="AE62" s="50"/>
      <c r="AG62" s="50"/>
      <c r="AI62" s="50"/>
    </row>
    <row r="63" spans="2:36" x14ac:dyDescent="0.2">
      <c r="B63" s="18">
        <f>B62+1</f>
        <v>34</v>
      </c>
      <c r="C63" s="1"/>
      <c r="D63" s="1" t="s">
        <v>75</v>
      </c>
      <c r="F63" s="50">
        <f ca="1">'Distribution Class'!AF63</f>
        <v>0</v>
      </c>
      <c r="H63" s="50"/>
      <c r="J63" s="2"/>
      <c r="K63" s="73">
        <f>_xlfn.IFNA(MATCH(J63,'Dist Cust Factors'!$B$12:$B$447,0),0)</f>
        <v>0</v>
      </c>
      <c r="L63" s="50">
        <f t="shared" ref="L63:L74" ca="1" si="4">F63-H63</f>
        <v>0</v>
      </c>
      <c r="O63" s="73">
        <f>_xlfn.IFNA(MATCH(N63,'Dist Cust Factors'!$B$12:$B$451,0),0)</f>
        <v>0</v>
      </c>
      <c r="P63" s="78">
        <f t="shared" ref="P63:R74" ca="1" si="5">P19+P41</f>
        <v>0</v>
      </c>
      <c r="R63" s="78">
        <f t="shared" ca="1" si="5"/>
        <v>0</v>
      </c>
      <c r="S63" s="78"/>
      <c r="T63" s="78">
        <f t="shared" ref="T63:V74" ca="1" si="6">T19+T41</f>
        <v>0</v>
      </c>
      <c r="U63" s="78"/>
      <c r="V63" s="78">
        <f t="shared" ca="1" si="6"/>
        <v>0</v>
      </c>
      <c r="X63" s="110"/>
      <c r="Z63" s="38"/>
      <c r="AC63" s="50"/>
      <c r="AE63" s="50"/>
      <c r="AG63" s="50"/>
      <c r="AI63" s="50"/>
    </row>
    <row r="64" spans="2:36" x14ac:dyDescent="0.2">
      <c r="B64" s="18">
        <f t="shared" ref="B64:B75" si="7">B63+1</f>
        <v>35</v>
      </c>
      <c r="C64" s="1"/>
      <c r="D64" s="1" t="s">
        <v>19</v>
      </c>
      <c r="F64" s="50">
        <f ca="1">'Distribution Class'!AF64</f>
        <v>0</v>
      </c>
      <c r="H64" s="50"/>
      <c r="J64" s="2"/>
      <c r="K64" s="73">
        <f>_xlfn.IFNA(MATCH(J64,'Dist Cust Factors'!$B$12:$B$447,0),0)</f>
        <v>0</v>
      </c>
      <c r="L64" s="50">
        <f t="shared" ca="1" si="4"/>
        <v>0</v>
      </c>
      <c r="O64" s="73">
        <f>_xlfn.IFNA(MATCH(N64,'Dist Cust Factors'!$B$12:$B$451,0),0)</f>
        <v>0</v>
      </c>
      <c r="P64" s="78">
        <f t="shared" ca="1" si="5"/>
        <v>0</v>
      </c>
      <c r="R64" s="78">
        <f t="shared" ca="1" si="5"/>
        <v>0</v>
      </c>
      <c r="S64" s="78"/>
      <c r="T64" s="78">
        <f t="shared" ca="1" si="6"/>
        <v>0</v>
      </c>
      <c r="U64" s="78"/>
      <c r="V64" s="78">
        <f t="shared" ca="1" si="6"/>
        <v>0</v>
      </c>
      <c r="X64" s="110"/>
      <c r="Z64" s="38"/>
      <c r="AC64" s="50"/>
      <c r="AE64" s="50"/>
      <c r="AG64" s="50"/>
      <c r="AI64" s="50"/>
    </row>
    <row r="65" spans="2:35" x14ac:dyDescent="0.2">
      <c r="B65" s="18">
        <f t="shared" si="7"/>
        <v>36</v>
      </c>
      <c r="C65" s="1"/>
      <c r="D65" s="1" t="s">
        <v>21</v>
      </c>
      <c r="F65" s="50">
        <f ca="1">'Distribution Class'!AF65</f>
        <v>0</v>
      </c>
      <c r="H65" s="50"/>
      <c r="J65" s="2"/>
      <c r="K65" s="73">
        <f>_xlfn.IFNA(MATCH(J65,'Dist Cust Factors'!$B$12:$B$447,0),0)</f>
        <v>0</v>
      </c>
      <c r="L65" s="50">
        <f t="shared" ca="1" si="4"/>
        <v>0</v>
      </c>
      <c r="O65" s="73">
        <f>_xlfn.IFNA(MATCH(N65,'Dist Cust Factors'!$B$12:$B$451,0),0)</f>
        <v>0</v>
      </c>
      <c r="P65" s="78">
        <f t="shared" ca="1" si="5"/>
        <v>0</v>
      </c>
      <c r="R65" s="78">
        <f t="shared" ca="1" si="5"/>
        <v>0</v>
      </c>
      <c r="S65" s="78"/>
      <c r="T65" s="78">
        <f t="shared" ca="1" si="6"/>
        <v>0</v>
      </c>
      <c r="U65" s="78"/>
      <c r="V65" s="78">
        <f t="shared" ca="1" si="6"/>
        <v>0</v>
      </c>
      <c r="X65" s="110"/>
      <c r="Z65" s="38"/>
      <c r="AC65" s="50"/>
      <c r="AE65" s="50"/>
      <c r="AG65" s="50"/>
      <c r="AI65" s="50"/>
    </row>
    <row r="66" spans="2:35" x14ac:dyDescent="0.2">
      <c r="B66" s="18">
        <f t="shared" si="7"/>
        <v>37</v>
      </c>
      <c r="C66" s="1"/>
      <c r="D66" s="1" t="s">
        <v>23</v>
      </c>
      <c r="F66" s="50">
        <f ca="1">'Distribution Class'!AF66</f>
        <v>0</v>
      </c>
      <c r="H66" s="50"/>
      <c r="J66" s="2"/>
      <c r="K66" s="73">
        <f>_xlfn.IFNA(MATCH(J66,'Dist Cust Factors'!$B$12:$B$447,0),0)</f>
        <v>0</v>
      </c>
      <c r="L66" s="50">
        <f t="shared" ca="1" si="4"/>
        <v>0</v>
      </c>
      <c r="O66" s="73">
        <f>_xlfn.IFNA(MATCH(N66,'Dist Cust Factors'!$B$12:$B$451,0),0)</f>
        <v>0</v>
      </c>
      <c r="P66" s="78">
        <f t="shared" ca="1" si="5"/>
        <v>0</v>
      </c>
      <c r="R66" s="78">
        <f t="shared" ca="1" si="5"/>
        <v>0</v>
      </c>
      <c r="S66" s="78"/>
      <c r="T66" s="78">
        <f t="shared" ca="1" si="6"/>
        <v>0</v>
      </c>
      <c r="U66" s="78"/>
      <c r="V66" s="78">
        <f t="shared" ca="1" si="6"/>
        <v>0</v>
      </c>
      <c r="X66" s="110"/>
      <c r="Z66" s="38"/>
      <c r="AC66" s="50"/>
      <c r="AE66" s="50"/>
      <c r="AG66" s="50"/>
      <c r="AI66" s="50"/>
    </row>
    <row r="67" spans="2:35" x14ac:dyDescent="0.2">
      <c r="B67" s="18">
        <f t="shared" si="7"/>
        <v>38</v>
      </c>
      <c r="C67" s="1"/>
      <c r="D67" s="1" t="s">
        <v>25</v>
      </c>
      <c r="F67" s="50">
        <f ca="1">'Distribution Class'!AF67</f>
        <v>0</v>
      </c>
      <c r="H67" s="50"/>
      <c r="K67" s="73">
        <f>_xlfn.IFNA(MATCH(J67,'Dist Cust Factors'!$B$12:$B$447,0),0)</f>
        <v>0</v>
      </c>
      <c r="L67" s="50">
        <f t="shared" ca="1" si="4"/>
        <v>0</v>
      </c>
      <c r="O67" s="73">
        <f>_xlfn.IFNA(MATCH(N67,'Dist Cust Factors'!$B$12:$B$451,0),0)</f>
        <v>0</v>
      </c>
      <c r="P67" s="78">
        <f t="shared" ca="1" si="5"/>
        <v>0</v>
      </c>
      <c r="R67" s="78">
        <f t="shared" ca="1" si="5"/>
        <v>0</v>
      </c>
      <c r="S67" s="78"/>
      <c r="T67" s="78">
        <f t="shared" ca="1" si="6"/>
        <v>0</v>
      </c>
      <c r="U67" s="78"/>
      <c r="V67" s="78">
        <f t="shared" ca="1" si="6"/>
        <v>0</v>
      </c>
      <c r="X67" s="110"/>
      <c r="Z67" s="38"/>
      <c r="AC67" s="50"/>
      <c r="AE67" s="50"/>
      <c r="AG67" s="50"/>
      <c r="AI67" s="50"/>
    </row>
    <row r="68" spans="2:35" x14ac:dyDescent="0.2">
      <c r="B68" s="18">
        <f t="shared" si="7"/>
        <v>39</v>
      </c>
      <c r="C68" s="1"/>
      <c r="D68" s="1" t="s">
        <v>27</v>
      </c>
      <c r="F68" s="50">
        <f ca="1">'Distribution Class'!AF68</f>
        <v>0</v>
      </c>
      <c r="H68" s="50"/>
      <c r="K68" s="73">
        <f>_xlfn.IFNA(MATCH(J68,'Dist Cust Factors'!$B$12:$B$447,0),0)</f>
        <v>0</v>
      </c>
      <c r="L68" s="50">
        <f t="shared" ca="1" si="4"/>
        <v>0</v>
      </c>
      <c r="O68" s="73">
        <f>_xlfn.IFNA(MATCH(N68,'Dist Cust Factors'!$B$12:$B$451,0),0)</f>
        <v>0</v>
      </c>
      <c r="P68" s="78">
        <f t="shared" ca="1" si="5"/>
        <v>0</v>
      </c>
      <c r="R68" s="78">
        <f t="shared" ca="1" si="5"/>
        <v>0</v>
      </c>
      <c r="S68" s="78"/>
      <c r="T68" s="78">
        <f t="shared" ca="1" si="6"/>
        <v>0</v>
      </c>
      <c r="U68" s="78"/>
      <c r="V68" s="78">
        <f t="shared" ca="1" si="6"/>
        <v>0</v>
      </c>
      <c r="X68" s="110"/>
      <c r="Z68" s="38"/>
      <c r="AC68" s="50"/>
      <c r="AE68" s="50"/>
      <c r="AG68" s="50"/>
      <c r="AI68" s="50"/>
    </row>
    <row r="69" spans="2:35" x14ac:dyDescent="0.2">
      <c r="B69" s="18">
        <f t="shared" si="7"/>
        <v>40</v>
      </c>
      <c r="C69" s="1"/>
      <c r="D69" s="1" t="s">
        <v>29</v>
      </c>
      <c r="F69" s="50">
        <f ca="1">'Distribution Class'!AF69</f>
        <v>0</v>
      </c>
      <c r="H69" s="50"/>
      <c r="K69" s="73">
        <f>_xlfn.IFNA(MATCH(J69,'Dist Cust Factors'!$B$12:$B$447,0),0)</f>
        <v>0</v>
      </c>
      <c r="L69" s="50">
        <f t="shared" ca="1" si="4"/>
        <v>0</v>
      </c>
      <c r="O69" s="73">
        <f>_xlfn.IFNA(MATCH(N69,'Dist Cust Factors'!$B$12:$B$451,0),0)</f>
        <v>0</v>
      </c>
      <c r="P69" s="78">
        <f t="shared" ca="1" si="5"/>
        <v>0</v>
      </c>
      <c r="R69" s="78">
        <f t="shared" ca="1" si="5"/>
        <v>0</v>
      </c>
      <c r="S69" s="78"/>
      <c r="T69" s="78">
        <f t="shared" ca="1" si="6"/>
        <v>0</v>
      </c>
      <c r="U69" s="78"/>
      <c r="V69" s="78">
        <f t="shared" ca="1" si="6"/>
        <v>0</v>
      </c>
      <c r="X69" s="110"/>
      <c r="Z69" s="38"/>
      <c r="AC69" s="50"/>
      <c r="AE69" s="50"/>
      <c r="AG69" s="50"/>
      <c r="AI69" s="50"/>
    </row>
    <row r="70" spans="2:35" x14ac:dyDescent="0.2">
      <c r="B70" s="18">
        <f t="shared" si="7"/>
        <v>41</v>
      </c>
      <c r="C70" s="1"/>
      <c r="D70" s="1" t="s">
        <v>30</v>
      </c>
      <c r="F70" s="50">
        <f ca="1">'Distribution Class'!AF70</f>
        <v>0</v>
      </c>
      <c r="H70" s="50"/>
      <c r="K70" s="73">
        <f>_xlfn.IFNA(MATCH(J70,'Dist Cust Factors'!$B$12:$B$447,0),0)</f>
        <v>0</v>
      </c>
      <c r="L70" s="50">
        <f t="shared" ca="1" si="4"/>
        <v>0</v>
      </c>
      <c r="O70" s="73">
        <f>_xlfn.IFNA(MATCH(N70,'Dist Cust Factors'!$B$12:$B$451,0),0)</f>
        <v>0</v>
      </c>
      <c r="P70" s="78">
        <f t="shared" ca="1" si="5"/>
        <v>0</v>
      </c>
      <c r="R70" s="78">
        <f t="shared" ca="1" si="5"/>
        <v>0</v>
      </c>
      <c r="S70" s="78"/>
      <c r="T70" s="78">
        <f t="shared" ca="1" si="6"/>
        <v>0</v>
      </c>
      <c r="U70" s="78"/>
      <c r="V70" s="78">
        <f t="shared" ca="1" si="6"/>
        <v>0</v>
      </c>
      <c r="X70" s="110"/>
      <c r="Z70" s="38"/>
      <c r="AC70" s="50"/>
      <c r="AE70" s="50"/>
      <c r="AG70" s="50"/>
      <c r="AI70" s="50"/>
    </row>
    <row r="71" spans="2:35" x14ac:dyDescent="0.2">
      <c r="B71" s="18">
        <f t="shared" si="7"/>
        <v>42</v>
      </c>
      <c r="C71" s="1"/>
      <c r="D71" s="1" t="s">
        <v>31</v>
      </c>
      <c r="F71" s="50">
        <f ca="1">'Distribution Class'!AF71</f>
        <v>0</v>
      </c>
      <c r="H71" s="50"/>
      <c r="K71" s="73">
        <f>_xlfn.IFNA(MATCH(J71,'Dist Cust Factors'!$B$12:$B$447,0),0)</f>
        <v>0</v>
      </c>
      <c r="L71" s="50">
        <f t="shared" ca="1" si="4"/>
        <v>0</v>
      </c>
      <c r="O71" s="73">
        <f>_xlfn.IFNA(MATCH(N71,'Dist Cust Factors'!$B$12:$B$451,0),0)</f>
        <v>0</v>
      </c>
      <c r="P71" s="78">
        <f t="shared" ca="1" si="5"/>
        <v>0</v>
      </c>
      <c r="R71" s="78">
        <f t="shared" ca="1" si="5"/>
        <v>0</v>
      </c>
      <c r="S71" s="78"/>
      <c r="T71" s="78">
        <f t="shared" ca="1" si="6"/>
        <v>0</v>
      </c>
      <c r="U71" s="78"/>
      <c r="V71" s="78">
        <f t="shared" ca="1" si="6"/>
        <v>0</v>
      </c>
      <c r="X71" s="110"/>
      <c r="Z71" s="38"/>
      <c r="AC71" s="50"/>
      <c r="AE71" s="50"/>
      <c r="AG71" s="50"/>
      <c r="AI71" s="50"/>
    </row>
    <row r="72" spans="2:35" x14ac:dyDescent="0.2">
      <c r="B72" s="18">
        <f t="shared" si="7"/>
        <v>43</v>
      </c>
      <c r="C72" s="1"/>
      <c r="D72" s="1" t="s">
        <v>293</v>
      </c>
      <c r="F72" s="50">
        <f ca="1">'Distribution Class'!AF72</f>
        <v>0</v>
      </c>
      <c r="H72" s="50"/>
      <c r="K72" s="73">
        <f>_xlfn.IFNA(MATCH(J72,'Dist Cust Factors'!$B$12:$B$447,0),0)</f>
        <v>0</v>
      </c>
      <c r="L72" s="50">
        <f t="shared" ca="1" si="4"/>
        <v>0</v>
      </c>
      <c r="O72" s="73">
        <f>_xlfn.IFNA(MATCH(N72,'Dist Cust Factors'!$B$12:$B$451,0),0)</f>
        <v>0</v>
      </c>
      <c r="P72" s="78">
        <f t="shared" ca="1" si="5"/>
        <v>0</v>
      </c>
      <c r="R72" s="78">
        <f t="shared" ca="1" si="5"/>
        <v>0</v>
      </c>
      <c r="S72" s="78"/>
      <c r="T72" s="78">
        <f t="shared" ca="1" si="6"/>
        <v>0</v>
      </c>
      <c r="U72" s="78"/>
      <c r="V72" s="78">
        <f t="shared" ca="1" si="6"/>
        <v>0</v>
      </c>
      <c r="X72" s="110"/>
      <c r="Z72" s="38"/>
      <c r="AC72" s="50"/>
      <c r="AE72" s="50"/>
      <c r="AG72" s="50"/>
      <c r="AI72" s="50"/>
    </row>
    <row r="73" spans="2:35" x14ac:dyDescent="0.2">
      <c r="B73" s="18">
        <f>B72+1</f>
        <v>44</v>
      </c>
      <c r="C73" s="1"/>
      <c r="D73" s="1" t="s">
        <v>34</v>
      </c>
      <c r="F73" s="50">
        <f ca="1">'Distribution Class'!AF73</f>
        <v>0</v>
      </c>
      <c r="H73" s="50"/>
      <c r="K73" s="73">
        <f>_xlfn.IFNA(MATCH(J73,'Dist Cust Factors'!$B$12:$B$447,0),0)</f>
        <v>0</v>
      </c>
      <c r="L73" s="50">
        <f t="shared" ca="1" si="4"/>
        <v>0</v>
      </c>
      <c r="O73" s="73">
        <f>_xlfn.IFNA(MATCH(N73,'Dist Cust Factors'!$B$12:$B$451,0),0)</f>
        <v>0</v>
      </c>
      <c r="P73" s="78">
        <f t="shared" ca="1" si="5"/>
        <v>0</v>
      </c>
      <c r="R73" s="78">
        <f t="shared" ca="1" si="5"/>
        <v>0</v>
      </c>
      <c r="S73" s="78"/>
      <c r="T73" s="78">
        <f t="shared" ca="1" si="6"/>
        <v>0</v>
      </c>
      <c r="U73" s="78"/>
      <c r="V73" s="78">
        <f t="shared" ca="1" si="6"/>
        <v>0</v>
      </c>
      <c r="X73" s="110"/>
      <c r="Z73" s="38"/>
      <c r="AC73" s="50"/>
      <c r="AE73" s="50"/>
      <c r="AG73" s="50"/>
      <c r="AI73" s="50"/>
    </row>
    <row r="74" spans="2:35" x14ac:dyDescent="0.2">
      <c r="B74" s="18">
        <f>B73+1</f>
        <v>45</v>
      </c>
      <c r="C74" s="1"/>
      <c r="D74" s="1" t="s">
        <v>77</v>
      </c>
      <c r="F74" s="50">
        <f ca="1">'Distribution Class'!AF74</f>
        <v>0</v>
      </c>
      <c r="H74" s="50"/>
      <c r="K74" s="73">
        <f>_xlfn.IFNA(MATCH(J74,'Dist Cust Factors'!$B$12:$B$447,0),0)</f>
        <v>0</v>
      </c>
      <c r="L74" s="50">
        <f t="shared" ca="1" si="4"/>
        <v>0</v>
      </c>
      <c r="O74" s="73">
        <f>_xlfn.IFNA(MATCH(N74,'Dist Cust Factors'!$B$12:$B$451,0),0)</f>
        <v>0</v>
      </c>
      <c r="P74" s="78">
        <f t="shared" ca="1" si="5"/>
        <v>0</v>
      </c>
      <c r="R74" s="78">
        <f t="shared" ca="1" si="5"/>
        <v>0</v>
      </c>
      <c r="S74" s="78"/>
      <c r="T74" s="78">
        <f t="shared" ca="1" si="6"/>
        <v>0</v>
      </c>
      <c r="U74" s="78"/>
      <c r="V74" s="78">
        <f t="shared" ca="1" si="6"/>
        <v>0</v>
      </c>
      <c r="X74" s="110"/>
      <c r="Z74" s="38"/>
      <c r="AC74" s="50"/>
      <c r="AE74" s="50"/>
      <c r="AG74" s="50"/>
      <c r="AI74" s="50"/>
    </row>
    <row r="75" spans="2:35" x14ac:dyDescent="0.2">
      <c r="B75" s="18">
        <f t="shared" si="7"/>
        <v>46</v>
      </c>
      <c r="C75" s="1"/>
      <c r="D75" s="1" t="s">
        <v>394</v>
      </c>
      <c r="F75" s="41">
        <f ca="1">SUM(F62:F74)</f>
        <v>0</v>
      </c>
      <c r="H75" s="41"/>
      <c r="L75" s="41"/>
      <c r="P75" s="80">
        <f ca="1">SUM(P62:P74)</f>
        <v>0</v>
      </c>
      <c r="Q75" s="67"/>
      <c r="R75" s="80">
        <f ca="1">SUM(R62:R74)</f>
        <v>0</v>
      </c>
      <c r="S75" s="38"/>
      <c r="T75" s="80">
        <f ca="1">SUM(T62:T74)</f>
        <v>0</v>
      </c>
      <c r="U75" s="38"/>
      <c r="V75" s="80">
        <f ca="1">SUM(V62:V74)</f>
        <v>0</v>
      </c>
      <c r="W75" s="50"/>
      <c r="X75" s="110"/>
      <c r="Z75" s="38"/>
      <c r="AC75" s="38"/>
      <c r="AE75" s="38"/>
      <c r="AG75" s="38"/>
      <c r="AI75" s="38"/>
    </row>
    <row r="76" spans="2:35" x14ac:dyDescent="0.2">
      <c r="B76" s="18"/>
      <c r="C76" s="1"/>
      <c r="D76" s="1"/>
      <c r="X76" s="110"/>
    </row>
    <row r="77" spans="2:35" x14ac:dyDescent="0.2">
      <c r="B77" s="18">
        <f>B75+1</f>
        <v>47</v>
      </c>
      <c r="C77" s="1"/>
      <c r="D77" s="1" t="s">
        <v>196</v>
      </c>
      <c r="F77" s="50">
        <f ca="1">'Distribution Class'!AF77</f>
        <v>44854.381327047529</v>
      </c>
      <c r="H77" s="50"/>
      <c r="K77" s="73">
        <f>_xlfn.IFNA(MATCH(J77,'Dist Cust Factors'!$B$12:$B$447,0),0)</f>
        <v>0</v>
      </c>
      <c r="L77" s="50">
        <f ca="1">F77-H77</f>
        <v>44854.381327047529</v>
      </c>
      <c r="O77" s="73">
        <f>_xlfn.IFNA(MATCH(N77,'Dist Cust Factors'!$B$12:$B$451,0),0)</f>
        <v>0</v>
      </c>
      <c r="P77" s="78">
        <f t="shared" ref="P77" ca="1" si="8">P33+P55</f>
        <v>161.14465383761262</v>
      </c>
      <c r="R77" s="78">
        <f t="shared" ref="R77" ca="1" si="9">R33+R55</f>
        <v>40941.68364351301</v>
      </c>
      <c r="S77" s="78"/>
      <c r="T77" s="78">
        <f t="shared" ref="T77:V77" ca="1" si="10">T33+T55</f>
        <v>3751.5530296968968</v>
      </c>
      <c r="U77" s="78"/>
      <c r="V77" s="78">
        <f t="shared" ca="1" si="10"/>
        <v>0</v>
      </c>
      <c r="X77" s="110"/>
    </row>
    <row r="78" spans="2:35" x14ac:dyDescent="0.2">
      <c r="B78" s="18"/>
      <c r="C78" s="1"/>
      <c r="D78" s="1"/>
      <c r="X78" s="110"/>
    </row>
    <row r="79" spans="2:35" x14ac:dyDescent="0.2">
      <c r="B79" s="18">
        <f>B77+1</f>
        <v>48</v>
      </c>
      <c r="C79" s="1"/>
      <c r="D79" s="1" t="s">
        <v>395</v>
      </c>
      <c r="F79" s="41">
        <f ca="1">F75+F77</f>
        <v>44854.381327047529</v>
      </c>
      <c r="H79" s="41">
        <f>H75+H77</f>
        <v>0</v>
      </c>
      <c r="L79" s="41">
        <f ca="1">L75+L77</f>
        <v>44854.381327047529</v>
      </c>
      <c r="P79" s="41">
        <f ca="1">P75+P77</f>
        <v>161.14465383761262</v>
      </c>
      <c r="Q79" s="109"/>
      <c r="R79" s="41">
        <f ca="1">R75+R77</f>
        <v>40941.68364351301</v>
      </c>
      <c r="S79" s="50"/>
      <c r="T79" s="41">
        <f ca="1">T75+T77</f>
        <v>3751.5530296968968</v>
      </c>
      <c r="U79" s="50"/>
      <c r="V79" s="41">
        <f ca="1">V75+V77</f>
        <v>0</v>
      </c>
      <c r="X79" s="110"/>
    </row>
    <row r="80" spans="2:35" x14ac:dyDescent="0.2">
      <c r="B80" s="18"/>
      <c r="C80" s="1"/>
      <c r="D80" s="6"/>
      <c r="E80" s="76"/>
      <c r="F80" s="76"/>
      <c r="H80" s="76"/>
      <c r="L80" s="76"/>
      <c r="X80" s="110"/>
    </row>
    <row r="81" spans="2:24" x14ac:dyDescent="0.2">
      <c r="B81" s="18"/>
      <c r="C81" s="1"/>
      <c r="D81" s="1"/>
      <c r="X81" s="110"/>
    </row>
    <row r="82" spans="2:24" x14ac:dyDescent="0.2">
      <c r="B82" s="18"/>
      <c r="C82" s="1"/>
      <c r="D82" s="6" t="s">
        <v>36</v>
      </c>
      <c r="X82" s="110"/>
    </row>
    <row r="83" spans="2:24" x14ac:dyDescent="0.2">
      <c r="B83" s="18"/>
      <c r="C83" s="1"/>
      <c r="D83" s="1"/>
      <c r="X83" s="110"/>
    </row>
    <row r="84" spans="2:24" x14ac:dyDescent="0.2">
      <c r="B84" s="18">
        <f>B79+1</f>
        <v>49</v>
      </c>
      <c r="C84" s="1"/>
      <c r="D84" s="1" t="s">
        <v>41</v>
      </c>
      <c r="F84" s="50">
        <f ca="1">'Distribution Class'!AF84</f>
        <v>0</v>
      </c>
      <c r="H84" s="50"/>
      <c r="K84" s="73">
        <f>_xlfn.IFNA(MATCH(J84,'Dist Cust Factors'!$B$12:$B$447,0),0)</f>
        <v>0</v>
      </c>
      <c r="L84" s="50">
        <f t="shared" ref="L84:L88" ca="1" si="11">F84-H84</f>
        <v>0</v>
      </c>
      <c r="O84" s="73">
        <f>_xlfn.IFNA(MATCH(N84,'Dist Cust Factors'!$B$12:$B$451,0),0)</f>
        <v>0</v>
      </c>
      <c r="P84" s="78">
        <f ca="1">OFFSET('Dist Cust Factors'!$B$12,$O84-1,P$14)*$L84+OFFSET('Dist Cust Factors'!$B$12,$K84-1,P$14)*$H84</f>
        <v>0</v>
      </c>
      <c r="R84" s="78">
        <f ca="1">OFFSET('Dist Cust Factors'!$B$12,$O84-1,R$14)*$L84+OFFSET('Dist Cust Factors'!$B$12,$K84-1,R$14)*$H84</f>
        <v>0</v>
      </c>
      <c r="S84" s="78"/>
      <c r="T84" s="78">
        <f ca="1">OFFSET('Dist Cust Factors'!$B$12,$O84-1,T$14)*$L84+OFFSET('Dist Cust Factors'!$B$12,$K84-1,T$14)*$H84</f>
        <v>0</v>
      </c>
      <c r="U84" s="78"/>
      <c r="V84" s="78">
        <f ca="1">OFFSET('Dist Cust Factors'!$B$12,$O84-1,V$14)*$L84+OFFSET('Dist Cust Factors'!$B$12,$K84-1,V$14)*$H84</f>
        <v>0</v>
      </c>
      <c r="X84" s="110"/>
    </row>
    <row r="85" spans="2:24" x14ac:dyDescent="0.2">
      <c r="B85" s="18">
        <f>B84+1</f>
        <v>50</v>
      </c>
      <c r="C85" s="1"/>
      <c r="D85" s="1" t="s">
        <v>379</v>
      </c>
      <c r="F85" s="50">
        <f ca="1">'Distribution Class'!AF85</f>
        <v>0</v>
      </c>
      <c r="H85" s="50"/>
      <c r="K85" s="73">
        <f>_xlfn.IFNA(MATCH(J85,'Dist Cust Factors'!$B$12:$B$447,0),0)</f>
        <v>0</v>
      </c>
      <c r="L85" s="50">
        <f t="shared" ca="1" si="11"/>
        <v>0</v>
      </c>
      <c r="O85" s="73">
        <f>_xlfn.IFNA(MATCH(N85,'Dist Cust Factors'!$B$12:$B$451,0),0)</f>
        <v>0</v>
      </c>
      <c r="P85" s="78">
        <f ca="1">OFFSET('Dist Cust Factors'!$B$12,$O85-1,P$14)*$L85+OFFSET('Dist Cust Factors'!$B$12,$K85-1,P$14)*$H85</f>
        <v>0</v>
      </c>
      <c r="R85" s="78">
        <f ca="1">OFFSET('Dist Cust Factors'!$B$12,$O85-1,R$14)*$L85+OFFSET('Dist Cust Factors'!$B$12,$K85-1,R$14)*$H85</f>
        <v>0</v>
      </c>
      <c r="S85" s="78"/>
      <c r="T85" s="78">
        <f ca="1">OFFSET('Dist Cust Factors'!$B$12,$O85-1,T$14)*$L85+OFFSET('Dist Cust Factors'!$B$12,$K85-1,T$14)*$H85</f>
        <v>0</v>
      </c>
      <c r="U85" s="78"/>
      <c r="V85" s="78">
        <f ca="1">OFFSET('Dist Cust Factors'!$B$12,$O85-1,V$14)*$L85+OFFSET('Dist Cust Factors'!$B$12,$K85-1,V$14)*$H85</f>
        <v>0</v>
      </c>
      <c r="X85" s="110"/>
    </row>
    <row r="86" spans="2:24" x14ac:dyDescent="0.2">
      <c r="B86" s="18">
        <f t="shared" ref="B86:B89" si="12">B85+1</f>
        <v>51</v>
      </c>
      <c r="C86" s="1"/>
      <c r="D86" s="1" t="s">
        <v>42</v>
      </c>
      <c r="F86" s="50">
        <f ca="1">'Distribution Class'!AF86</f>
        <v>0</v>
      </c>
      <c r="H86" s="50"/>
      <c r="K86" s="73">
        <f>_xlfn.IFNA(MATCH(J86,'Dist Cust Factors'!$B$12:$B$447,0),0)</f>
        <v>0</v>
      </c>
      <c r="L86" s="50">
        <f t="shared" ca="1" si="11"/>
        <v>0</v>
      </c>
      <c r="O86" s="73">
        <f>_xlfn.IFNA(MATCH(N86,'Dist Cust Factors'!$B$12:$B$451,0),0)</f>
        <v>0</v>
      </c>
      <c r="P86" s="78">
        <f ca="1">OFFSET('Dist Cust Factors'!$B$12,$O86-1,P$14)*$L86+OFFSET('Dist Cust Factors'!$B$12,$K86-1,P$14)*$H86</f>
        <v>0</v>
      </c>
      <c r="R86" s="78">
        <f ca="1">OFFSET('Dist Cust Factors'!$B$12,$O86-1,R$14)*$L86+OFFSET('Dist Cust Factors'!$B$12,$K86-1,R$14)*$H86</f>
        <v>0</v>
      </c>
      <c r="S86" s="78"/>
      <c r="T86" s="78">
        <f ca="1">OFFSET('Dist Cust Factors'!$B$12,$O86-1,T$14)*$L86+OFFSET('Dist Cust Factors'!$B$12,$K86-1,T$14)*$H86</f>
        <v>0</v>
      </c>
      <c r="U86" s="78"/>
      <c r="V86" s="78">
        <f ca="1">OFFSET('Dist Cust Factors'!$B$12,$O86-1,V$14)*$L86+OFFSET('Dist Cust Factors'!$B$12,$K86-1,V$14)*$H86</f>
        <v>0</v>
      </c>
      <c r="X86" s="110"/>
    </row>
    <row r="87" spans="2:24" x14ac:dyDescent="0.2">
      <c r="B87" s="18">
        <f t="shared" si="12"/>
        <v>52</v>
      </c>
      <c r="C87" s="1"/>
      <c r="D87" s="1" t="s">
        <v>380</v>
      </c>
      <c r="F87" s="50">
        <f ca="1">'Distribution Class'!AF87</f>
        <v>0</v>
      </c>
      <c r="H87" s="50"/>
      <c r="K87" s="73">
        <f>_xlfn.IFNA(MATCH(J87,'Dist Cust Factors'!$B$12:$B$447,0),0)</f>
        <v>0</v>
      </c>
      <c r="L87" s="50">
        <f t="shared" ca="1" si="11"/>
        <v>0</v>
      </c>
      <c r="O87" s="73">
        <f>_xlfn.IFNA(MATCH(N87,'Dist Cust Factors'!$B$12:$B$451,0),0)</f>
        <v>0</v>
      </c>
      <c r="P87" s="78">
        <f ca="1">OFFSET('Dist Cust Factors'!$B$12,$O87-1,P$14)*$L87+OFFSET('Dist Cust Factors'!$B$12,$K87-1,P$14)*$H87</f>
        <v>0</v>
      </c>
      <c r="R87" s="78">
        <f ca="1">OFFSET('Dist Cust Factors'!$B$12,$O87-1,R$14)*$L87+OFFSET('Dist Cust Factors'!$B$12,$K87-1,R$14)*$H87</f>
        <v>0</v>
      </c>
      <c r="S87" s="78"/>
      <c r="T87" s="78">
        <f ca="1">OFFSET('Dist Cust Factors'!$B$12,$O87-1,T$14)*$L87+OFFSET('Dist Cust Factors'!$B$12,$K87-1,T$14)*$H87</f>
        <v>0</v>
      </c>
      <c r="U87" s="78"/>
      <c r="V87" s="78">
        <f ca="1">OFFSET('Dist Cust Factors'!$B$12,$O87-1,V$14)*$L87+OFFSET('Dist Cust Factors'!$B$12,$K87-1,V$14)*$H87</f>
        <v>0</v>
      </c>
      <c r="X87" s="110"/>
    </row>
    <row r="88" spans="2:24" x14ac:dyDescent="0.2">
      <c r="B88" s="18">
        <f t="shared" si="12"/>
        <v>53</v>
      </c>
      <c r="C88" s="1"/>
      <c r="D88" s="1" t="s">
        <v>381</v>
      </c>
      <c r="F88" s="50">
        <f ca="1">'Distribution Class'!AF88</f>
        <v>0</v>
      </c>
      <c r="H88" s="50"/>
      <c r="K88" s="73">
        <f>_xlfn.IFNA(MATCH(J88,'Dist Cust Factors'!$B$12:$B$447,0),0)</f>
        <v>0</v>
      </c>
      <c r="L88" s="50">
        <f t="shared" ca="1" si="11"/>
        <v>0</v>
      </c>
      <c r="O88" s="73">
        <f>_xlfn.IFNA(MATCH(N88,'Dist Cust Factors'!$B$12:$B$451,0),0)</f>
        <v>0</v>
      </c>
      <c r="P88" s="78">
        <f ca="1">OFFSET('Dist Cust Factors'!$B$12,$O88-1,P$14)*$L88+OFFSET('Dist Cust Factors'!$B$12,$K88-1,P$14)*$H88</f>
        <v>0</v>
      </c>
      <c r="R88" s="78">
        <f ca="1">OFFSET('Dist Cust Factors'!$B$12,$O88-1,R$14)*$L88+OFFSET('Dist Cust Factors'!$B$12,$K88-1,R$14)*$H88</f>
        <v>0</v>
      </c>
      <c r="S88" s="78"/>
      <c r="T88" s="78">
        <f ca="1">OFFSET('Dist Cust Factors'!$B$12,$O88-1,T$14)*$L88+OFFSET('Dist Cust Factors'!$B$12,$K88-1,T$14)*$H88</f>
        <v>0</v>
      </c>
      <c r="U88" s="78"/>
      <c r="V88" s="78">
        <f ca="1">OFFSET('Dist Cust Factors'!$B$12,$O88-1,V$14)*$L88+OFFSET('Dist Cust Factors'!$B$12,$K88-1,V$14)*$H88</f>
        <v>0</v>
      </c>
      <c r="X88" s="110"/>
    </row>
    <row r="89" spans="2:24" x14ac:dyDescent="0.2">
      <c r="B89" s="18">
        <f t="shared" si="12"/>
        <v>54</v>
      </c>
      <c r="C89" s="1"/>
      <c r="D89" s="1" t="s">
        <v>396</v>
      </c>
      <c r="F89" s="41">
        <f ca="1">SUM(F82:F88)</f>
        <v>0</v>
      </c>
      <c r="H89" s="41">
        <f>SUM(H82:H88)</f>
        <v>0</v>
      </c>
      <c r="L89" s="41">
        <f ca="1">SUM(L82:L88)</f>
        <v>0</v>
      </c>
      <c r="P89" s="80">
        <f ca="1">SUM(P82:P88)</f>
        <v>0</v>
      </c>
      <c r="Q89" s="38"/>
      <c r="R89" s="80">
        <f ca="1">SUM(R82:R88)</f>
        <v>0</v>
      </c>
      <c r="S89" s="38"/>
      <c r="T89" s="80">
        <f ca="1">SUM(T82:T88)</f>
        <v>0</v>
      </c>
      <c r="U89" s="38"/>
      <c r="V89" s="80">
        <f ca="1">SUM(V82:V88)</f>
        <v>0</v>
      </c>
      <c r="X89" s="110"/>
    </row>
    <row r="90" spans="2:24" x14ac:dyDescent="0.2">
      <c r="B90" s="18"/>
      <c r="C90" s="1"/>
      <c r="D90" s="1"/>
      <c r="X90" s="110"/>
    </row>
    <row r="91" spans="2:24" x14ac:dyDescent="0.2">
      <c r="B91" s="18"/>
      <c r="C91" s="1"/>
      <c r="D91" s="1"/>
      <c r="X91" s="110"/>
    </row>
    <row r="92" spans="2:24" x14ac:dyDescent="0.2">
      <c r="B92" s="18">
        <f>B89+1</f>
        <v>55</v>
      </c>
      <c r="C92" s="1"/>
      <c r="D92" s="1" t="s">
        <v>397</v>
      </c>
      <c r="F92" s="41">
        <f ca="1">F79+F89</f>
        <v>44854.381327047529</v>
      </c>
      <c r="H92" s="41">
        <f>H79+H89</f>
        <v>0</v>
      </c>
      <c r="L92" s="41">
        <f ca="1">L79+L89</f>
        <v>44854.381327047529</v>
      </c>
      <c r="P92" s="41">
        <f ca="1">P79+P89</f>
        <v>161.14465383761262</v>
      </c>
      <c r="Q92" s="109"/>
      <c r="R92" s="41">
        <f ca="1">R79+R89</f>
        <v>40941.68364351301</v>
      </c>
      <c r="S92" s="50"/>
      <c r="T92" s="41">
        <f ca="1">T79+T89</f>
        <v>3751.5530296968968</v>
      </c>
      <c r="U92" s="50"/>
      <c r="V92" s="41">
        <f ca="1">V79+V89</f>
        <v>0</v>
      </c>
      <c r="X92" s="110"/>
    </row>
    <row r="93" spans="2:24" x14ac:dyDescent="0.2">
      <c r="X93" s="110"/>
    </row>
    <row r="94" spans="2:24" x14ac:dyDescent="0.2">
      <c r="X94" s="110"/>
    </row>
    <row r="95" spans="2:24" x14ac:dyDescent="0.2">
      <c r="B95" s="18">
        <f>B92+1</f>
        <v>56</v>
      </c>
      <c r="C95" s="1"/>
      <c r="D95" s="1" t="s">
        <v>38</v>
      </c>
      <c r="F95" s="86">
        <f>Function!$F$95</f>
        <v>6.0821321807016528E-2</v>
      </c>
      <c r="H95" s="86">
        <v>6.0821321807016528E-2</v>
      </c>
      <c r="L95" s="86">
        <v>6.0821321807016528E-2</v>
      </c>
      <c r="P95" s="119">
        <f>$F$95</f>
        <v>6.0821321807016528E-2</v>
      </c>
      <c r="R95" s="119">
        <f>$F$95</f>
        <v>6.0821321807016528E-2</v>
      </c>
      <c r="T95" s="119">
        <f>$F$95</f>
        <v>6.0821321807016528E-2</v>
      </c>
      <c r="V95" s="119">
        <f>$F$95</f>
        <v>6.0821321807016528E-2</v>
      </c>
      <c r="X95" s="110"/>
    </row>
    <row r="96" spans="2:24" x14ac:dyDescent="0.2">
      <c r="B96" s="18"/>
      <c r="C96" s="1"/>
      <c r="D96" s="1"/>
      <c r="X96" s="110"/>
    </row>
    <row r="97" spans="2:35" x14ac:dyDescent="0.2">
      <c r="B97" s="18">
        <f>B95+1</f>
        <v>57</v>
      </c>
      <c r="C97" s="1"/>
      <c r="D97" s="1" t="s">
        <v>398</v>
      </c>
      <c r="F97" s="41">
        <f ca="1">F92*F95</f>
        <v>2728.1027611469908</v>
      </c>
      <c r="H97" s="41">
        <f>H92*H95</f>
        <v>0</v>
      </c>
      <c r="L97" s="41">
        <f ca="1">L92*L95</f>
        <v>2728.1027611469908</v>
      </c>
      <c r="P97" s="41">
        <f ca="1">P92*P95</f>
        <v>9.8010308485377173</v>
      </c>
      <c r="R97" s="41">
        <f ca="1">R92*R95</f>
        <v>2490.1273162031698</v>
      </c>
      <c r="S97" s="78"/>
      <c r="T97" s="41">
        <f ca="1">T92*T95</f>
        <v>228.1744140952828</v>
      </c>
      <c r="U97" s="78"/>
      <c r="V97" s="41">
        <f ca="1">V92*V95</f>
        <v>0</v>
      </c>
      <c r="X97" s="110"/>
    </row>
    <row r="98" spans="2:35" x14ac:dyDescent="0.2">
      <c r="B98" s="18"/>
      <c r="C98" s="1"/>
      <c r="D98" s="1"/>
      <c r="F98" s="50"/>
      <c r="H98" s="50"/>
      <c r="L98" s="50"/>
      <c r="X98" s="110"/>
    </row>
    <row r="99" spans="2:35" x14ac:dyDescent="0.2">
      <c r="B99" s="18"/>
      <c r="C99" s="1"/>
      <c r="D99" s="1"/>
      <c r="F99" s="50"/>
      <c r="H99" s="50"/>
      <c r="L99" s="50"/>
      <c r="X99" s="110"/>
    </row>
    <row r="100" spans="2:35" x14ac:dyDescent="0.2">
      <c r="B100" s="18"/>
      <c r="C100" s="1"/>
      <c r="D100" s="6" t="s">
        <v>70</v>
      </c>
      <c r="X100" s="110"/>
    </row>
    <row r="101" spans="2:35" x14ac:dyDescent="0.2">
      <c r="B101" s="18"/>
      <c r="C101" s="1"/>
      <c r="D101" s="1"/>
      <c r="X101" s="110"/>
    </row>
    <row r="102" spans="2:35" x14ac:dyDescent="0.2">
      <c r="B102" s="18">
        <f>B97+1</f>
        <v>58</v>
      </c>
      <c r="C102" s="1"/>
      <c r="D102" s="1" t="s">
        <v>195</v>
      </c>
      <c r="F102" s="50">
        <f ca="1">'Distribution Class'!AF102</f>
        <v>0</v>
      </c>
      <c r="H102" s="50"/>
      <c r="K102" s="73">
        <f>_xlfn.IFNA(MATCH(J102,'Dist Cust Factors'!$B$12:$B$447,0),0)</f>
        <v>0</v>
      </c>
      <c r="L102" s="50">
        <f t="shared" ref="L102:L103" ca="1" si="13">F102-H102</f>
        <v>0</v>
      </c>
      <c r="O102" s="73">
        <f>_xlfn.IFNA(MATCH(N102,'Dist Cust Factors'!$B$12:$B$451,0),0)</f>
        <v>0</v>
      </c>
      <c r="P102" s="78">
        <f ca="1">OFFSET('Dist Cust Factors'!$B$12,$O102-1,P$14)*$L102+OFFSET('Dist Cust Factors'!$B$12,$K102-1,P$14)*$H102</f>
        <v>0</v>
      </c>
      <c r="R102" s="78">
        <f ca="1">OFFSET('Dist Cust Factors'!$B$12,$O102-1,R$14)*$L102+OFFSET('Dist Cust Factors'!$B$12,$K102-1,R$14)*$H102</f>
        <v>0</v>
      </c>
      <c r="S102" s="78"/>
      <c r="T102" s="78">
        <f ca="1">OFFSET('Dist Cust Factors'!$B$12,$O102-1,T$14)*$L102+OFFSET('Dist Cust Factors'!$B$12,$K102-1,T$14)*$H102</f>
        <v>0</v>
      </c>
      <c r="U102" s="78"/>
      <c r="V102" s="78">
        <f ca="1">OFFSET('Dist Cust Factors'!$B$12,$O102-1,V$14)*$L102+OFFSET('Dist Cust Factors'!$B$12,$K102-1,V$14)*$H102</f>
        <v>0</v>
      </c>
      <c r="X102" s="110"/>
    </row>
    <row r="103" spans="2:35" x14ac:dyDescent="0.2">
      <c r="B103" s="18">
        <f>B102+1</f>
        <v>59</v>
      </c>
      <c r="C103" s="1"/>
      <c r="D103" s="1" t="s">
        <v>196</v>
      </c>
      <c r="F103" s="50">
        <f ca="1">'Distribution Class'!AF103</f>
        <v>6237.0982061801597</v>
      </c>
      <c r="H103" s="50"/>
      <c r="K103" s="73">
        <f>_xlfn.IFNA(MATCH(J103,'Dist Cust Factors'!$B$12:$B$447,0),0)</f>
        <v>0</v>
      </c>
      <c r="L103" s="50">
        <f t="shared" ca="1" si="13"/>
        <v>6237.0982061801597</v>
      </c>
      <c r="N103" s="2" t="s">
        <v>312</v>
      </c>
      <c r="O103" s="73">
        <f>_xlfn.IFNA(MATCH(N103,'Dist Cust Factors'!$B$12:$B$451,0),0)</f>
        <v>11</v>
      </c>
      <c r="P103" s="78">
        <f ca="1">OFFSET('Dist Cust Factors'!$B$12,$O103-1,P$14)*$L103+OFFSET('Dist Cust Factors'!$B$12,$K103-1,P$14)*$H103</f>
        <v>22.407510741431825</v>
      </c>
      <c r="R103" s="78">
        <f ca="1">OFFSET('Dist Cust Factors'!$B$12,$O103-1,R$14)*$L103+OFFSET('Dist Cust Factors'!$B$12,$K103-1,R$14)*$H103</f>
        <v>5693.0291769952082</v>
      </c>
      <c r="S103" s="78"/>
      <c r="T103" s="78">
        <f ca="1">OFFSET('Dist Cust Factors'!$B$12,$O103-1,T$14)*$L103+OFFSET('Dist Cust Factors'!$B$12,$K103-1,T$14)*$H103</f>
        <v>521.66151844351941</v>
      </c>
      <c r="U103" s="78"/>
      <c r="V103" s="78">
        <f ca="1">OFFSET('Dist Cust Factors'!$B$12,$O103-1,V$14)*$L103+OFFSET('Dist Cust Factors'!$B$12,$K103-1,V$14)*$H103</f>
        <v>0</v>
      </c>
      <c r="X103" s="110"/>
    </row>
    <row r="104" spans="2:35" x14ac:dyDescent="0.2">
      <c r="B104" s="18">
        <f>B103+1</f>
        <v>60</v>
      </c>
      <c r="C104" s="1"/>
      <c r="D104" s="1" t="s">
        <v>197</v>
      </c>
      <c r="F104" s="41">
        <f ca="1">F102+F103</f>
        <v>6237.0982061801597</v>
      </c>
      <c r="H104" s="41">
        <f>H102+H103</f>
        <v>0</v>
      </c>
      <c r="L104" s="41">
        <f ca="1">L102+L103</f>
        <v>6237.0982061801597</v>
      </c>
      <c r="P104" s="41">
        <f ca="1">P102+P103</f>
        <v>22.407510741431825</v>
      </c>
      <c r="R104" s="41">
        <f ca="1">R102+R103</f>
        <v>5693.0291769952082</v>
      </c>
      <c r="T104" s="41">
        <f ca="1">T102+T103</f>
        <v>521.66151844351941</v>
      </c>
      <c r="V104" s="41">
        <f ca="1">V102+V103</f>
        <v>0</v>
      </c>
      <c r="X104" s="110"/>
    </row>
    <row r="105" spans="2:35" x14ac:dyDescent="0.2">
      <c r="B105" s="18"/>
      <c r="C105" s="1"/>
      <c r="D105" s="1"/>
      <c r="X105" s="110"/>
    </row>
    <row r="106" spans="2:35" x14ac:dyDescent="0.2">
      <c r="B106" s="18"/>
      <c r="C106" s="1"/>
      <c r="D106" s="6" t="s">
        <v>69</v>
      </c>
      <c r="F106" s="50"/>
      <c r="H106" s="50"/>
      <c r="L106" s="50"/>
      <c r="X106" s="110"/>
    </row>
    <row r="107" spans="2:35" x14ac:dyDescent="0.2">
      <c r="B107" s="18"/>
      <c r="C107" s="1"/>
      <c r="D107" s="1"/>
      <c r="F107" s="50"/>
      <c r="H107" s="50"/>
      <c r="L107" s="50"/>
      <c r="X107" s="110"/>
    </row>
    <row r="108" spans="2:35" x14ac:dyDescent="0.2">
      <c r="B108" s="18">
        <f>B104+1</f>
        <v>61</v>
      </c>
      <c r="C108" s="1"/>
      <c r="D108" s="1" t="s">
        <v>39</v>
      </c>
      <c r="F108" s="50">
        <f ca="1">'Distribution Class'!AF108</f>
        <v>352.05361510571475</v>
      </c>
      <c r="H108" s="50"/>
      <c r="K108" s="73">
        <f>_xlfn.IFNA(MATCH(J108,'Dist Cust Factors'!$B$12:$B$447,0),0)</f>
        <v>0</v>
      </c>
      <c r="L108" s="50">
        <f t="shared" ref="L108:L109" ca="1" si="14">F108-H108</f>
        <v>352.05361510571475</v>
      </c>
      <c r="N108" s="2" t="s">
        <v>312</v>
      </c>
      <c r="O108" s="73">
        <f>_xlfn.IFNA(MATCH(N108,'Dist Cust Factors'!$B$12:$B$451,0),0)</f>
        <v>11</v>
      </c>
      <c r="P108" s="78">
        <f ca="1">OFFSET('Dist Cust Factors'!$B$12,$O108-1,P$14)*$L108+OFFSET('Dist Cust Factors'!$B$12,$K108-1,P$14)*$H108</f>
        <v>1.264794124008594</v>
      </c>
      <c r="R108" s="78">
        <f ca="1">OFFSET('Dist Cust Factors'!$B$12,$O108-1,R$14)*$L108+OFFSET('Dist Cust Factors'!$B$12,$K108-1,R$14)*$H108</f>
        <v>321.34358581648115</v>
      </c>
      <c r="S108" s="78"/>
      <c r="T108" s="78">
        <f ca="1">OFFSET('Dist Cust Factors'!$B$12,$O108-1,T$14)*$L108+OFFSET('Dist Cust Factors'!$B$12,$K108-1,T$14)*$H108</f>
        <v>29.44523516522495</v>
      </c>
      <c r="U108" s="78"/>
      <c r="V108" s="78">
        <f ca="1">OFFSET('Dist Cust Factors'!$B$12,$O108-1,V$14)*$L108+OFFSET('Dist Cust Factors'!$B$12,$K108-1,V$14)*$H108</f>
        <v>0</v>
      </c>
      <c r="X108" s="110"/>
    </row>
    <row r="109" spans="2:35" x14ac:dyDescent="0.2">
      <c r="B109" s="18">
        <f>B108+1</f>
        <v>62</v>
      </c>
      <c r="C109" s="1"/>
      <c r="D109" s="1" t="s">
        <v>40</v>
      </c>
      <c r="F109" s="50">
        <f ca="1">'Distribution Class'!AF109</f>
        <v>0</v>
      </c>
      <c r="H109" s="50"/>
      <c r="K109" s="73">
        <f>_xlfn.IFNA(MATCH(J109,'Dist Cust Factors'!$B$12:$B$447,0),0)</f>
        <v>0</v>
      </c>
      <c r="L109" s="50">
        <f t="shared" ca="1" si="14"/>
        <v>0</v>
      </c>
      <c r="O109" s="73">
        <f>_xlfn.IFNA(MATCH(N109,'Dist Cust Factors'!$B$12:$B$451,0),0)</f>
        <v>0</v>
      </c>
      <c r="P109" s="78">
        <f ca="1">OFFSET('Dist Cust Factors'!$B$12,$O109-1,P$14)*$L109+OFFSET('Dist Cust Factors'!$B$12,$K109-1,P$14)*$H109</f>
        <v>0</v>
      </c>
      <c r="R109" s="78">
        <f ca="1">OFFSET('Dist Cust Factors'!$B$12,$O109-1,R$14)*$L109+OFFSET('Dist Cust Factors'!$B$12,$K109-1,R$14)*$H109</f>
        <v>0</v>
      </c>
      <c r="S109" s="78"/>
      <c r="T109" s="78">
        <f ca="1">OFFSET('Dist Cust Factors'!$B$12,$O109-1,T$14)*$L109+OFFSET('Dist Cust Factors'!$B$12,$K109-1,T$14)*$H109</f>
        <v>0</v>
      </c>
      <c r="U109" s="78"/>
      <c r="V109" s="78">
        <f ca="1">OFFSET('Dist Cust Factors'!$B$12,$O109-1,V$14)*$L109+OFFSET('Dist Cust Factors'!$B$12,$K109-1,V$14)*$H109</f>
        <v>0</v>
      </c>
      <c r="X109" s="110"/>
    </row>
    <row r="110" spans="2:35" x14ac:dyDescent="0.2">
      <c r="B110" s="18">
        <f>B109+1</f>
        <v>63</v>
      </c>
      <c r="C110" s="1"/>
      <c r="D110" s="1" t="s">
        <v>294</v>
      </c>
      <c r="F110" s="41">
        <f ca="1">F108+F109</f>
        <v>352.05361510571475</v>
      </c>
      <c r="H110" s="41">
        <f>H108+H109</f>
        <v>0</v>
      </c>
      <c r="L110" s="41">
        <f ca="1">L108+L109</f>
        <v>352.05361510571475</v>
      </c>
      <c r="P110" s="41">
        <f ca="1">P108+P109</f>
        <v>1.264794124008594</v>
      </c>
      <c r="R110" s="41">
        <f ca="1">R108+R109</f>
        <v>321.34358581648115</v>
      </c>
      <c r="T110" s="41">
        <f ca="1">T108+T109</f>
        <v>29.44523516522495</v>
      </c>
      <c r="V110" s="41">
        <f ca="1">V108+V109</f>
        <v>0</v>
      </c>
      <c r="X110" s="110"/>
    </row>
    <row r="111" spans="2:35" x14ac:dyDescent="0.2">
      <c r="B111" s="18"/>
      <c r="C111" s="1"/>
      <c r="D111" s="1"/>
      <c r="X111" s="110"/>
    </row>
    <row r="112" spans="2:35" x14ac:dyDescent="0.2">
      <c r="B112" s="18"/>
      <c r="C112" s="1"/>
      <c r="D112" s="1"/>
      <c r="X112" s="110"/>
      <c r="AC112" s="2"/>
      <c r="AE112" s="2"/>
      <c r="AG112" s="2"/>
      <c r="AI112" s="2"/>
    </row>
    <row r="113" spans="2:36" x14ac:dyDescent="0.2">
      <c r="B113" s="18"/>
      <c r="C113" s="1"/>
      <c r="D113" s="6" t="s">
        <v>74</v>
      </c>
      <c r="X113" s="110"/>
      <c r="Z113" s="2" t="s">
        <v>181</v>
      </c>
      <c r="AA113" s="2" t="s">
        <v>189</v>
      </c>
      <c r="AC113" s="2" t="s">
        <v>281</v>
      </c>
      <c r="AD113" s="2"/>
      <c r="AE113" s="2" t="s">
        <v>255</v>
      </c>
      <c r="AF113" s="2"/>
      <c r="AG113" s="2" t="s">
        <v>256</v>
      </c>
      <c r="AH113" s="2"/>
      <c r="AI113" s="2" t="s">
        <v>324</v>
      </c>
      <c r="AJ113" s="2"/>
    </row>
    <row r="114" spans="2:36" x14ac:dyDescent="0.2">
      <c r="B114" s="18"/>
      <c r="C114" s="1"/>
      <c r="D114" s="1"/>
      <c r="X114" s="110"/>
      <c r="Z114" s="33" t="s">
        <v>187</v>
      </c>
      <c r="AA114" s="33" t="s">
        <v>188</v>
      </c>
      <c r="AC114" s="33" t="s">
        <v>282</v>
      </c>
      <c r="AD114" s="2"/>
      <c r="AE114" s="33" t="s">
        <v>313</v>
      </c>
      <c r="AF114" s="2"/>
      <c r="AG114" s="33" t="s">
        <v>313</v>
      </c>
      <c r="AH114" s="2"/>
      <c r="AI114" s="33" t="s">
        <v>313</v>
      </c>
      <c r="AJ114" s="2"/>
    </row>
    <row r="115" spans="2:36" x14ac:dyDescent="0.2">
      <c r="B115" s="18"/>
      <c r="C115" s="1"/>
      <c r="D115" s="1" t="s">
        <v>7</v>
      </c>
      <c r="X115" s="110"/>
    </row>
    <row r="116" spans="2:36" x14ac:dyDescent="0.2">
      <c r="B116" s="18">
        <f>B110+1</f>
        <v>64</v>
      </c>
      <c r="C116" s="1"/>
      <c r="D116" s="36" t="s">
        <v>309</v>
      </c>
      <c r="F116" s="50">
        <f ca="1">'Distribution Class'!AF116</f>
        <v>0</v>
      </c>
      <c r="H116" s="78"/>
      <c r="K116" s="73">
        <f>_xlfn.IFNA(MATCH(J116,'Dist Cust Factors'!$B$12:$B$447,0),0)</f>
        <v>0</v>
      </c>
      <c r="L116" s="50">
        <f t="shared" ref="L116:L122" ca="1" si="15">F116-H116</f>
        <v>0</v>
      </c>
      <c r="O116" s="73">
        <f>_xlfn.IFNA(MATCH(N116,'Dist Cust Factors'!$B$12:$B$451,0),0)</f>
        <v>0</v>
      </c>
      <c r="P116" s="78">
        <f ca="1">OFFSET('Dist Cust Factors'!$B$12,$O116-1,P$14)*$L116+OFFSET('Dist Cust Factors'!$B$12,$K116-1,P$14)*$H116</f>
        <v>0</v>
      </c>
      <c r="R116" s="78">
        <f ca="1">OFFSET('Dist Cust Factors'!$B$12,$O116-1,R$14)*$L116+OFFSET('Dist Cust Factors'!$B$12,$K116-1,R$14)*$H116</f>
        <v>0</v>
      </c>
      <c r="S116" s="78"/>
      <c r="T116" s="78">
        <f ca="1">OFFSET('Dist Cust Factors'!$B$12,$O116-1,T$14)*$L116+OFFSET('Dist Cust Factors'!$B$12,$K116-1,T$14)*$H116</f>
        <v>0</v>
      </c>
      <c r="U116" s="78"/>
      <c r="V116" s="78">
        <f ca="1">OFFSET('Dist Cust Factors'!$B$12,$O116-1,V$14)*$L116+OFFSET('Dist Cust Factors'!$B$12,$K116-1,V$14)*$H116</f>
        <v>0</v>
      </c>
      <c r="X116" s="110"/>
      <c r="Z116" s="91">
        <f ca="1">'Distribution Class'!BH116</f>
        <v>0</v>
      </c>
      <c r="AA116" s="98">
        <f t="shared" ref="AA116:AA122" ca="1" si="16">IFERROR(Z116/F116,0)</f>
        <v>0</v>
      </c>
      <c r="AC116" s="50">
        <f t="shared" ref="AC116:AC160" ca="1" si="17">$AA116*P116</f>
        <v>0</v>
      </c>
      <c r="AE116" s="50">
        <f t="shared" ref="AE116:AE160" ca="1" si="18">$AA116*R116</f>
        <v>0</v>
      </c>
      <c r="AG116" s="50">
        <f t="shared" ref="AG116:AG159" ca="1" si="19">$AA116*T116</f>
        <v>0</v>
      </c>
      <c r="AI116" s="50">
        <f t="shared" ref="AI116:AI160" ca="1" si="20">$AA116*V116</f>
        <v>0</v>
      </c>
    </row>
    <row r="117" spans="2:36" x14ac:dyDescent="0.2">
      <c r="B117" s="18">
        <f t="shared" ref="B117:B122" si="21">B116+1</f>
        <v>65</v>
      </c>
      <c r="C117" s="1"/>
      <c r="D117" s="36" t="s">
        <v>105</v>
      </c>
      <c r="F117" s="50">
        <f ca="1">'Distribution Class'!AF117</f>
        <v>0</v>
      </c>
      <c r="H117" s="78"/>
      <c r="K117" s="73">
        <f>_xlfn.IFNA(MATCH(J117,'Dist Cust Factors'!$B$12:$B$447,0),0)</f>
        <v>0</v>
      </c>
      <c r="L117" s="50">
        <f t="shared" ca="1" si="15"/>
        <v>0</v>
      </c>
      <c r="O117" s="73">
        <f>_xlfn.IFNA(MATCH(N117,'Dist Cust Factors'!$B$12:$B$451,0),0)</f>
        <v>0</v>
      </c>
      <c r="P117" s="78">
        <f ca="1">OFFSET('Dist Cust Factors'!$B$12,$O117-1,P$14)*$L117+OFFSET('Dist Cust Factors'!$B$12,$K117-1,P$14)*$H117</f>
        <v>0</v>
      </c>
      <c r="R117" s="78">
        <f ca="1">OFFSET('Dist Cust Factors'!$B$12,$O117-1,R$14)*$L117+OFFSET('Dist Cust Factors'!$B$12,$K117-1,R$14)*$H117</f>
        <v>0</v>
      </c>
      <c r="S117" s="78"/>
      <c r="T117" s="78">
        <f ca="1">OFFSET('Dist Cust Factors'!$B$12,$O117-1,T$14)*$L117+OFFSET('Dist Cust Factors'!$B$12,$K117-1,T$14)*$H117</f>
        <v>0</v>
      </c>
      <c r="U117" s="78"/>
      <c r="V117" s="78">
        <f ca="1">OFFSET('Dist Cust Factors'!$B$12,$O117-1,V$14)*$L117+OFFSET('Dist Cust Factors'!$B$12,$K117-1,V$14)*$H117</f>
        <v>0</v>
      </c>
      <c r="X117" s="110"/>
      <c r="Z117" s="91">
        <f ca="1">'Distribution Class'!BH117</f>
        <v>0</v>
      </c>
      <c r="AA117" s="98">
        <f t="shared" ca="1" si="16"/>
        <v>0</v>
      </c>
      <c r="AC117" s="50">
        <f t="shared" ca="1" si="17"/>
        <v>0</v>
      </c>
      <c r="AE117" s="50">
        <f t="shared" ca="1" si="18"/>
        <v>0</v>
      </c>
      <c r="AG117" s="50">
        <f t="shared" ca="1" si="19"/>
        <v>0</v>
      </c>
      <c r="AI117" s="50">
        <f t="shared" ca="1" si="20"/>
        <v>0</v>
      </c>
    </row>
    <row r="118" spans="2:36" x14ac:dyDescent="0.2">
      <c r="B118" s="18">
        <f t="shared" si="21"/>
        <v>66</v>
      </c>
      <c r="C118" s="1"/>
      <c r="D118" s="36" t="s">
        <v>106</v>
      </c>
      <c r="F118" s="50">
        <f ca="1">'Distribution Class'!AF118</f>
        <v>0</v>
      </c>
      <c r="H118" s="78"/>
      <c r="K118" s="73">
        <f>_xlfn.IFNA(MATCH(J118,'Dist Cust Factors'!$B$12:$B$447,0),0)</f>
        <v>0</v>
      </c>
      <c r="L118" s="50">
        <f t="shared" ca="1" si="15"/>
        <v>0</v>
      </c>
      <c r="O118" s="73">
        <f>_xlfn.IFNA(MATCH(N118,'Dist Cust Factors'!$B$12:$B$451,0),0)</f>
        <v>0</v>
      </c>
      <c r="P118" s="78">
        <f ca="1">OFFSET('Dist Cust Factors'!$B$12,$O118-1,P$14)*$L118+OFFSET('Dist Cust Factors'!$B$12,$K118-1,P$14)*$H118</f>
        <v>0</v>
      </c>
      <c r="R118" s="78">
        <f ca="1">OFFSET('Dist Cust Factors'!$B$12,$O118-1,R$14)*$L118+OFFSET('Dist Cust Factors'!$B$12,$K118-1,R$14)*$H118</f>
        <v>0</v>
      </c>
      <c r="S118" s="78"/>
      <c r="T118" s="78">
        <f ca="1">OFFSET('Dist Cust Factors'!$B$12,$O118-1,T$14)*$L118+OFFSET('Dist Cust Factors'!$B$12,$K118-1,T$14)*$H118</f>
        <v>0</v>
      </c>
      <c r="U118" s="78"/>
      <c r="V118" s="78">
        <f ca="1">OFFSET('Dist Cust Factors'!$B$12,$O118-1,V$14)*$L118+OFFSET('Dist Cust Factors'!$B$12,$K118-1,V$14)*$H118</f>
        <v>0</v>
      </c>
      <c r="X118" s="110"/>
      <c r="Z118" s="91">
        <f ca="1">'Distribution Class'!BH118</f>
        <v>0</v>
      </c>
      <c r="AA118" s="98">
        <f t="shared" ca="1" si="16"/>
        <v>0</v>
      </c>
      <c r="AC118" s="50">
        <f t="shared" ca="1" si="17"/>
        <v>0</v>
      </c>
      <c r="AE118" s="50">
        <f t="shared" ca="1" si="18"/>
        <v>0</v>
      </c>
      <c r="AG118" s="50">
        <f t="shared" ca="1" si="19"/>
        <v>0</v>
      </c>
      <c r="AI118" s="50">
        <f t="shared" ca="1" si="20"/>
        <v>0</v>
      </c>
    </row>
    <row r="119" spans="2:36" x14ac:dyDescent="0.2">
      <c r="B119" s="18">
        <f t="shared" si="21"/>
        <v>67</v>
      </c>
      <c r="C119" s="1"/>
      <c r="D119" s="36" t="s">
        <v>224</v>
      </c>
      <c r="F119" s="50">
        <f ca="1">'Distribution Class'!AF119</f>
        <v>0</v>
      </c>
      <c r="H119" s="78"/>
      <c r="K119" s="73">
        <f>_xlfn.IFNA(MATCH(J119,'Dist Cust Factors'!$B$12:$B$447,0),0)</f>
        <v>0</v>
      </c>
      <c r="L119" s="50">
        <f t="shared" ca="1" si="15"/>
        <v>0</v>
      </c>
      <c r="O119" s="73">
        <f>_xlfn.IFNA(MATCH(N119,'Dist Cust Factors'!$B$12:$B$451,0),0)</f>
        <v>0</v>
      </c>
      <c r="P119" s="78">
        <f ca="1">OFFSET('Dist Cust Factors'!$B$12,$O119-1,P$14)*$L119+OFFSET('Dist Cust Factors'!$B$12,$K119-1,P$14)*$H119</f>
        <v>0</v>
      </c>
      <c r="R119" s="78">
        <f ca="1">OFFSET('Dist Cust Factors'!$B$12,$O119-1,R$14)*$L119+OFFSET('Dist Cust Factors'!$B$12,$K119-1,R$14)*$H119</f>
        <v>0</v>
      </c>
      <c r="S119" s="78"/>
      <c r="T119" s="78">
        <f ca="1">OFFSET('Dist Cust Factors'!$B$12,$O119-1,T$14)*$L119+OFFSET('Dist Cust Factors'!$B$12,$K119-1,T$14)*$H119</f>
        <v>0</v>
      </c>
      <c r="U119" s="78"/>
      <c r="V119" s="78">
        <f ca="1">OFFSET('Dist Cust Factors'!$B$12,$O119-1,V$14)*$L119+OFFSET('Dist Cust Factors'!$B$12,$K119-1,V$14)*$H119</f>
        <v>0</v>
      </c>
      <c r="X119" s="110"/>
      <c r="Z119" s="91">
        <f ca="1">'Distribution Class'!BH119</f>
        <v>0</v>
      </c>
      <c r="AA119" s="98">
        <f t="shared" ca="1" si="16"/>
        <v>0</v>
      </c>
      <c r="AC119" s="50">
        <f t="shared" ca="1" si="17"/>
        <v>0</v>
      </c>
      <c r="AE119" s="50">
        <f t="shared" ca="1" si="18"/>
        <v>0</v>
      </c>
      <c r="AG119" s="50">
        <f t="shared" ca="1" si="19"/>
        <v>0</v>
      </c>
      <c r="AI119" s="50">
        <f t="shared" ca="1" si="20"/>
        <v>0</v>
      </c>
    </row>
    <row r="120" spans="2:36" x14ac:dyDescent="0.2">
      <c r="B120" s="18">
        <f t="shared" si="21"/>
        <v>68</v>
      </c>
      <c r="C120" s="1"/>
      <c r="D120" s="36" t="s">
        <v>338</v>
      </c>
      <c r="F120" s="50">
        <f ca="1">'Distribution Class'!AF120</f>
        <v>0</v>
      </c>
      <c r="H120" s="78"/>
      <c r="K120" s="73">
        <f>_xlfn.IFNA(MATCH(J120,'Dist Cust Factors'!$B$12:$B$447,0),0)</f>
        <v>0</v>
      </c>
      <c r="L120" s="50">
        <f t="shared" ca="1" si="15"/>
        <v>0</v>
      </c>
      <c r="O120" s="73">
        <f>_xlfn.IFNA(MATCH(N120,'Dist Cust Factors'!$B$12:$B$451,0),0)</f>
        <v>0</v>
      </c>
      <c r="P120" s="78">
        <f ca="1">OFFSET('Dist Cust Factors'!$B$12,$O120-1,P$14)*$L120+OFFSET('Dist Cust Factors'!$B$12,$K120-1,P$14)*$H120</f>
        <v>0</v>
      </c>
      <c r="R120" s="78">
        <f ca="1">OFFSET('Dist Cust Factors'!$B$12,$O120-1,R$14)*$L120+OFFSET('Dist Cust Factors'!$B$12,$K120-1,R$14)*$H120</f>
        <v>0</v>
      </c>
      <c r="S120" s="78"/>
      <c r="T120" s="78">
        <f ca="1">OFFSET('Dist Cust Factors'!$B$12,$O120-1,T$14)*$L120+OFFSET('Dist Cust Factors'!$B$12,$K120-1,T$14)*$H120</f>
        <v>0</v>
      </c>
      <c r="U120" s="78"/>
      <c r="V120" s="78">
        <f ca="1">OFFSET('Dist Cust Factors'!$B$12,$O120-1,V$14)*$L120+OFFSET('Dist Cust Factors'!$B$12,$K120-1,V$14)*$H120</f>
        <v>0</v>
      </c>
      <c r="X120" s="110"/>
      <c r="Z120" s="91">
        <f ca="1">'Distribution Class'!BH120</f>
        <v>0</v>
      </c>
      <c r="AA120" s="98">
        <f t="shared" ca="1" si="16"/>
        <v>0</v>
      </c>
      <c r="AC120" s="50">
        <f t="shared" ca="1" si="17"/>
        <v>0</v>
      </c>
      <c r="AE120" s="50">
        <f t="shared" ca="1" si="18"/>
        <v>0</v>
      </c>
      <c r="AG120" s="50">
        <f t="shared" ca="1" si="19"/>
        <v>0</v>
      </c>
      <c r="AI120" s="50">
        <f t="shared" ca="1" si="20"/>
        <v>0</v>
      </c>
    </row>
    <row r="121" spans="2:36" x14ac:dyDescent="0.2">
      <c r="B121" s="18">
        <f t="shared" si="21"/>
        <v>69</v>
      </c>
      <c r="C121" s="1"/>
      <c r="D121" s="36" t="s">
        <v>203</v>
      </c>
      <c r="F121" s="50">
        <f ca="1">'Distribution Class'!AF121</f>
        <v>0</v>
      </c>
      <c r="H121" s="78"/>
      <c r="K121" s="73">
        <f>_xlfn.IFNA(MATCH(J121,'Dist Cust Factors'!$B$12:$B$447,0),0)</f>
        <v>0</v>
      </c>
      <c r="L121" s="50">
        <f t="shared" ca="1" si="15"/>
        <v>0</v>
      </c>
      <c r="O121" s="73">
        <f>_xlfn.IFNA(MATCH(N121,'Dist Cust Factors'!$B$12:$B$451,0),0)</f>
        <v>0</v>
      </c>
      <c r="P121" s="78">
        <f ca="1">OFFSET('Dist Cust Factors'!$B$12,$O121-1,P$14)*$L121+OFFSET('Dist Cust Factors'!$B$12,$K121-1,P$14)*$H121</f>
        <v>0</v>
      </c>
      <c r="R121" s="78">
        <f ca="1">OFFSET('Dist Cust Factors'!$B$12,$O121-1,R$14)*$L121+OFFSET('Dist Cust Factors'!$B$12,$K121-1,R$14)*$H121</f>
        <v>0</v>
      </c>
      <c r="S121" s="78"/>
      <c r="T121" s="78">
        <f ca="1">OFFSET('Dist Cust Factors'!$B$12,$O121-1,T$14)*$L121+OFFSET('Dist Cust Factors'!$B$12,$K121-1,T$14)*$H121</f>
        <v>0</v>
      </c>
      <c r="U121" s="78"/>
      <c r="V121" s="78">
        <f ca="1">OFFSET('Dist Cust Factors'!$B$12,$O121-1,V$14)*$L121+OFFSET('Dist Cust Factors'!$B$12,$K121-1,V$14)*$H121</f>
        <v>0</v>
      </c>
      <c r="X121" s="110"/>
      <c r="Z121" s="91">
        <f ca="1">'Distribution Class'!BH121</f>
        <v>0</v>
      </c>
      <c r="AA121" s="98">
        <f t="shared" ca="1" si="16"/>
        <v>0</v>
      </c>
      <c r="AC121" s="50">
        <f t="shared" ca="1" si="17"/>
        <v>0</v>
      </c>
      <c r="AE121" s="50">
        <f t="shared" ca="1" si="18"/>
        <v>0</v>
      </c>
      <c r="AG121" s="50">
        <f t="shared" ca="1" si="19"/>
        <v>0</v>
      </c>
      <c r="AI121" s="50">
        <f t="shared" ca="1" si="20"/>
        <v>0</v>
      </c>
    </row>
    <row r="122" spans="2:36" x14ac:dyDescent="0.2">
      <c r="B122" s="18">
        <f t="shared" si="21"/>
        <v>70</v>
      </c>
      <c r="C122" s="1"/>
      <c r="D122" s="36" t="s">
        <v>117</v>
      </c>
      <c r="F122" s="50">
        <f ca="1">'Distribution Class'!AF122</f>
        <v>0</v>
      </c>
      <c r="H122" s="78"/>
      <c r="K122" s="73">
        <f>_xlfn.IFNA(MATCH(J122,'Dist Cust Factors'!$B$12:$B$447,0),0)</f>
        <v>0</v>
      </c>
      <c r="L122" s="50">
        <f t="shared" ca="1" si="15"/>
        <v>0</v>
      </c>
      <c r="O122" s="73">
        <f>_xlfn.IFNA(MATCH(N122,'Dist Cust Factors'!$B$12:$B$451,0),0)</f>
        <v>0</v>
      </c>
      <c r="P122" s="78">
        <f ca="1">OFFSET('Dist Cust Factors'!$B$12,$O122-1,P$14)*$L122+OFFSET('Dist Cust Factors'!$B$12,$K122-1,P$14)*$H122</f>
        <v>0</v>
      </c>
      <c r="R122" s="78">
        <f ca="1">OFFSET('Dist Cust Factors'!$B$12,$O122-1,R$14)*$L122+OFFSET('Dist Cust Factors'!$B$12,$K122-1,R$14)*$H122</f>
        <v>0</v>
      </c>
      <c r="S122" s="78"/>
      <c r="T122" s="78">
        <f ca="1">OFFSET('Dist Cust Factors'!$B$12,$O122-1,T$14)*$L122+OFFSET('Dist Cust Factors'!$B$12,$K122-1,T$14)*$H122</f>
        <v>0</v>
      </c>
      <c r="U122" s="78"/>
      <c r="V122" s="78">
        <f ca="1">OFFSET('Dist Cust Factors'!$B$12,$O122-1,V$14)*$L122+OFFSET('Dist Cust Factors'!$B$12,$K122-1,V$14)*$H122</f>
        <v>0</v>
      </c>
      <c r="X122" s="110"/>
      <c r="Z122" s="91">
        <f ca="1">'Distribution Class'!BH122</f>
        <v>0</v>
      </c>
      <c r="AA122" s="98">
        <f t="shared" ca="1" si="16"/>
        <v>0</v>
      </c>
      <c r="AC122" s="50">
        <f t="shared" ca="1" si="17"/>
        <v>0</v>
      </c>
      <c r="AE122" s="50">
        <f t="shared" ca="1" si="18"/>
        <v>0</v>
      </c>
      <c r="AG122" s="50">
        <f t="shared" ca="1" si="19"/>
        <v>0</v>
      </c>
      <c r="AI122" s="50">
        <f t="shared" ca="1" si="20"/>
        <v>0</v>
      </c>
    </row>
    <row r="123" spans="2:36" x14ac:dyDescent="0.2">
      <c r="B123" s="18"/>
      <c r="C123" s="1"/>
      <c r="D123" s="1" t="s">
        <v>8</v>
      </c>
      <c r="X123" s="110"/>
      <c r="AC123" s="50">
        <f t="shared" si="17"/>
        <v>0</v>
      </c>
      <c r="AE123" s="50">
        <f t="shared" si="18"/>
        <v>0</v>
      </c>
      <c r="AG123" s="50">
        <f t="shared" si="19"/>
        <v>0</v>
      </c>
      <c r="AI123" s="50">
        <f t="shared" si="20"/>
        <v>0</v>
      </c>
    </row>
    <row r="124" spans="2:36" x14ac:dyDescent="0.2">
      <c r="B124" s="18">
        <f>B122+1</f>
        <v>71</v>
      </c>
      <c r="C124" s="1"/>
      <c r="D124" s="36" t="s">
        <v>71</v>
      </c>
      <c r="F124" s="50">
        <f ca="1">'Distribution Class'!AF124</f>
        <v>0</v>
      </c>
      <c r="H124" s="78"/>
      <c r="K124" s="73">
        <f>_xlfn.IFNA(MATCH(J124,'Dist Cust Factors'!$B$12:$B$447,0),0)</f>
        <v>0</v>
      </c>
      <c r="L124" s="50">
        <f t="shared" ref="L124:L131" ca="1" si="22">F124-H124</f>
        <v>0</v>
      </c>
      <c r="O124" s="73">
        <f>_xlfn.IFNA(MATCH(N124,'Dist Cust Factors'!$B$12:$B$451,0),0)</f>
        <v>0</v>
      </c>
      <c r="P124" s="78">
        <f ca="1">OFFSET('Dist Cust Factors'!$B$12,$O124-1,P$14)*$L124+OFFSET('Dist Cust Factors'!$B$12,$K124-1,P$14)*$H124</f>
        <v>0</v>
      </c>
      <c r="R124" s="78">
        <f ca="1">OFFSET('Dist Cust Factors'!$B$12,$O124-1,R$14)*$L124+OFFSET('Dist Cust Factors'!$B$12,$K124-1,R$14)*$H124</f>
        <v>0</v>
      </c>
      <c r="S124" s="78"/>
      <c r="T124" s="78">
        <f ca="1">OFFSET('Dist Cust Factors'!$B$12,$O124-1,T$14)*$L124+OFFSET('Dist Cust Factors'!$B$12,$K124-1,T$14)*$H124</f>
        <v>0</v>
      </c>
      <c r="U124" s="78"/>
      <c r="V124" s="78">
        <f ca="1">OFFSET('Dist Cust Factors'!$B$12,$O124-1,V$14)*$L124+OFFSET('Dist Cust Factors'!$B$12,$K124-1,V$14)*$H124</f>
        <v>0</v>
      </c>
      <c r="X124" s="110"/>
      <c r="Z124" s="91">
        <f ca="1">'Distribution Class'!BH124</f>
        <v>0</v>
      </c>
      <c r="AA124" s="98">
        <f t="shared" ref="AA124:AA131" ca="1" si="23">IFERROR(Z124/F124,0)</f>
        <v>0</v>
      </c>
      <c r="AC124" s="50">
        <f t="shared" ca="1" si="17"/>
        <v>0</v>
      </c>
      <c r="AE124" s="50">
        <f t="shared" ca="1" si="18"/>
        <v>0</v>
      </c>
      <c r="AG124" s="50">
        <f t="shared" ca="1" si="19"/>
        <v>0</v>
      </c>
      <c r="AI124" s="50">
        <f t="shared" ca="1" si="20"/>
        <v>0</v>
      </c>
    </row>
    <row r="125" spans="2:36" x14ac:dyDescent="0.2">
      <c r="B125" s="18">
        <f t="shared" ref="B125:B131" si="24">B124+1</f>
        <v>72</v>
      </c>
      <c r="C125" s="1"/>
      <c r="D125" s="36" t="s">
        <v>171</v>
      </c>
      <c r="F125" s="50">
        <f ca="1">'Distribution Class'!AF125</f>
        <v>0</v>
      </c>
      <c r="H125" s="78"/>
      <c r="K125" s="73">
        <f>_xlfn.IFNA(MATCH(J125,'Dist Cust Factors'!$B$12:$B$447,0),0)</f>
        <v>0</v>
      </c>
      <c r="L125" s="50">
        <f t="shared" ca="1" si="22"/>
        <v>0</v>
      </c>
      <c r="O125" s="73">
        <f>_xlfn.IFNA(MATCH(N125,'Dist Cust Factors'!$B$12:$B$451,0),0)</f>
        <v>0</v>
      </c>
      <c r="P125" s="78">
        <f ca="1">OFFSET('Dist Cust Factors'!$B$12,$O125-1,P$14)*$L125+OFFSET('Dist Cust Factors'!$B$12,$K125-1,P$14)*$H125</f>
        <v>0</v>
      </c>
      <c r="R125" s="78">
        <f ca="1">OFFSET('Dist Cust Factors'!$B$12,$O125-1,R$14)*$L125+OFFSET('Dist Cust Factors'!$B$12,$K125-1,R$14)*$H125</f>
        <v>0</v>
      </c>
      <c r="S125" s="78"/>
      <c r="T125" s="78">
        <f ca="1">OFFSET('Dist Cust Factors'!$B$12,$O125-1,T$14)*$L125+OFFSET('Dist Cust Factors'!$B$12,$K125-1,T$14)*$H125</f>
        <v>0</v>
      </c>
      <c r="U125" s="78"/>
      <c r="V125" s="78">
        <f ca="1">OFFSET('Dist Cust Factors'!$B$12,$O125-1,V$14)*$L125+OFFSET('Dist Cust Factors'!$B$12,$K125-1,V$14)*$H125</f>
        <v>0</v>
      </c>
      <c r="X125" s="110"/>
      <c r="Z125" s="91">
        <f ca="1">'Distribution Class'!BH125</f>
        <v>0</v>
      </c>
      <c r="AA125" s="98">
        <f t="shared" ca="1" si="23"/>
        <v>0</v>
      </c>
      <c r="AC125" s="50">
        <f t="shared" ca="1" si="17"/>
        <v>0</v>
      </c>
      <c r="AE125" s="50">
        <f t="shared" ca="1" si="18"/>
        <v>0</v>
      </c>
      <c r="AG125" s="50">
        <f t="shared" ca="1" si="19"/>
        <v>0</v>
      </c>
      <c r="AI125" s="50">
        <f t="shared" ca="1" si="20"/>
        <v>0</v>
      </c>
    </row>
    <row r="126" spans="2:36" x14ac:dyDescent="0.2">
      <c r="B126" s="18">
        <f t="shared" si="24"/>
        <v>73</v>
      </c>
      <c r="C126" s="1"/>
      <c r="D126" s="36" t="s">
        <v>179</v>
      </c>
      <c r="F126" s="50">
        <f ca="1">'Distribution Class'!AF126</f>
        <v>0</v>
      </c>
      <c r="H126" s="78"/>
      <c r="K126" s="73">
        <f>_xlfn.IFNA(MATCH(J126,'Dist Cust Factors'!$B$12:$B$447,0),0)</f>
        <v>0</v>
      </c>
      <c r="L126" s="50">
        <f t="shared" ca="1" si="22"/>
        <v>0</v>
      </c>
      <c r="O126" s="73">
        <f>_xlfn.IFNA(MATCH(N126,'Dist Cust Factors'!$B$12:$B$451,0),0)</f>
        <v>0</v>
      </c>
      <c r="P126" s="78">
        <f ca="1">OFFSET('Dist Cust Factors'!$B$12,$O126-1,P$14)*$L126+OFFSET('Dist Cust Factors'!$B$12,$K126-1,P$14)*$H126</f>
        <v>0</v>
      </c>
      <c r="R126" s="78">
        <f ca="1">OFFSET('Dist Cust Factors'!$B$12,$O126-1,R$14)*$L126+OFFSET('Dist Cust Factors'!$B$12,$K126-1,R$14)*$H126</f>
        <v>0</v>
      </c>
      <c r="S126" s="78"/>
      <c r="T126" s="78">
        <f ca="1">OFFSET('Dist Cust Factors'!$B$12,$O126-1,T$14)*$L126+OFFSET('Dist Cust Factors'!$B$12,$K126-1,T$14)*$H126</f>
        <v>0</v>
      </c>
      <c r="U126" s="78"/>
      <c r="V126" s="78">
        <f ca="1">OFFSET('Dist Cust Factors'!$B$12,$O126-1,V$14)*$L126+OFFSET('Dist Cust Factors'!$B$12,$K126-1,V$14)*$H126</f>
        <v>0</v>
      </c>
      <c r="X126" s="110"/>
      <c r="Z126" s="91">
        <f ca="1">'Distribution Class'!BH126</f>
        <v>0</v>
      </c>
      <c r="AA126" s="98">
        <f t="shared" ca="1" si="23"/>
        <v>0</v>
      </c>
      <c r="AC126" s="50">
        <f t="shared" ca="1" si="17"/>
        <v>0</v>
      </c>
      <c r="AE126" s="50">
        <f t="shared" ca="1" si="18"/>
        <v>0</v>
      </c>
      <c r="AG126" s="50">
        <f t="shared" ca="1" si="19"/>
        <v>0</v>
      </c>
      <c r="AI126" s="50">
        <f t="shared" ca="1" si="20"/>
        <v>0</v>
      </c>
    </row>
    <row r="127" spans="2:36" x14ac:dyDescent="0.2">
      <c r="B127" s="18">
        <f t="shared" si="24"/>
        <v>74</v>
      </c>
      <c r="C127" s="1"/>
      <c r="D127" s="36" t="s">
        <v>199</v>
      </c>
      <c r="F127" s="50">
        <f ca="1">'Distribution Class'!AF127</f>
        <v>0</v>
      </c>
      <c r="H127" s="78"/>
      <c r="K127" s="73">
        <f>_xlfn.IFNA(MATCH(J127,'Dist Cust Factors'!$B$12:$B$447,0),0)</f>
        <v>0</v>
      </c>
      <c r="L127" s="50">
        <f t="shared" ca="1" si="22"/>
        <v>0</v>
      </c>
      <c r="O127" s="73">
        <f>_xlfn.IFNA(MATCH(N127,'Dist Cust Factors'!$B$12:$B$451,0),0)</f>
        <v>0</v>
      </c>
      <c r="P127" s="78">
        <f ca="1">OFFSET('Dist Cust Factors'!$B$12,$O127-1,P$14)*$L127+OFFSET('Dist Cust Factors'!$B$12,$K127-1,P$14)*$H127</f>
        <v>0</v>
      </c>
      <c r="R127" s="78">
        <f ca="1">OFFSET('Dist Cust Factors'!$B$12,$O127-1,R$14)*$L127+OFFSET('Dist Cust Factors'!$B$12,$K127-1,R$14)*$H127</f>
        <v>0</v>
      </c>
      <c r="S127" s="78"/>
      <c r="T127" s="78">
        <f ca="1">OFFSET('Dist Cust Factors'!$B$12,$O127-1,T$14)*$L127+OFFSET('Dist Cust Factors'!$B$12,$K127-1,T$14)*$H127</f>
        <v>0</v>
      </c>
      <c r="U127" s="78"/>
      <c r="V127" s="78">
        <f ca="1">OFFSET('Dist Cust Factors'!$B$12,$O127-1,V$14)*$L127+OFFSET('Dist Cust Factors'!$B$12,$K127-1,V$14)*$H127</f>
        <v>0</v>
      </c>
      <c r="X127" s="110"/>
      <c r="Z127" s="91">
        <f ca="1">'Distribution Class'!BH127</f>
        <v>0</v>
      </c>
      <c r="AA127" s="98">
        <f t="shared" ca="1" si="23"/>
        <v>0</v>
      </c>
      <c r="AC127" s="50">
        <f t="shared" ca="1" si="17"/>
        <v>0</v>
      </c>
      <c r="AE127" s="50">
        <f t="shared" ca="1" si="18"/>
        <v>0</v>
      </c>
      <c r="AG127" s="50">
        <f t="shared" ca="1" si="19"/>
        <v>0</v>
      </c>
      <c r="AI127" s="50">
        <f t="shared" ca="1" si="20"/>
        <v>0</v>
      </c>
    </row>
    <row r="128" spans="2:36" x14ac:dyDescent="0.2">
      <c r="B128" s="18">
        <f t="shared" si="24"/>
        <v>75</v>
      </c>
      <c r="C128" s="1"/>
      <c r="D128" s="36" t="s">
        <v>21</v>
      </c>
      <c r="F128" s="50">
        <f ca="1">'Distribution Class'!AF128</f>
        <v>0</v>
      </c>
      <c r="H128" s="78"/>
      <c r="K128" s="73">
        <f>_xlfn.IFNA(MATCH(J128,'Dist Cust Factors'!$B$12:$B$447,0),0)</f>
        <v>0</v>
      </c>
      <c r="L128" s="50">
        <f t="shared" ca="1" si="22"/>
        <v>0</v>
      </c>
      <c r="O128" s="73">
        <f>_xlfn.IFNA(MATCH(N128,'Dist Cust Factors'!$B$12:$B$451,0),0)</f>
        <v>0</v>
      </c>
      <c r="P128" s="78">
        <f ca="1">OFFSET('Dist Cust Factors'!$B$12,$O128-1,P$14)*$L128+OFFSET('Dist Cust Factors'!$B$12,$K128-1,P$14)*$H128</f>
        <v>0</v>
      </c>
      <c r="R128" s="78">
        <f ca="1">OFFSET('Dist Cust Factors'!$B$12,$O128-1,R$14)*$L128+OFFSET('Dist Cust Factors'!$B$12,$K128-1,R$14)*$H128</f>
        <v>0</v>
      </c>
      <c r="S128" s="78"/>
      <c r="T128" s="78">
        <f ca="1">OFFSET('Dist Cust Factors'!$B$12,$O128-1,T$14)*$L128+OFFSET('Dist Cust Factors'!$B$12,$K128-1,T$14)*$H128</f>
        <v>0</v>
      </c>
      <c r="U128" s="78"/>
      <c r="V128" s="78">
        <f ca="1">OFFSET('Dist Cust Factors'!$B$12,$O128-1,V$14)*$L128+OFFSET('Dist Cust Factors'!$B$12,$K128-1,V$14)*$H128</f>
        <v>0</v>
      </c>
      <c r="X128" s="110"/>
      <c r="Z128" s="91">
        <f ca="1">'Distribution Class'!BH128</f>
        <v>0</v>
      </c>
      <c r="AA128" s="98">
        <f t="shared" ca="1" si="23"/>
        <v>0</v>
      </c>
      <c r="AC128" s="50">
        <f t="shared" ca="1" si="17"/>
        <v>0</v>
      </c>
      <c r="AE128" s="50">
        <f t="shared" ca="1" si="18"/>
        <v>0</v>
      </c>
      <c r="AG128" s="50">
        <f t="shared" ca="1" si="19"/>
        <v>0</v>
      </c>
      <c r="AI128" s="50">
        <f t="shared" ca="1" si="20"/>
        <v>0</v>
      </c>
    </row>
    <row r="129" spans="2:35" x14ac:dyDescent="0.2">
      <c r="B129" s="18">
        <f t="shared" si="24"/>
        <v>76</v>
      </c>
      <c r="C129" s="1"/>
      <c r="D129" s="36" t="s">
        <v>200</v>
      </c>
      <c r="F129" s="50">
        <f ca="1">'Distribution Class'!AF129</f>
        <v>0</v>
      </c>
      <c r="H129" s="78"/>
      <c r="K129" s="73">
        <f>_xlfn.IFNA(MATCH(J129,'Dist Cust Factors'!$B$12:$B$447,0),0)</f>
        <v>0</v>
      </c>
      <c r="L129" s="50">
        <f t="shared" ca="1" si="22"/>
        <v>0</v>
      </c>
      <c r="O129" s="73">
        <f>_xlfn.IFNA(MATCH(N129,'Dist Cust Factors'!$B$12:$B$451,0),0)</f>
        <v>0</v>
      </c>
      <c r="P129" s="78">
        <f ca="1">OFFSET('Dist Cust Factors'!$B$12,$O129-1,P$14)*$L129+OFFSET('Dist Cust Factors'!$B$12,$K129-1,P$14)*$H129</f>
        <v>0</v>
      </c>
      <c r="R129" s="78">
        <f ca="1">OFFSET('Dist Cust Factors'!$B$12,$O129-1,R$14)*$L129+OFFSET('Dist Cust Factors'!$B$12,$K129-1,R$14)*$H129</f>
        <v>0</v>
      </c>
      <c r="S129" s="78"/>
      <c r="T129" s="78">
        <f ca="1">OFFSET('Dist Cust Factors'!$B$12,$O129-1,T$14)*$L129+OFFSET('Dist Cust Factors'!$B$12,$K129-1,T$14)*$H129</f>
        <v>0</v>
      </c>
      <c r="U129" s="78"/>
      <c r="V129" s="78">
        <f ca="1">OFFSET('Dist Cust Factors'!$B$12,$O129-1,V$14)*$L129+OFFSET('Dist Cust Factors'!$B$12,$K129-1,V$14)*$H129</f>
        <v>0</v>
      </c>
      <c r="X129" s="110"/>
      <c r="Z129" s="91">
        <f ca="1">'Distribution Class'!BH129</f>
        <v>0</v>
      </c>
      <c r="AA129" s="98">
        <f t="shared" ca="1" si="23"/>
        <v>0</v>
      </c>
      <c r="AC129" s="50">
        <f t="shared" ca="1" si="17"/>
        <v>0</v>
      </c>
      <c r="AE129" s="50">
        <f t="shared" ca="1" si="18"/>
        <v>0</v>
      </c>
      <c r="AG129" s="50">
        <f t="shared" ca="1" si="19"/>
        <v>0</v>
      </c>
      <c r="AI129" s="50">
        <f t="shared" ca="1" si="20"/>
        <v>0</v>
      </c>
    </row>
    <row r="130" spans="2:35" x14ac:dyDescent="0.2">
      <c r="B130" s="18">
        <f t="shared" si="24"/>
        <v>77</v>
      </c>
      <c r="C130" s="1"/>
      <c r="D130" s="36" t="s">
        <v>180</v>
      </c>
      <c r="F130" s="50">
        <f ca="1">'Distribution Class'!AF130</f>
        <v>0</v>
      </c>
      <c r="H130" s="78"/>
      <c r="K130" s="73">
        <f>_xlfn.IFNA(MATCH(J130,'Dist Cust Factors'!$B$12:$B$447,0),0)</f>
        <v>0</v>
      </c>
      <c r="L130" s="50">
        <f t="shared" ca="1" si="22"/>
        <v>0</v>
      </c>
      <c r="O130" s="73">
        <f>_xlfn.IFNA(MATCH(N130,'Dist Cust Factors'!$B$12:$B$451,0),0)</f>
        <v>0</v>
      </c>
      <c r="P130" s="78">
        <f ca="1">OFFSET('Dist Cust Factors'!$B$12,$O130-1,P$14)*$L130+OFFSET('Dist Cust Factors'!$B$12,$K130-1,P$14)*$H130</f>
        <v>0</v>
      </c>
      <c r="R130" s="78">
        <f ca="1">OFFSET('Dist Cust Factors'!$B$12,$O130-1,R$14)*$L130+OFFSET('Dist Cust Factors'!$B$12,$K130-1,R$14)*$H130</f>
        <v>0</v>
      </c>
      <c r="S130" s="78"/>
      <c r="T130" s="78">
        <f ca="1">OFFSET('Dist Cust Factors'!$B$12,$O130-1,T$14)*$L130+OFFSET('Dist Cust Factors'!$B$12,$K130-1,T$14)*$H130</f>
        <v>0</v>
      </c>
      <c r="U130" s="78"/>
      <c r="V130" s="78">
        <f ca="1">OFFSET('Dist Cust Factors'!$B$12,$O130-1,V$14)*$L130+OFFSET('Dist Cust Factors'!$B$12,$K130-1,V$14)*$H130</f>
        <v>0</v>
      </c>
      <c r="X130" s="110"/>
      <c r="Z130" s="91">
        <f ca="1">'Distribution Class'!BH130</f>
        <v>0</v>
      </c>
      <c r="AA130" s="98">
        <f t="shared" ca="1" si="23"/>
        <v>0</v>
      </c>
      <c r="AC130" s="50">
        <f t="shared" ca="1" si="17"/>
        <v>0</v>
      </c>
      <c r="AE130" s="50">
        <f t="shared" ca="1" si="18"/>
        <v>0</v>
      </c>
      <c r="AG130" s="50">
        <f t="shared" ca="1" si="19"/>
        <v>0</v>
      </c>
      <c r="AI130" s="50">
        <f t="shared" ca="1" si="20"/>
        <v>0</v>
      </c>
    </row>
    <row r="131" spans="2:35" x14ac:dyDescent="0.2">
      <c r="B131" s="18">
        <f t="shared" si="24"/>
        <v>78</v>
      </c>
      <c r="C131" s="1"/>
      <c r="D131" s="36" t="s">
        <v>201</v>
      </c>
      <c r="F131" s="50">
        <f ca="1">'Distribution Class'!AF131</f>
        <v>0</v>
      </c>
      <c r="H131" s="78"/>
      <c r="K131" s="73">
        <f>_xlfn.IFNA(MATCH(J131,'Dist Cust Factors'!$B$12:$B$447,0),0)</f>
        <v>0</v>
      </c>
      <c r="L131" s="50">
        <f t="shared" ca="1" si="22"/>
        <v>0</v>
      </c>
      <c r="O131" s="73">
        <f>_xlfn.IFNA(MATCH(N131,'Dist Cust Factors'!$B$12:$B$451,0),0)</f>
        <v>0</v>
      </c>
      <c r="P131" s="78">
        <f ca="1">OFFSET('Dist Cust Factors'!$B$12,$O131-1,P$14)*$L131+OFFSET('Dist Cust Factors'!$B$12,$K131-1,P$14)*$H131</f>
        <v>0</v>
      </c>
      <c r="R131" s="78">
        <f ca="1">OFFSET('Dist Cust Factors'!$B$12,$O131-1,R$14)*$L131+OFFSET('Dist Cust Factors'!$B$12,$K131-1,R$14)*$H131</f>
        <v>0</v>
      </c>
      <c r="S131" s="78"/>
      <c r="T131" s="78">
        <f ca="1">OFFSET('Dist Cust Factors'!$B$12,$O131-1,T$14)*$L131+OFFSET('Dist Cust Factors'!$B$12,$K131-1,T$14)*$H131</f>
        <v>0</v>
      </c>
      <c r="U131" s="78"/>
      <c r="V131" s="78">
        <f ca="1">OFFSET('Dist Cust Factors'!$B$12,$O131-1,V$14)*$L131+OFFSET('Dist Cust Factors'!$B$12,$K131-1,V$14)*$H131</f>
        <v>0</v>
      </c>
      <c r="X131" s="110"/>
      <c r="Z131" s="91">
        <f ca="1">'Distribution Class'!BH131</f>
        <v>0</v>
      </c>
      <c r="AA131" s="98">
        <f t="shared" ca="1" si="23"/>
        <v>0</v>
      </c>
      <c r="AC131" s="50">
        <f t="shared" ca="1" si="17"/>
        <v>0</v>
      </c>
      <c r="AE131" s="50">
        <f t="shared" ca="1" si="18"/>
        <v>0</v>
      </c>
      <c r="AG131" s="50">
        <f t="shared" ca="1" si="19"/>
        <v>0</v>
      </c>
      <c r="AI131" s="50">
        <f t="shared" ca="1" si="20"/>
        <v>0</v>
      </c>
    </row>
    <row r="132" spans="2:35" x14ac:dyDescent="0.2">
      <c r="B132" s="18"/>
      <c r="C132" s="1"/>
      <c r="D132" s="1" t="s">
        <v>9</v>
      </c>
      <c r="X132" s="110"/>
      <c r="AC132" s="50">
        <f t="shared" si="17"/>
        <v>0</v>
      </c>
      <c r="AE132" s="50">
        <f t="shared" si="18"/>
        <v>0</v>
      </c>
      <c r="AG132" s="50">
        <f t="shared" si="19"/>
        <v>0</v>
      </c>
      <c r="AI132" s="50">
        <f t="shared" si="20"/>
        <v>0</v>
      </c>
    </row>
    <row r="133" spans="2:35" x14ac:dyDescent="0.2">
      <c r="B133" s="18">
        <f>B131+1</f>
        <v>79</v>
      </c>
      <c r="C133" s="1"/>
      <c r="D133" s="1" t="s">
        <v>214</v>
      </c>
      <c r="F133" s="50">
        <f>'Distribution Class'!AF133</f>
        <v>0</v>
      </c>
      <c r="L133" s="50">
        <f t="shared" ref="L133:L136" si="25">F133-H133</f>
        <v>0</v>
      </c>
      <c r="O133" s="73">
        <f>_xlfn.IFNA(MATCH(N133,'Dist Cust Factors'!$B$12:$B$451,0),0)</f>
        <v>0</v>
      </c>
      <c r="P133" s="78">
        <f ca="1">OFFSET('Dist Cust Factors'!$B$12,$O133-1,P$14)*$L133+OFFSET('Dist Cust Factors'!$B$12,$K133-1,P$14)*$H133</f>
        <v>0</v>
      </c>
      <c r="R133" s="78">
        <f ca="1">OFFSET('Dist Cust Factors'!$B$12,$O133-1,R$14)*$L133+OFFSET('Dist Cust Factors'!$B$12,$K133-1,R$14)*$H133</f>
        <v>0</v>
      </c>
      <c r="S133" s="78"/>
      <c r="T133" s="78">
        <f ca="1">OFFSET('Dist Cust Factors'!$B$12,$O133-1,T$14)*$L133+OFFSET('Dist Cust Factors'!$B$12,$K133-1,T$14)*$H133</f>
        <v>0</v>
      </c>
      <c r="U133" s="78"/>
      <c r="V133" s="78">
        <f ca="1">OFFSET('Dist Cust Factors'!$B$12,$O133-1,V$14)*$L133+OFFSET('Dist Cust Factors'!$B$12,$K133-1,V$14)*$H133</f>
        <v>0</v>
      </c>
      <c r="X133" s="110"/>
      <c r="Z133" s="91">
        <f ca="1">'Distribution Class'!BH133</f>
        <v>0</v>
      </c>
      <c r="AA133" s="98">
        <f ca="1">IFERROR(Z133/F133,0)</f>
        <v>0</v>
      </c>
      <c r="AC133" s="50">
        <f t="shared" ca="1" si="17"/>
        <v>0</v>
      </c>
      <c r="AE133" s="50">
        <f t="shared" ca="1" si="18"/>
        <v>0</v>
      </c>
      <c r="AG133" s="50">
        <f t="shared" ca="1" si="19"/>
        <v>0</v>
      </c>
      <c r="AI133" s="50">
        <f t="shared" ca="1" si="20"/>
        <v>0</v>
      </c>
    </row>
    <row r="134" spans="2:35" x14ac:dyDescent="0.2">
      <c r="B134" s="18">
        <f>B133+1</f>
        <v>80</v>
      </c>
      <c r="C134" s="1"/>
      <c r="D134" s="36" t="s">
        <v>202</v>
      </c>
      <c r="F134" s="50">
        <f ca="1">'Distribution Class'!AF134</f>
        <v>0</v>
      </c>
      <c r="H134" s="78"/>
      <c r="K134" s="73">
        <f>_xlfn.IFNA(MATCH(J134,'Dist Cust Factors'!$B$12:$B$447,0),0)</f>
        <v>0</v>
      </c>
      <c r="L134" s="50">
        <f t="shared" ca="1" si="25"/>
        <v>0</v>
      </c>
      <c r="O134" s="73">
        <f>_xlfn.IFNA(MATCH(N134,'Dist Cust Factors'!$B$12:$B$451,0),0)</f>
        <v>0</v>
      </c>
      <c r="P134" s="78">
        <f ca="1">OFFSET('Dist Cust Factors'!$B$12,$O134-1,P$14)*$L134+OFFSET('Dist Cust Factors'!$B$12,$K134-1,P$14)*$H134</f>
        <v>0</v>
      </c>
      <c r="R134" s="78">
        <f ca="1">OFFSET('Dist Cust Factors'!$B$12,$O134-1,R$14)*$L134+OFFSET('Dist Cust Factors'!$B$12,$K134-1,R$14)*$H134</f>
        <v>0</v>
      </c>
      <c r="S134" s="78"/>
      <c r="T134" s="78">
        <f ca="1">OFFSET('Dist Cust Factors'!$B$12,$O134-1,T$14)*$L134+OFFSET('Dist Cust Factors'!$B$12,$K134-1,T$14)*$H134</f>
        <v>0</v>
      </c>
      <c r="U134" s="78"/>
      <c r="V134" s="78">
        <f ca="1">OFFSET('Dist Cust Factors'!$B$12,$O134-1,V$14)*$L134+OFFSET('Dist Cust Factors'!$B$12,$K134-1,V$14)*$H134</f>
        <v>0</v>
      </c>
      <c r="X134" s="110"/>
      <c r="Z134" s="91">
        <f ca="1">'Distribution Class'!BH134</f>
        <v>0</v>
      </c>
      <c r="AA134" s="98">
        <f ca="1">IFERROR(Z134/F134,0)</f>
        <v>0</v>
      </c>
      <c r="AC134" s="50">
        <f t="shared" ca="1" si="17"/>
        <v>0</v>
      </c>
      <c r="AE134" s="50">
        <f t="shared" ca="1" si="18"/>
        <v>0</v>
      </c>
      <c r="AG134" s="50">
        <f t="shared" ca="1" si="19"/>
        <v>0</v>
      </c>
      <c r="AI134" s="50">
        <f t="shared" ca="1" si="20"/>
        <v>0</v>
      </c>
    </row>
    <row r="135" spans="2:35" x14ac:dyDescent="0.2">
      <c r="B135" s="18">
        <f t="shared" ref="B135:B136" si="26">B134+1</f>
        <v>81</v>
      </c>
      <c r="C135" s="1"/>
      <c r="D135" s="36" t="s">
        <v>199</v>
      </c>
      <c r="F135" s="50">
        <f ca="1">'Distribution Class'!AF135</f>
        <v>0</v>
      </c>
      <c r="H135" s="78"/>
      <c r="K135" s="73">
        <f>_xlfn.IFNA(MATCH(J135,'Dist Cust Factors'!$B$12:$B$447,0),0)</f>
        <v>0</v>
      </c>
      <c r="L135" s="50">
        <f t="shared" ca="1" si="25"/>
        <v>0</v>
      </c>
      <c r="O135" s="73">
        <f>_xlfn.IFNA(MATCH(N135,'Dist Cust Factors'!$B$12:$B$451,0),0)</f>
        <v>0</v>
      </c>
      <c r="P135" s="78">
        <f ca="1">OFFSET('Dist Cust Factors'!$B$12,$O135-1,P$14)*$L135+OFFSET('Dist Cust Factors'!$B$12,$K135-1,P$14)*$H135</f>
        <v>0</v>
      </c>
      <c r="R135" s="78">
        <f ca="1">OFFSET('Dist Cust Factors'!$B$12,$O135-1,R$14)*$L135+OFFSET('Dist Cust Factors'!$B$12,$K135-1,R$14)*$H135</f>
        <v>0</v>
      </c>
      <c r="S135" s="78"/>
      <c r="T135" s="78">
        <f ca="1">OFFSET('Dist Cust Factors'!$B$12,$O135-1,T$14)*$L135+OFFSET('Dist Cust Factors'!$B$12,$K135-1,T$14)*$H135</f>
        <v>0</v>
      </c>
      <c r="U135" s="78"/>
      <c r="V135" s="78">
        <f ca="1">OFFSET('Dist Cust Factors'!$B$12,$O135-1,V$14)*$L135+OFFSET('Dist Cust Factors'!$B$12,$K135-1,V$14)*$H135</f>
        <v>0</v>
      </c>
      <c r="X135" s="110"/>
      <c r="Z135" s="91">
        <f ca="1">'Distribution Class'!BH135</f>
        <v>0</v>
      </c>
      <c r="AA135" s="98">
        <f ca="1">IFERROR(Z135/F135,0)</f>
        <v>0</v>
      </c>
      <c r="AC135" s="50">
        <f t="shared" ca="1" si="17"/>
        <v>0</v>
      </c>
      <c r="AE135" s="50">
        <f t="shared" ca="1" si="18"/>
        <v>0</v>
      </c>
      <c r="AG135" s="50">
        <f t="shared" ca="1" si="19"/>
        <v>0</v>
      </c>
      <c r="AI135" s="50">
        <f t="shared" ca="1" si="20"/>
        <v>0</v>
      </c>
    </row>
    <row r="136" spans="2:35" x14ac:dyDescent="0.2">
      <c r="B136" s="18">
        <f t="shared" si="26"/>
        <v>82</v>
      </c>
      <c r="C136" s="1"/>
      <c r="D136" s="36" t="s">
        <v>21</v>
      </c>
      <c r="F136" s="50">
        <f ca="1">'Distribution Class'!AF136</f>
        <v>0</v>
      </c>
      <c r="H136" s="78"/>
      <c r="K136" s="73">
        <f>_xlfn.IFNA(MATCH(J136,'Dist Cust Factors'!$B$12:$B$447,0),0)</f>
        <v>0</v>
      </c>
      <c r="L136" s="50">
        <f t="shared" ca="1" si="25"/>
        <v>0</v>
      </c>
      <c r="O136" s="73">
        <f>_xlfn.IFNA(MATCH(N136,'Dist Cust Factors'!$B$12:$B$451,0),0)</f>
        <v>0</v>
      </c>
      <c r="P136" s="78">
        <f ca="1">OFFSET('Dist Cust Factors'!$B$12,$O136-1,P$14)*$L136+OFFSET('Dist Cust Factors'!$B$12,$K136-1,P$14)*$H136</f>
        <v>0</v>
      </c>
      <c r="R136" s="78">
        <f ca="1">OFFSET('Dist Cust Factors'!$B$12,$O136-1,R$14)*$L136+OFFSET('Dist Cust Factors'!$B$12,$K136-1,R$14)*$H136</f>
        <v>0</v>
      </c>
      <c r="S136" s="78"/>
      <c r="T136" s="78">
        <f ca="1">OFFSET('Dist Cust Factors'!$B$12,$O136-1,T$14)*$L136+OFFSET('Dist Cust Factors'!$B$12,$K136-1,T$14)*$H136</f>
        <v>0</v>
      </c>
      <c r="U136" s="78"/>
      <c r="V136" s="78">
        <f ca="1">OFFSET('Dist Cust Factors'!$B$12,$O136-1,V$14)*$L136+OFFSET('Dist Cust Factors'!$B$12,$K136-1,V$14)*$H136</f>
        <v>0</v>
      </c>
      <c r="X136" s="110"/>
      <c r="Z136" s="91">
        <f ca="1">'Distribution Class'!BH136</f>
        <v>0</v>
      </c>
      <c r="AA136" s="98">
        <f ca="1">IFERROR(Z136/F136,0)</f>
        <v>0</v>
      </c>
      <c r="AC136" s="50">
        <f t="shared" ca="1" si="17"/>
        <v>0</v>
      </c>
      <c r="AE136" s="50">
        <f t="shared" ca="1" si="18"/>
        <v>0</v>
      </c>
      <c r="AG136" s="50">
        <f t="shared" ca="1" si="19"/>
        <v>0</v>
      </c>
      <c r="AI136" s="50">
        <f t="shared" ca="1" si="20"/>
        <v>0</v>
      </c>
    </row>
    <row r="137" spans="2:35" x14ac:dyDescent="0.2">
      <c r="B137" s="18"/>
      <c r="C137" s="1"/>
      <c r="D137" s="1" t="s">
        <v>10</v>
      </c>
      <c r="X137" s="110"/>
      <c r="AA137" s="98"/>
      <c r="AC137" s="50">
        <f t="shared" si="17"/>
        <v>0</v>
      </c>
      <c r="AE137" s="50">
        <f t="shared" si="18"/>
        <v>0</v>
      </c>
      <c r="AG137" s="50">
        <f t="shared" si="19"/>
        <v>0</v>
      </c>
      <c r="AI137" s="50">
        <f t="shared" si="20"/>
        <v>0</v>
      </c>
    </row>
    <row r="138" spans="2:35" x14ac:dyDescent="0.2">
      <c r="B138" s="18">
        <f>B136+1</f>
        <v>83</v>
      </c>
      <c r="C138" s="1"/>
      <c r="D138" s="1" t="s">
        <v>217</v>
      </c>
      <c r="F138" s="50">
        <f ca="1">'Distribution Class'!AF138</f>
        <v>0</v>
      </c>
      <c r="K138" s="73">
        <f>_xlfn.IFNA(MATCH(J138,'Dist Cust Factors'!$B$12:$B$447,0),0)</f>
        <v>0</v>
      </c>
      <c r="L138" s="50">
        <f t="shared" ref="L138:L143" ca="1" si="27">F138-H138</f>
        <v>0</v>
      </c>
      <c r="O138" s="73">
        <f>_xlfn.IFNA(MATCH(N138,'Dist Cust Factors'!$B$12:$B$451,0),0)</f>
        <v>0</v>
      </c>
      <c r="P138" s="78">
        <f ca="1">OFFSET('Dist Cust Factors'!$B$12,$O138-1,P$14)*$L138+OFFSET('Dist Cust Factors'!$B$12,$K138-1,P$14)*$H138</f>
        <v>0</v>
      </c>
      <c r="R138" s="78">
        <f ca="1">OFFSET('Dist Cust Factors'!$B$12,$O138-1,R$14)*$L138+OFFSET('Dist Cust Factors'!$B$12,$K138-1,R$14)*$H138</f>
        <v>0</v>
      </c>
      <c r="S138" s="78"/>
      <c r="T138" s="78">
        <f ca="1">OFFSET('Dist Cust Factors'!$B$12,$O138-1,T$14)*$L138+OFFSET('Dist Cust Factors'!$B$12,$K138-1,T$14)*$H138</f>
        <v>0</v>
      </c>
      <c r="U138" s="78"/>
      <c r="V138" s="78">
        <f ca="1">OFFSET('Dist Cust Factors'!$B$12,$O138-1,V$14)*$L138+OFFSET('Dist Cust Factors'!$B$12,$K138-1,V$14)*$H138</f>
        <v>0</v>
      </c>
      <c r="X138" s="110"/>
      <c r="Z138" s="91">
        <f ca="1">'Distribution Class'!BH138</f>
        <v>0</v>
      </c>
      <c r="AA138" s="98">
        <f t="shared" ref="AA138:AA143" ca="1" si="28">IFERROR(Z138/F138,0)</f>
        <v>0</v>
      </c>
      <c r="AC138" s="50">
        <f t="shared" ca="1" si="17"/>
        <v>0</v>
      </c>
      <c r="AE138" s="50">
        <f t="shared" ca="1" si="18"/>
        <v>0</v>
      </c>
      <c r="AG138" s="50">
        <f t="shared" ca="1" si="19"/>
        <v>0</v>
      </c>
      <c r="AI138" s="50">
        <f t="shared" ca="1" si="20"/>
        <v>0</v>
      </c>
    </row>
    <row r="139" spans="2:35" x14ac:dyDescent="0.2">
      <c r="B139" s="18">
        <f>B138+1</f>
        <v>84</v>
      </c>
      <c r="C139" s="1"/>
      <c r="D139" s="36" t="s">
        <v>204</v>
      </c>
      <c r="F139" s="50">
        <f ca="1">'Distribution Class'!AF139</f>
        <v>0</v>
      </c>
      <c r="H139" s="78"/>
      <c r="K139" s="73">
        <f>_xlfn.IFNA(MATCH(J139,'Dist Cust Factors'!$B$12:$B$447,0),0)</f>
        <v>0</v>
      </c>
      <c r="L139" s="50">
        <f t="shared" ca="1" si="27"/>
        <v>0</v>
      </c>
      <c r="O139" s="73">
        <f>_xlfn.IFNA(MATCH(N139,'Dist Cust Factors'!$B$12:$B$451,0),0)</f>
        <v>0</v>
      </c>
      <c r="P139" s="78">
        <f ca="1">OFFSET('Dist Cust Factors'!$B$12,$O139-1,P$14)*$L139+OFFSET('Dist Cust Factors'!$B$12,$K139-1,P$14)*$H139</f>
        <v>0</v>
      </c>
      <c r="R139" s="78">
        <f ca="1">OFFSET('Dist Cust Factors'!$B$12,$O139-1,R$14)*$L139+OFFSET('Dist Cust Factors'!$B$12,$K139-1,R$14)*$H139</f>
        <v>0</v>
      </c>
      <c r="S139" s="78"/>
      <c r="T139" s="78">
        <f ca="1">OFFSET('Dist Cust Factors'!$B$12,$O139-1,T$14)*$L139+OFFSET('Dist Cust Factors'!$B$12,$K139-1,T$14)*$H139</f>
        <v>0</v>
      </c>
      <c r="U139" s="78"/>
      <c r="V139" s="78">
        <f ca="1">OFFSET('Dist Cust Factors'!$B$12,$O139-1,V$14)*$L139+OFFSET('Dist Cust Factors'!$B$12,$K139-1,V$14)*$H139</f>
        <v>0</v>
      </c>
      <c r="X139" s="110"/>
      <c r="Z139" s="91">
        <f ca="1">'Distribution Class'!BH139</f>
        <v>0</v>
      </c>
      <c r="AA139" s="98">
        <f t="shared" ca="1" si="28"/>
        <v>0</v>
      </c>
      <c r="AC139" s="50">
        <f t="shared" ca="1" si="17"/>
        <v>0</v>
      </c>
      <c r="AE139" s="50">
        <f t="shared" ca="1" si="18"/>
        <v>0</v>
      </c>
      <c r="AG139" s="50">
        <f t="shared" ca="1" si="19"/>
        <v>0</v>
      </c>
      <c r="AI139" s="50">
        <f t="shared" ca="1" si="20"/>
        <v>0</v>
      </c>
    </row>
    <row r="140" spans="2:35" x14ac:dyDescent="0.2">
      <c r="B140" s="18">
        <f t="shared" ref="B140:B143" si="29">B139+1</f>
        <v>85</v>
      </c>
      <c r="C140" s="1"/>
      <c r="D140" s="36" t="s">
        <v>178</v>
      </c>
      <c r="F140" s="50">
        <f ca="1">'Distribution Class'!AF140</f>
        <v>0</v>
      </c>
      <c r="H140" s="78"/>
      <c r="K140" s="73">
        <f>_xlfn.IFNA(MATCH(J140,'Dist Cust Factors'!$B$12:$B$447,0),0)</f>
        <v>0</v>
      </c>
      <c r="L140" s="50">
        <f t="shared" ca="1" si="27"/>
        <v>0</v>
      </c>
      <c r="O140" s="73">
        <f>_xlfn.IFNA(MATCH(N140,'Dist Cust Factors'!$B$12:$B$451,0),0)</f>
        <v>0</v>
      </c>
      <c r="P140" s="78">
        <f ca="1">OFFSET('Dist Cust Factors'!$B$12,$O140-1,P$14)*$L140+OFFSET('Dist Cust Factors'!$B$12,$K140-1,P$14)*$H140</f>
        <v>0</v>
      </c>
      <c r="R140" s="78">
        <f ca="1">OFFSET('Dist Cust Factors'!$B$12,$O140-1,R$14)*$L140+OFFSET('Dist Cust Factors'!$B$12,$K140-1,R$14)*$H140</f>
        <v>0</v>
      </c>
      <c r="S140" s="78"/>
      <c r="T140" s="78">
        <f ca="1">OFFSET('Dist Cust Factors'!$B$12,$O140-1,T$14)*$L140+OFFSET('Dist Cust Factors'!$B$12,$K140-1,T$14)*$H140</f>
        <v>0</v>
      </c>
      <c r="U140" s="78"/>
      <c r="V140" s="78">
        <f ca="1">OFFSET('Dist Cust Factors'!$B$12,$O140-1,V$14)*$L140+OFFSET('Dist Cust Factors'!$B$12,$K140-1,V$14)*$H140</f>
        <v>0</v>
      </c>
      <c r="X140" s="110"/>
      <c r="Z140" s="91">
        <f ca="1">'Distribution Class'!BH140</f>
        <v>0</v>
      </c>
      <c r="AA140" s="98">
        <f t="shared" ca="1" si="28"/>
        <v>0</v>
      </c>
      <c r="AC140" s="50">
        <f t="shared" ca="1" si="17"/>
        <v>0</v>
      </c>
      <c r="AE140" s="50">
        <f t="shared" ca="1" si="18"/>
        <v>0</v>
      </c>
      <c r="AG140" s="50">
        <f t="shared" ca="1" si="19"/>
        <v>0</v>
      </c>
      <c r="AI140" s="50">
        <f t="shared" ca="1" si="20"/>
        <v>0</v>
      </c>
    </row>
    <row r="141" spans="2:35" x14ac:dyDescent="0.2">
      <c r="B141" s="18">
        <f t="shared" si="29"/>
        <v>86</v>
      </c>
      <c r="C141" s="1"/>
      <c r="D141" s="36" t="s">
        <v>205</v>
      </c>
      <c r="F141" s="50">
        <f ca="1">'Distribution Class'!AF141</f>
        <v>0</v>
      </c>
      <c r="H141" s="78"/>
      <c r="K141" s="73">
        <f>_xlfn.IFNA(MATCH(J141,'Dist Cust Factors'!$B$12:$B$447,0),0)</f>
        <v>0</v>
      </c>
      <c r="L141" s="50">
        <f t="shared" ca="1" si="27"/>
        <v>0</v>
      </c>
      <c r="O141" s="73">
        <f>_xlfn.IFNA(MATCH(N141,'Dist Cust Factors'!$B$12:$B$451,0),0)</f>
        <v>0</v>
      </c>
      <c r="P141" s="78">
        <f ca="1">OFFSET('Dist Cust Factors'!$B$12,$O141-1,P$14)*$L141+OFFSET('Dist Cust Factors'!$B$12,$K141-1,P$14)*$H141</f>
        <v>0</v>
      </c>
      <c r="R141" s="78">
        <f ca="1">OFFSET('Dist Cust Factors'!$B$12,$O141-1,R$14)*$L141+OFFSET('Dist Cust Factors'!$B$12,$K141-1,R$14)*$H141</f>
        <v>0</v>
      </c>
      <c r="S141" s="78"/>
      <c r="T141" s="78">
        <f ca="1">OFFSET('Dist Cust Factors'!$B$12,$O141-1,T$14)*$L141+OFFSET('Dist Cust Factors'!$B$12,$K141-1,T$14)*$H141</f>
        <v>0</v>
      </c>
      <c r="U141" s="78"/>
      <c r="V141" s="78">
        <f ca="1">OFFSET('Dist Cust Factors'!$B$12,$O141-1,V$14)*$L141+OFFSET('Dist Cust Factors'!$B$12,$K141-1,V$14)*$H141</f>
        <v>0</v>
      </c>
      <c r="X141" s="110"/>
      <c r="Z141" s="91">
        <f ca="1">'Distribution Class'!BH141</f>
        <v>0</v>
      </c>
      <c r="AA141" s="98">
        <f t="shared" ca="1" si="28"/>
        <v>0</v>
      </c>
      <c r="AC141" s="50">
        <f t="shared" ca="1" si="17"/>
        <v>0</v>
      </c>
      <c r="AE141" s="50">
        <f t="shared" ca="1" si="18"/>
        <v>0</v>
      </c>
      <c r="AG141" s="50">
        <f t="shared" ca="1" si="19"/>
        <v>0</v>
      </c>
      <c r="AI141" s="50">
        <f t="shared" ca="1" si="20"/>
        <v>0</v>
      </c>
    </row>
    <row r="142" spans="2:35" x14ac:dyDescent="0.2">
      <c r="B142" s="18">
        <f t="shared" si="29"/>
        <v>87</v>
      </c>
      <c r="C142" s="1"/>
      <c r="D142" s="36" t="s">
        <v>21</v>
      </c>
      <c r="F142" s="50">
        <f ca="1">'Distribution Class'!AF142</f>
        <v>0</v>
      </c>
      <c r="H142" s="78"/>
      <c r="K142" s="73">
        <f>_xlfn.IFNA(MATCH(J142,'Dist Cust Factors'!$B$12:$B$447,0),0)</f>
        <v>0</v>
      </c>
      <c r="L142" s="50">
        <f t="shared" ca="1" si="27"/>
        <v>0</v>
      </c>
      <c r="O142" s="73">
        <f>_xlfn.IFNA(MATCH(N142,'Dist Cust Factors'!$B$12:$B$451,0),0)</f>
        <v>0</v>
      </c>
      <c r="P142" s="78">
        <f ca="1">OFFSET('Dist Cust Factors'!$B$12,$O142-1,P$14)*$L142+OFFSET('Dist Cust Factors'!$B$12,$K142-1,P$14)*$H142</f>
        <v>0</v>
      </c>
      <c r="R142" s="78">
        <f ca="1">OFFSET('Dist Cust Factors'!$B$12,$O142-1,R$14)*$L142+OFFSET('Dist Cust Factors'!$B$12,$K142-1,R$14)*$H142</f>
        <v>0</v>
      </c>
      <c r="S142" s="78"/>
      <c r="T142" s="78">
        <f ca="1">OFFSET('Dist Cust Factors'!$B$12,$O142-1,T$14)*$L142+OFFSET('Dist Cust Factors'!$B$12,$K142-1,T$14)*$H142</f>
        <v>0</v>
      </c>
      <c r="U142" s="78"/>
      <c r="V142" s="78">
        <f ca="1">OFFSET('Dist Cust Factors'!$B$12,$O142-1,V$14)*$L142+OFFSET('Dist Cust Factors'!$B$12,$K142-1,V$14)*$H142</f>
        <v>0</v>
      </c>
      <c r="X142" s="110"/>
      <c r="Z142" s="91">
        <f ca="1">'Distribution Class'!BH142</f>
        <v>0</v>
      </c>
      <c r="AA142" s="98">
        <f t="shared" ca="1" si="28"/>
        <v>0</v>
      </c>
      <c r="AC142" s="50">
        <f t="shared" ca="1" si="17"/>
        <v>0</v>
      </c>
      <c r="AE142" s="50">
        <f t="shared" ca="1" si="18"/>
        <v>0</v>
      </c>
      <c r="AG142" s="50">
        <f t="shared" ca="1" si="19"/>
        <v>0</v>
      </c>
      <c r="AI142" s="50">
        <f t="shared" ca="1" si="20"/>
        <v>0</v>
      </c>
    </row>
    <row r="143" spans="2:35" x14ac:dyDescent="0.2">
      <c r="B143" s="18">
        <f t="shared" si="29"/>
        <v>88</v>
      </c>
      <c r="C143" s="1"/>
      <c r="D143" s="36" t="s">
        <v>206</v>
      </c>
      <c r="F143" s="50">
        <f ca="1">'Distribution Class'!AF143</f>
        <v>0</v>
      </c>
      <c r="H143" s="78"/>
      <c r="K143" s="73">
        <f>_xlfn.IFNA(MATCH(J143,'Dist Cust Factors'!$B$12:$B$447,0),0)</f>
        <v>0</v>
      </c>
      <c r="L143" s="50">
        <f t="shared" ca="1" si="27"/>
        <v>0</v>
      </c>
      <c r="O143" s="73">
        <f>_xlfn.IFNA(MATCH(N143,'Dist Cust Factors'!$B$12:$B$451,0),0)</f>
        <v>0</v>
      </c>
      <c r="P143" s="78">
        <f ca="1">OFFSET('Dist Cust Factors'!$B$12,$O143-1,P$14)*$L143+OFFSET('Dist Cust Factors'!$B$12,$K143-1,P$14)*$H143</f>
        <v>0</v>
      </c>
      <c r="R143" s="78">
        <f ca="1">OFFSET('Dist Cust Factors'!$B$12,$O143-1,R$14)*$L143+OFFSET('Dist Cust Factors'!$B$12,$K143-1,R$14)*$H143</f>
        <v>0</v>
      </c>
      <c r="S143" s="78"/>
      <c r="T143" s="78">
        <f ca="1">OFFSET('Dist Cust Factors'!$B$12,$O143-1,T$14)*$L143+OFFSET('Dist Cust Factors'!$B$12,$K143-1,T$14)*$H143</f>
        <v>0</v>
      </c>
      <c r="U143" s="78"/>
      <c r="V143" s="78">
        <f ca="1">OFFSET('Dist Cust Factors'!$B$12,$O143-1,V$14)*$L143+OFFSET('Dist Cust Factors'!$B$12,$K143-1,V$14)*$H143</f>
        <v>0</v>
      </c>
      <c r="X143" s="110"/>
      <c r="Z143" s="91">
        <f ca="1">'Distribution Class'!BH143</f>
        <v>0</v>
      </c>
      <c r="AA143" s="98">
        <f t="shared" ca="1" si="28"/>
        <v>0</v>
      </c>
      <c r="AC143" s="50">
        <f t="shared" ca="1" si="17"/>
        <v>0</v>
      </c>
      <c r="AE143" s="50">
        <f t="shared" ca="1" si="18"/>
        <v>0</v>
      </c>
      <c r="AG143" s="50">
        <f t="shared" ca="1" si="19"/>
        <v>0</v>
      </c>
      <c r="AI143" s="50">
        <f t="shared" ca="1" si="20"/>
        <v>0</v>
      </c>
    </row>
    <row r="144" spans="2:35" x14ac:dyDescent="0.2">
      <c r="B144" s="18"/>
      <c r="C144" s="1"/>
      <c r="D144" s="1" t="s">
        <v>207</v>
      </c>
      <c r="K144" s="73"/>
      <c r="O144" s="73"/>
      <c r="P144" s="78"/>
      <c r="R144" s="78"/>
      <c r="S144" s="78"/>
      <c r="T144" s="78"/>
      <c r="U144" s="78"/>
      <c r="V144" s="78"/>
      <c r="X144" s="110"/>
      <c r="AC144" s="50">
        <f t="shared" si="17"/>
        <v>0</v>
      </c>
      <c r="AE144" s="50">
        <f t="shared" si="18"/>
        <v>0</v>
      </c>
      <c r="AG144" s="50">
        <f t="shared" si="19"/>
        <v>0</v>
      </c>
      <c r="AI144" s="50">
        <f t="shared" si="20"/>
        <v>0</v>
      </c>
    </row>
    <row r="145" spans="2:35" x14ac:dyDescent="0.2">
      <c r="B145" s="18">
        <f>B143+1</f>
        <v>89</v>
      </c>
      <c r="C145" s="1"/>
      <c r="D145" s="36" t="s">
        <v>208</v>
      </c>
      <c r="F145" s="50">
        <f ca="1">'Distribution Class'!AF145</f>
        <v>394.23107506524224</v>
      </c>
      <c r="H145" s="78">
        <f ca="1">F145</f>
        <v>394.23107506524224</v>
      </c>
      <c r="J145" s="2" t="s">
        <v>318</v>
      </c>
      <c r="K145" s="73">
        <f>_xlfn.IFNA(MATCH(J145,'Dist Cust Factors'!$B$12:$B$447,0),0)</f>
        <v>5</v>
      </c>
      <c r="L145" s="50">
        <f ca="1">F145-H145</f>
        <v>0</v>
      </c>
      <c r="O145" s="73">
        <f>_xlfn.IFNA(MATCH(N145,'Dist Cust Factors'!$B$12:$B$451,0),0)</f>
        <v>0</v>
      </c>
      <c r="P145" s="78">
        <f ca="1">OFFSET('Dist Cust Factors'!$B$12,$O145-1,P$14)*$L145+OFFSET('Dist Cust Factors'!$B$12,$K145-1,P$14)*$H145</f>
        <v>0</v>
      </c>
      <c r="R145" s="78">
        <f ca="1">OFFSET('Dist Cust Factors'!$B$12,$O145-1,R$14)*$L145+OFFSET('Dist Cust Factors'!$B$12,$K145-1,R$14)*$H145</f>
        <v>0</v>
      </c>
      <c r="S145" s="78"/>
      <c r="T145" s="78">
        <f ca="1">OFFSET('Dist Cust Factors'!$B$12,$O145-1,T$14)*$L145+OFFSET('Dist Cust Factors'!$B$12,$K145-1,T$14)*$H145</f>
        <v>394.23107506524224</v>
      </c>
      <c r="U145" s="78"/>
      <c r="V145" s="78">
        <f ca="1">OFFSET('Dist Cust Factors'!$B$12,$O145-1,V$14)*$L145+OFFSET('Dist Cust Factors'!$B$12,$K145-1,V$14)*$H145</f>
        <v>0</v>
      </c>
      <c r="X145" s="110"/>
      <c r="Z145" s="91">
        <f ca="1">'Distribution Class'!BH145</f>
        <v>0</v>
      </c>
      <c r="AA145" s="98">
        <f ca="1">IFERROR(Z145/F145,0)</f>
        <v>0</v>
      </c>
      <c r="AC145" s="50">
        <f t="shared" ca="1" si="17"/>
        <v>0</v>
      </c>
      <c r="AE145" s="50">
        <f t="shared" ca="1" si="18"/>
        <v>0</v>
      </c>
      <c r="AG145" s="50">
        <f t="shared" ca="1" si="19"/>
        <v>0</v>
      </c>
      <c r="AI145" s="50">
        <f t="shared" ca="1" si="20"/>
        <v>0</v>
      </c>
    </row>
    <row r="146" spans="2:35" x14ac:dyDescent="0.2">
      <c r="B146" s="18"/>
      <c r="C146" s="1"/>
      <c r="D146" s="1" t="s">
        <v>209</v>
      </c>
      <c r="X146" s="110"/>
      <c r="AC146" s="50">
        <f t="shared" si="17"/>
        <v>0</v>
      </c>
      <c r="AE146" s="50">
        <f t="shared" si="18"/>
        <v>0</v>
      </c>
      <c r="AG146" s="50">
        <f t="shared" si="19"/>
        <v>0</v>
      </c>
      <c r="AI146" s="50">
        <f t="shared" si="20"/>
        <v>0</v>
      </c>
    </row>
    <row r="147" spans="2:35" x14ac:dyDescent="0.2">
      <c r="B147" s="18">
        <f>B145+1</f>
        <v>90</v>
      </c>
      <c r="C147" s="1"/>
      <c r="D147" s="36" t="s">
        <v>177</v>
      </c>
      <c r="F147" s="50">
        <f ca="1">'Distribution Class'!AF147</f>
        <v>10182.521136802581</v>
      </c>
      <c r="H147" s="78"/>
      <c r="K147" s="73">
        <f>_xlfn.IFNA(MATCH(J147,'Dist Cust Factors'!$B$12:$B$447,0),0)</f>
        <v>0</v>
      </c>
      <c r="L147" s="50">
        <f t="shared" ref="L147:L149" ca="1" si="30">F147-H147</f>
        <v>10182.521136802581</v>
      </c>
      <c r="N147" s="2" t="s">
        <v>220</v>
      </c>
      <c r="O147" s="73">
        <f>_xlfn.IFNA(MATCH(N147,'Dist Cust Factors'!$B$12:$B$451,0),0)</f>
        <v>17</v>
      </c>
      <c r="P147" s="78">
        <f ca="1">OFFSET('Dist Cust Factors'!$B$12,$O147-1,P$14)*$L147+OFFSET('Dist Cust Factors'!$B$12,$K147-1,P$14)*$H147</f>
        <v>0</v>
      </c>
      <c r="R147" s="78">
        <f ca="1">OFFSET('Dist Cust Factors'!$B$12,$O147-1,R$14)*$L147+OFFSET('Dist Cust Factors'!$B$12,$K147-1,R$14)*$H147</f>
        <v>10182.521136802581</v>
      </c>
      <c r="S147" s="78"/>
      <c r="T147" s="78">
        <f ca="1">OFFSET('Dist Cust Factors'!$B$12,$O147-1,T$14)*$L147+OFFSET('Dist Cust Factors'!$B$12,$K147-1,T$14)*$H147</f>
        <v>0</v>
      </c>
      <c r="U147" s="78"/>
      <c r="V147" s="78">
        <f ca="1">OFFSET('Dist Cust Factors'!$B$12,$O147-1,V$14)*$L147+OFFSET('Dist Cust Factors'!$B$12,$K147-1,V$14)*$H147</f>
        <v>0</v>
      </c>
      <c r="X147" s="110"/>
      <c r="Z147" s="91">
        <f ca="1">'Distribution Class'!BH147</f>
        <v>6545.1150972226396</v>
      </c>
      <c r="AA147" s="98">
        <f ca="1">IFERROR(Z147/F147,0)</f>
        <v>0.64277942655740705</v>
      </c>
      <c r="AC147" s="50">
        <f t="shared" ca="1" si="17"/>
        <v>0</v>
      </c>
      <c r="AE147" s="50">
        <f t="shared" ca="1" si="18"/>
        <v>6545.1150972226396</v>
      </c>
      <c r="AG147" s="50">
        <f t="shared" ca="1" si="19"/>
        <v>0</v>
      </c>
      <c r="AI147" s="50">
        <f t="shared" ca="1" si="20"/>
        <v>0</v>
      </c>
    </row>
    <row r="148" spans="2:35" x14ac:dyDescent="0.2">
      <c r="B148" s="18">
        <f>B147+1</f>
        <v>91</v>
      </c>
      <c r="C148" s="1"/>
      <c r="D148" s="36" t="s">
        <v>122</v>
      </c>
      <c r="F148" s="50">
        <v>0</v>
      </c>
      <c r="H148" s="78"/>
      <c r="K148" s="73">
        <f>_xlfn.IFNA(MATCH(J148,'Dist Cust Factors'!$B$12:$B$447,0),0)</f>
        <v>0</v>
      </c>
      <c r="L148" s="50">
        <f t="shared" si="30"/>
        <v>0</v>
      </c>
      <c r="O148" s="73">
        <f>_xlfn.IFNA(MATCH(N148,'Dist Cust Factors'!$B$12:$B$451,0),0)</f>
        <v>0</v>
      </c>
      <c r="P148" s="78">
        <f ca="1">OFFSET('Dist Cust Factors'!$B$12,$O148-1,P$14)*$L148+OFFSET('Dist Cust Factors'!$B$12,$K148-1,P$14)*$H148</f>
        <v>0</v>
      </c>
      <c r="R148" s="78">
        <f ca="1">OFFSET('Dist Cust Factors'!$B$12,$O148-1,R$14)*$L148+OFFSET('Dist Cust Factors'!$B$12,$K148-1,R$14)*$H148</f>
        <v>0</v>
      </c>
      <c r="S148" s="78"/>
      <c r="T148" s="78">
        <f ca="1">OFFSET('Dist Cust Factors'!$B$12,$O148-1,T$14)*$L148+OFFSET('Dist Cust Factors'!$B$12,$K148-1,T$14)*$H148</f>
        <v>0</v>
      </c>
      <c r="U148" s="78"/>
      <c r="V148" s="78">
        <f ca="1">OFFSET('Dist Cust Factors'!$B$12,$O148-1,V$14)*$L148+OFFSET('Dist Cust Factors'!$B$12,$K148-1,V$14)*$H148</f>
        <v>0</v>
      </c>
      <c r="X148" s="110"/>
      <c r="Z148" s="91">
        <f ca="1">'Distribution Class'!BH148</f>
        <v>0</v>
      </c>
      <c r="AA148" s="98">
        <f ca="1">IFERROR(Z148/F148,0)</f>
        <v>0</v>
      </c>
      <c r="AC148" s="50">
        <f t="shared" ca="1" si="17"/>
        <v>0</v>
      </c>
      <c r="AE148" s="50">
        <f t="shared" ca="1" si="18"/>
        <v>0</v>
      </c>
      <c r="AG148" s="50">
        <f t="shared" ca="1" si="19"/>
        <v>0</v>
      </c>
      <c r="AI148" s="50">
        <f t="shared" ca="1" si="20"/>
        <v>0</v>
      </c>
    </row>
    <row r="149" spans="2:35" x14ac:dyDescent="0.2">
      <c r="B149" s="18">
        <f t="shared" ref="B149" si="31">B148+1</f>
        <v>92</v>
      </c>
      <c r="C149" s="1"/>
      <c r="D149" s="36" t="s">
        <v>210</v>
      </c>
      <c r="F149" s="50">
        <v>0</v>
      </c>
      <c r="H149" s="78"/>
      <c r="K149" s="73">
        <f>_xlfn.IFNA(MATCH(J149,'Dist Cust Factors'!$B$12:$B$447,0),0)</f>
        <v>0</v>
      </c>
      <c r="L149" s="50">
        <f t="shared" si="30"/>
        <v>0</v>
      </c>
      <c r="O149" s="73">
        <f>_xlfn.IFNA(MATCH(N149,'Dist Cust Factors'!$B$12:$B$451,0),0)</f>
        <v>0</v>
      </c>
      <c r="P149" s="78">
        <f ca="1">OFFSET('Dist Cust Factors'!$B$12,$O149-1,P$14)*$L149+OFFSET('Dist Cust Factors'!$B$12,$K149-1,P$14)*$H149</f>
        <v>0</v>
      </c>
      <c r="R149" s="78">
        <f ca="1">OFFSET('Dist Cust Factors'!$B$12,$O149-1,R$14)*$L149+OFFSET('Dist Cust Factors'!$B$12,$K149-1,R$14)*$H149</f>
        <v>0</v>
      </c>
      <c r="S149" s="78"/>
      <c r="T149" s="78">
        <f ca="1">OFFSET('Dist Cust Factors'!$B$12,$O149-1,T$14)*$L149+OFFSET('Dist Cust Factors'!$B$12,$K149-1,T$14)*$H149</f>
        <v>0</v>
      </c>
      <c r="U149" s="78"/>
      <c r="V149" s="78">
        <f ca="1">OFFSET('Dist Cust Factors'!$B$12,$O149-1,V$14)*$L149+OFFSET('Dist Cust Factors'!$B$12,$K149-1,V$14)*$H149</f>
        <v>0</v>
      </c>
      <c r="X149" s="110"/>
      <c r="Z149" s="91">
        <f ca="1">'Distribution Class'!BH149</f>
        <v>0</v>
      </c>
      <c r="AA149" s="98">
        <f ca="1">IFERROR(Z149/F149,0)</f>
        <v>0</v>
      </c>
      <c r="AC149" s="50">
        <f t="shared" ca="1" si="17"/>
        <v>0</v>
      </c>
      <c r="AE149" s="50">
        <f t="shared" ca="1" si="18"/>
        <v>0</v>
      </c>
      <c r="AG149" s="50">
        <f t="shared" ca="1" si="19"/>
        <v>0</v>
      </c>
      <c r="AI149" s="50">
        <f t="shared" ca="1" si="20"/>
        <v>0</v>
      </c>
    </row>
    <row r="150" spans="2:35" x14ac:dyDescent="0.2">
      <c r="B150" s="18"/>
      <c r="C150" s="1"/>
      <c r="D150" s="1" t="s">
        <v>72</v>
      </c>
      <c r="X150" s="110"/>
      <c r="AC150" s="50">
        <f t="shared" si="17"/>
        <v>0</v>
      </c>
      <c r="AE150" s="50">
        <f t="shared" si="18"/>
        <v>0</v>
      </c>
      <c r="AG150" s="50">
        <f t="shared" si="19"/>
        <v>0</v>
      </c>
      <c r="AI150" s="50">
        <f t="shared" si="20"/>
        <v>0</v>
      </c>
    </row>
    <row r="151" spans="2:35" x14ac:dyDescent="0.2">
      <c r="B151" s="18">
        <f>B149+1</f>
        <v>93</v>
      </c>
      <c r="C151" s="1"/>
      <c r="D151" s="36" t="s">
        <v>171</v>
      </c>
      <c r="F151" s="50">
        <f ca="1">'Distribution Class'!AF151</f>
        <v>2999.0388448958947</v>
      </c>
      <c r="H151" s="78">
        <v>412.91835995474958</v>
      </c>
      <c r="J151" s="2" t="s">
        <v>318</v>
      </c>
      <c r="K151" s="73">
        <f>_xlfn.IFNA(MATCH(J151,'Dist Cust Factors'!$B$12:$B$447,0),0)</f>
        <v>5</v>
      </c>
      <c r="L151" s="50">
        <f t="shared" ref="L151:L157" ca="1" si="32">F151-H151</f>
        <v>2586.1204849411452</v>
      </c>
      <c r="N151" s="2" t="s">
        <v>314</v>
      </c>
      <c r="O151" s="73">
        <f>_xlfn.IFNA(MATCH(N151,'Dist Cust Factors'!$B$12:$B$451,0),0)</f>
        <v>14</v>
      </c>
      <c r="P151" s="78">
        <f ca="1">OFFSET('Dist Cust Factors'!$B$12,$O151-1,P$14)*$L151+OFFSET('Dist Cust Factors'!$B$12,$K151-1,P$14)*$H151</f>
        <v>266.62189812468336</v>
      </c>
      <c r="R151" s="78">
        <f ca="1">OFFSET('Dist Cust Factors'!$B$12,$O151-1,R$14)*$L151+OFFSET('Dist Cust Factors'!$B$12,$K151-1,R$14)*$H151</f>
        <v>2182.9029372798209</v>
      </c>
      <c r="S151" s="78"/>
      <c r="T151" s="78">
        <f ca="1">OFFSET('Dist Cust Factors'!$B$12,$O151-1,T$14)*$L151+OFFSET('Dist Cust Factors'!$B$12,$K151-1,T$14)*$H151</f>
        <v>549.51400949139008</v>
      </c>
      <c r="U151" s="78"/>
      <c r="V151" s="78">
        <f ca="1">OFFSET('Dist Cust Factors'!$B$12,$O151-1,V$14)*$L151+OFFSET('Dist Cust Factors'!$B$12,$K151-1,V$14)*$H151</f>
        <v>0</v>
      </c>
      <c r="X151" s="110"/>
      <c r="Z151" s="91">
        <f ca="1">'Distribution Class'!BH151</f>
        <v>4273.2481020128562</v>
      </c>
      <c r="AA151" s="98">
        <f ca="1">IFERROR(Z151/F151,0)</f>
        <v>1.4248725418430495</v>
      </c>
      <c r="AC151" s="50">
        <f t="shared" ca="1" si="17"/>
        <v>379.90222169193618</v>
      </c>
      <c r="AE151" s="50">
        <f t="shared" ca="1" si="18"/>
        <v>3110.3584568385572</v>
      </c>
      <c r="AG151" s="50">
        <f ca="1">AA151*(T151)</f>
        <v>782.9874234823626</v>
      </c>
      <c r="AI151" s="50">
        <f t="shared" ca="1" si="20"/>
        <v>0</v>
      </c>
    </row>
    <row r="152" spans="2:35" x14ac:dyDescent="0.2">
      <c r="B152" s="18">
        <f>B151+1</f>
        <v>94</v>
      </c>
      <c r="C152" s="1"/>
      <c r="D152" s="36" t="s">
        <v>211</v>
      </c>
      <c r="F152" s="50">
        <f ca="1">'Distribution Class'!AF152</f>
        <v>19535.319138357758</v>
      </c>
      <c r="H152" s="78"/>
      <c r="K152" s="73">
        <f>_xlfn.IFNA(MATCH(J152,'Dist Cust Factors'!$B$12:$B$447,0),0)</f>
        <v>0</v>
      </c>
      <c r="L152" s="50">
        <f t="shared" ca="1" si="32"/>
        <v>19535.319138357758</v>
      </c>
      <c r="N152" s="2" t="s">
        <v>220</v>
      </c>
      <c r="O152" s="73">
        <f>_xlfn.IFNA(MATCH(N152,'Dist Cust Factors'!$B$12:$B$451,0),0)</f>
        <v>17</v>
      </c>
      <c r="P152" s="78">
        <f ca="1">OFFSET('Dist Cust Factors'!$B$12,$O152-1,P$14)*$L152+OFFSET('Dist Cust Factors'!$B$12,$K152-1,P$14)*$H152</f>
        <v>0</v>
      </c>
      <c r="R152" s="78">
        <f ca="1">OFFSET('Dist Cust Factors'!$B$12,$O152-1,R$14)*$L152+OFFSET('Dist Cust Factors'!$B$12,$K152-1,R$14)*$H152</f>
        <v>19535.319138357758</v>
      </c>
      <c r="S152" s="78"/>
      <c r="T152" s="78">
        <f ca="1">OFFSET('Dist Cust Factors'!$B$12,$O152-1,T$14)*$L152+OFFSET('Dist Cust Factors'!$B$12,$K152-1,T$14)*$H152</f>
        <v>0</v>
      </c>
      <c r="U152" s="78"/>
      <c r="V152" s="78">
        <f ca="1">OFFSET('Dist Cust Factors'!$B$12,$O152-1,V$14)*$L152+OFFSET('Dist Cust Factors'!$B$12,$K152-1,V$14)*$H152</f>
        <v>0</v>
      </c>
      <c r="X152" s="110"/>
      <c r="Z152" s="91">
        <f ca="1">'Distribution Class'!BH152</f>
        <v>8208.9423951896006</v>
      </c>
      <c r="AA152" s="98">
        <f t="shared" ref="AA152:AA157" ca="1" si="33">IFERROR(Z152/F152,0)</f>
        <v>0.42021030406773724</v>
      </c>
      <c r="AC152" s="50">
        <f t="shared" ca="1" si="17"/>
        <v>0</v>
      </c>
      <c r="AE152" s="50">
        <f t="shared" ca="1" si="18"/>
        <v>8208.9423951896006</v>
      </c>
      <c r="AG152" s="50">
        <f t="shared" ca="1" si="19"/>
        <v>0</v>
      </c>
      <c r="AI152" s="50">
        <f t="shared" ca="1" si="20"/>
        <v>0</v>
      </c>
    </row>
    <row r="153" spans="2:35" x14ac:dyDescent="0.2">
      <c r="B153" s="18">
        <f>B152+1</f>
        <v>95</v>
      </c>
      <c r="C153" s="1"/>
      <c r="D153" s="36" t="s">
        <v>172</v>
      </c>
      <c r="F153" s="50">
        <f ca="1">'Distribution Class'!AF153</f>
        <v>23437.232127810334</v>
      </c>
      <c r="H153" s="78"/>
      <c r="K153" s="73">
        <f>_xlfn.IFNA(MATCH(J153,'Dist Cust Factors'!$B$12:$B$447,0),0)</f>
        <v>0</v>
      </c>
      <c r="L153" s="50">
        <f t="shared" ca="1" si="32"/>
        <v>23437.232127810334</v>
      </c>
      <c r="N153" s="2" t="s">
        <v>220</v>
      </c>
      <c r="O153" s="73">
        <f>_xlfn.IFNA(MATCH(N153,'Dist Cust Factors'!$B$12:$B$451,0),0)</f>
        <v>17</v>
      </c>
      <c r="P153" s="78">
        <f ca="1">OFFSET('Dist Cust Factors'!$B$12,$O153-1,P$14)*$L153+OFFSET('Dist Cust Factors'!$B$12,$K153-1,P$14)*$H153</f>
        <v>0</v>
      </c>
      <c r="R153" s="78">
        <f ca="1">OFFSET('Dist Cust Factors'!$B$12,$O153-1,R$14)*$L153+OFFSET('Dist Cust Factors'!$B$12,$K153-1,R$14)*$H153</f>
        <v>23437.232127810334</v>
      </c>
      <c r="S153" s="78"/>
      <c r="T153" s="78">
        <f ca="1">OFFSET('Dist Cust Factors'!$B$12,$O153-1,T$14)*$L153+OFFSET('Dist Cust Factors'!$B$12,$K153-1,T$14)*$H153</f>
        <v>0</v>
      </c>
      <c r="U153" s="78"/>
      <c r="V153" s="78">
        <f ca="1">OFFSET('Dist Cust Factors'!$B$12,$O153-1,V$14)*$L153+OFFSET('Dist Cust Factors'!$B$12,$K153-1,V$14)*$H153</f>
        <v>0</v>
      </c>
      <c r="X153" s="110"/>
      <c r="Z153" s="91">
        <f ca="1">'Distribution Class'!BH153</f>
        <v>430.97034567832998</v>
      </c>
      <c r="AA153" s="98">
        <f t="shared" ca="1" si="33"/>
        <v>1.8388278245832015E-2</v>
      </c>
      <c r="AC153" s="50">
        <f t="shared" ca="1" si="17"/>
        <v>0</v>
      </c>
      <c r="AE153" s="50">
        <f t="shared" ca="1" si="18"/>
        <v>430.97034567832998</v>
      </c>
      <c r="AG153" s="50">
        <f t="shared" ca="1" si="19"/>
        <v>0</v>
      </c>
      <c r="AI153" s="50">
        <f t="shared" ca="1" si="20"/>
        <v>0</v>
      </c>
    </row>
    <row r="154" spans="2:35" x14ac:dyDescent="0.2">
      <c r="B154" s="18">
        <f t="shared" ref="B154:B157" si="34">B153+1</f>
        <v>96</v>
      </c>
      <c r="C154" s="1"/>
      <c r="D154" s="36" t="s">
        <v>173</v>
      </c>
      <c r="F154" s="50">
        <f ca="1">'Distribution Class'!AF154</f>
        <v>47499.389818864729</v>
      </c>
      <c r="H154" s="78"/>
      <c r="K154" s="73">
        <f>_xlfn.IFNA(MATCH(J154,'Dist Cust Factors'!$B$12:$B$447,0),0)</f>
        <v>0</v>
      </c>
      <c r="L154" s="50">
        <f t="shared" ca="1" si="32"/>
        <v>47499.389818864729</v>
      </c>
      <c r="N154" s="2" t="s">
        <v>220</v>
      </c>
      <c r="O154" s="73">
        <f>_xlfn.IFNA(MATCH(N154,'Dist Cust Factors'!$B$12:$B$451,0),0)</f>
        <v>17</v>
      </c>
      <c r="P154" s="78">
        <f ca="1">OFFSET('Dist Cust Factors'!$B$12,$O154-1,P$14)*$L154+OFFSET('Dist Cust Factors'!$B$12,$K154-1,P$14)*$H154</f>
        <v>0</v>
      </c>
      <c r="R154" s="78">
        <f ca="1">OFFSET('Dist Cust Factors'!$B$12,$O154-1,R$14)*$L154+OFFSET('Dist Cust Factors'!$B$12,$K154-1,R$14)*$H154</f>
        <v>47499.389818864729</v>
      </c>
      <c r="S154" s="78"/>
      <c r="T154" s="78">
        <f ca="1">OFFSET('Dist Cust Factors'!$B$12,$O154-1,T$14)*$L154+OFFSET('Dist Cust Factors'!$B$12,$K154-1,T$14)*$H154</f>
        <v>0</v>
      </c>
      <c r="U154" s="78"/>
      <c r="V154" s="78">
        <f ca="1">OFFSET('Dist Cust Factors'!$B$12,$O154-1,V$14)*$L154+OFFSET('Dist Cust Factors'!$B$12,$K154-1,V$14)*$H154</f>
        <v>0</v>
      </c>
      <c r="X154" s="110"/>
      <c r="Z154" s="91">
        <f ca="1">'Distribution Class'!BH154</f>
        <v>4988.9291576484293</v>
      </c>
      <c r="AA154" s="98">
        <f t="shared" ca="1" si="33"/>
        <v>0.10503143675473152</v>
      </c>
      <c r="AC154" s="50">
        <f t="shared" ca="1" si="17"/>
        <v>0</v>
      </c>
      <c r="AE154" s="50">
        <f t="shared" ca="1" si="18"/>
        <v>4988.9291576484293</v>
      </c>
      <c r="AG154" s="50">
        <f t="shared" ca="1" si="19"/>
        <v>0</v>
      </c>
      <c r="AI154" s="50">
        <f t="shared" ca="1" si="20"/>
        <v>0</v>
      </c>
    </row>
    <row r="155" spans="2:35" x14ac:dyDescent="0.2">
      <c r="B155" s="18">
        <f t="shared" si="34"/>
        <v>97</v>
      </c>
      <c r="C155" s="1"/>
      <c r="D155" s="36" t="s">
        <v>174</v>
      </c>
      <c r="F155" s="50">
        <f ca="1">'Distribution Class'!AF155</f>
        <v>6052.9452734375218</v>
      </c>
      <c r="H155" s="78"/>
      <c r="K155" s="73">
        <f>_xlfn.IFNA(MATCH(J155,'Dist Cust Factors'!$B$12:$B$447,0),0)</f>
        <v>0</v>
      </c>
      <c r="L155" s="50">
        <f t="shared" ca="1" si="32"/>
        <v>6052.9452734375218</v>
      </c>
      <c r="N155" s="2" t="s">
        <v>318</v>
      </c>
      <c r="O155" s="73">
        <f>_xlfn.IFNA(MATCH(N155,'Dist Cust Factors'!$B$12:$B$451,0),0)</f>
        <v>5</v>
      </c>
      <c r="P155" s="78">
        <f ca="1">OFFSET('Dist Cust Factors'!$B$12,$O155-1,P$14)*$L155+OFFSET('Dist Cust Factors'!$B$12,$K155-1,P$14)*$H155</f>
        <v>0</v>
      </c>
      <c r="R155" s="78">
        <f ca="1">OFFSET('Dist Cust Factors'!$B$12,$O155-1,R$14)*$L155+OFFSET('Dist Cust Factors'!$B$12,$K155-1,R$14)*$H155</f>
        <v>0</v>
      </c>
      <c r="S155" s="78"/>
      <c r="T155" s="78">
        <f ca="1">OFFSET('Dist Cust Factors'!$B$12,$O155-1,T$14)*$L155+OFFSET('Dist Cust Factors'!$B$12,$K155-1,T$14)*$H155</f>
        <v>6052.9452734375218</v>
      </c>
      <c r="U155" s="78"/>
      <c r="V155" s="78">
        <f ca="1">OFFSET('Dist Cust Factors'!$B$12,$O155-1,V$14)*$L155+OFFSET('Dist Cust Factors'!$B$12,$K155-1,V$14)*$H155</f>
        <v>0</v>
      </c>
      <c r="X155" s="110"/>
      <c r="Z155" s="91">
        <f ca="1">'Distribution Class'!BH155</f>
        <v>5323.0427163833365</v>
      </c>
      <c r="AA155" s="98">
        <f t="shared" ca="1" si="33"/>
        <v>0.87941365334042298</v>
      </c>
      <c r="AC155" s="50">
        <f t="shared" ca="1" si="17"/>
        <v>0</v>
      </c>
      <c r="AE155" s="50">
        <f t="shared" ca="1" si="18"/>
        <v>0</v>
      </c>
      <c r="AG155" s="50">
        <f t="shared" ca="1" si="19"/>
        <v>5323.0427163833365</v>
      </c>
      <c r="AI155" s="50">
        <f t="shared" ca="1" si="20"/>
        <v>0</v>
      </c>
    </row>
    <row r="156" spans="2:35" x14ac:dyDescent="0.2">
      <c r="B156" s="18">
        <f t="shared" si="34"/>
        <v>98</v>
      </c>
      <c r="C156" s="1"/>
      <c r="D156" s="36" t="s">
        <v>175</v>
      </c>
      <c r="F156" s="50">
        <f ca="1">'Distribution Class'!AF156</f>
        <v>6258.7532042938401</v>
      </c>
      <c r="H156" s="78"/>
      <c r="K156" s="73">
        <f>_xlfn.IFNA(MATCH(J156,'Dist Cust Factors'!$B$12:$B$447,0),0)</f>
        <v>0</v>
      </c>
      <c r="L156" s="50">
        <f t="shared" ca="1" si="32"/>
        <v>6258.7532042938401</v>
      </c>
      <c r="N156" s="2" t="s">
        <v>220</v>
      </c>
      <c r="O156" s="73">
        <f>_xlfn.IFNA(MATCH(N156,'Dist Cust Factors'!$B$12:$B$451,0),0)</f>
        <v>17</v>
      </c>
      <c r="P156" s="78">
        <f ca="1">OFFSET('Dist Cust Factors'!$B$12,$O156-1,P$14)*$L156+OFFSET('Dist Cust Factors'!$B$12,$K156-1,P$14)*$H156</f>
        <v>0</v>
      </c>
      <c r="R156" s="78">
        <f ca="1">OFFSET('Dist Cust Factors'!$B$12,$O156-1,R$14)*$L156+OFFSET('Dist Cust Factors'!$B$12,$K156-1,R$14)*$H156</f>
        <v>6258.7532042938401</v>
      </c>
      <c r="S156" s="78"/>
      <c r="T156" s="78">
        <f ca="1">OFFSET('Dist Cust Factors'!$B$12,$O156-1,T$14)*$L156+OFFSET('Dist Cust Factors'!$B$12,$K156-1,T$14)*$H156</f>
        <v>0</v>
      </c>
      <c r="U156" s="78"/>
      <c r="V156" s="78">
        <f ca="1">OFFSET('Dist Cust Factors'!$B$12,$O156-1,V$14)*$L156+OFFSET('Dist Cust Factors'!$B$12,$K156-1,V$14)*$H156</f>
        <v>0</v>
      </c>
      <c r="X156" s="110"/>
      <c r="Z156" s="91">
        <f ca="1">'Distribution Class'!BH156</f>
        <v>1248.1922043138802</v>
      </c>
      <c r="AA156" s="98">
        <f t="shared" ca="1" si="33"/>
        <v>0.19943144641932095</v>
      </c>
      <c r="AC156" s="50">
        <f t="shared" ca="1" si="17"/>
        <v>0</v>
      </c>
      <c r="AE156" s="50">
        <f t="shared" ca="1" si="18"/>
        <v>1248.1922043138802</v>
      </c>
      <c r="AG156" s="50">
        <f t="shared" ca="1" si="19"/>
        <v>0</v>
      </c>
      <c r="AI156" s="50">
        <f t="shared" ca="1" si="20"/>
        <v>0</v>
      </c>
    </row>
    <row r="157" spans="2:35" x14ac:dyDescent="0.2">
      <c r="B157" s="18">
        <f t="shared" si="34"/>
        <v>99</v>
      </c>
      <c r="C157" s="1"/>
      <c r="D157" s="36" t="s">
        <v>176</v>
      </c>
      <c r="F157" s="50">
        <f ca="1">'Distribution Class'!AF157</f>
        <v>11814.781536038916</v>
      </c>
      <c r="H157" s="78"/>
      <c r="J157" s="2"/>
      <c r="K157" s="73">
        <f>_xlfn.IFNA(MATCH(J157,'Dist Cust Factors'!$B$12:$B$447,0),0)</f>
        <v>0</v>
      </c>
      <c r="L157" s="50">
        <f t="shared" ca="1" si="32"/>
        <v>11814.781536038916</v>
      </c>
      <c r="N157" s="2" t="s">
        <v>223</v>
      </c>
      <c r="O157" s="73">
        <f>_xlfn.IFNA(MATCH(N157,'Dist Cust Factors'!$B$12:$B$451,0),0)</f>
        <v>2</v>
      </c>
      <c r="P157" s="78">
        <f ca="1">OFFSET('Dist Cust Factors'!$B$12,$O157-1,P$14)*$L157+OFFSET('Dist Cust Factors'!$B$12,$K157-1,P$14)*$H157</f>
        <v>11814.781536038916</v>
      </c>
      <c r="R157" s="78">
        <f ca="1">OFFSET('Dist Cust Factors'!$B$12,$O157-1,R$14)*$L157+OFFSET('Dist Cust Factors'!$B$12,$K157-1,R$14)*$H157</f>
        <v>0</v>
      </c>
      <c r="S157" s="78"/>
      <c r="T157" s="78">
        <f ca="1">OFFSET('Dist Cust Factors'!$B$12,$O157-1,T$14)*$L157+OFFSET('Dist Cust Factors'!$B$12,$K157-1,T$14)*$H157</f>
        <v>0</v>
      </c>
      <c r="U157" s="78"/>
      <c r="V157" s="78">
        <f ca="1">OFFSET('Dist Cust Factors'!$B$12,$O157-1,V$14)*$L157+OFFSET('Dist Cust Factors'!$B$12,$K157-1,V$14)*$H157</f>
        <v>0</v>
      </c>
      <c r="X157" s="110"/>
      <c r="Z157" s="91">
        <f ca="1">'Distribution Class'!BH157</f>
        <v>0</v>
      </c>
      <c r="AA157" s="98">
        <f t="shared" ca="1" si="33"/>
        <v>0</v>
      </c>
      <c r="AC157" s="50">
        <f t="shared" ca="1" si="17"/>
        <v>0</v>
      </c>
      <c r="AE157" s="50">
        <f t="shared" ca="1" si="18"/>
        <v>0</v>
      </c>
      <c r="AG157" s="50">
        <f t="shared" ca="1" si="19"/>
        <v>0</v>
      </c>
      <c r="AI157" s="50">
        <f t="shared" ca="1" si="20"/>
        <v>0</v>
      </c>
    </row>
    <row r="158" spans="2:35" x14ac:dyDescent="0.2">
      <c r="B158" s="18"/>
      <c r="C158" s="1"/>
      <c r="D158" s="1" t="s">
        <v>212</v>
      </c>
      <c r="X158" s="110"/>
      <c r="AC158" s="50">
        <f t="shared" si="17"/>
        <v>0</v>
      </c>
      <c r="AE158" s="50">
        <f t="shared" si="18"/>
        <v>0</v>
      </c>
      <c r="AG158" s="50">
        <f t="shared" si="19"/>
        <v>0</v>
      </c>
      <c r="AI158" s="50">
        <f t="shared" si="20"/>
        <v>0</v>
      </c>
    </row>
    <row r="159" spans="2:35" x14ac:dyDescent="0.2">
      <c r="B159" s="18">
        <f>B157+1</f>
        <v>100</v>
      </c>
      <c r="C159" s="1"/>
      <c r="D159" s="36" t="s">
        <v>87</v>
      </c>
      <c r="F159" s="50">
        <f ca="1">'Distribution Class'!AF159</f>
        <v>34039.026712350395</v>
      </c>
      <c r="H159" s="78">
        <v>427.13051271001717</v>
      </c>
      <c r="J159" s="2" t="s">
        <v>318</v>
      </c>
      <c r="K159" s="73">
        <f>_xlfn.IFNA(MATCH(J159,'Dist Cust Factors'!$B$12:$B$447,0),0)</f>
        <v>5</v>
      </c>
      <c r="L159" s="50">
        <f t="shared" ref="L159:L160" ca="1" si="35">F159-H159</f>
        <v>33611.896199640374</v>
      </c>
      <c r="N159" s="2" t="s">
        <v>325</v>
      </c>
      <c r="O159" s="73">
        <f>_xlfn.IFNA(MATCH(N159,'Dist Cust Factors'!$B$12:$B$451,0),0)</f>
        <v>8</v>
      </c>
      <c r="P159" s="78">
        <f ca="1">OFFSET('Dist Cust Factors'!$B$12,$O159-1,P$14)*$L159+OFFSET('Dist Cust Factors'!$B$12,$K159-1,P$14)*$H159</f>
        <v>273.70229379192745</v>
      </c>
      <c r="R159" s="78">
        <f ca="1">OFFSET('Dist Cust Factors'!$B$12,$O159-1,R$14)*$L159+OFFSET('Dist Cust Factors'!$B$12,$K159-1,R$14)*$H159</f>
        <v>28182.913882234545</v>
      </c>
      <c r="S159" s="78"/>
      <c r="T159" s="78">
        <f ca="1">OFFSET('Dist Cust Factors'!$B$12,$O159-1,T$14)*$L159+OFFSET('Dist Cust Factors'!$B$12,$K159-1,T$14)*$H159</f>
        <v>5582.4105363239159</v>
      </c>
      <c r="U159" s="78"/>
      <c r="V159" s="78">
        <f ca="1">OFFSET('Dist Cust Factors'!$B$12,$O159-1,V$14)*$L159+OFFSET('Dist Cust Factors'!$B$12,$K159-1,V$14)*$H159</f>
        <v>0</v>
      </c>
      <c r="X159" s="110"/>
      <c r="Z159" s="91">
        <f>'Distribution Class'!BH159</f>
        <v>0</v>
      </c>
      <c r="AA159" s="98">
        <f ca="1">IFERROR(Z159/F159,0)</f>
        <v>0</v>
      </c>
      <c r="AC159" s="50">
        <f t="shared" ca="1" si="17"/>
        <v>0</v>
      </c>
      <c r="AE159" s="50">
        <f t="shared" ca="1" si="18"/>
        <v>0</v>
      </c>
      <c r="AG159" s="50">
        <f t="shared" ca="1" si="19"/>
        <v>0</v>
      </c>
      <c r="AI159" s="50">
        <f t="shared" ca="1" si="20"/>
        <v>0</v>
      </c>
    </row>
    <row r="160" spans="2:35" x14ac:dyDescent="0.2">
      <c r="B160" s="18">
        <f>B159+1</f>
        <v>101</v>
      </c>
      <c r="C160" s="1"/>
      <c r="D160" s="36" t="s">
        <v>213</v>
      </c>
      <c r="F160" s="50">
        <f ca="1">'Distribution Class'!AF160</f>
        <v>49062.61902409992</v>
      </c>
      <c r="H160" s="38">
        <v>1107.36012997326</v>
      </c>
      <c r="J160" s="2" t="s">
        <v>318</v>
      </c>
      <c r="K160" s="73">
        <f>_xlfn.IFNA(MATCH(J160,'Dist Cust Factors'!$B$12:$B$447,0),0)</f>
        <v>5</v>
      </c>
      <c r="L160" s="50">
        <f t="shared" ca="1" si="35"/>
        <v>47955.258894126659</v>
      </c>
      <c r="N160" s="2" t="s">
        <v>312</v>
      </c>
      <c r="O160" s="73">
        <f>_xlfn.IFNA(MATCH(N160,'Dist Cust Factors'!$B$12:$B$451,0),0)</f>
        <v>11</v>
      </c>
      <c r="P160" s="38">
        <f ca="1">OFFSET('Dist Cust Factors'!$B$12,$O160-1,P$14)*$L160+OFFSET('Dist Cust Factors'!$B$12,$K160-1,P$14)*$H160</f>
        <v>172.28492213150321</v>
      </c>
      <c r="R160" s="38">
        <f ca="1">OFFSET('Dist Cust Factors'!$B$12,$O160-1,R$14)*$L160+OFFSET('Dist Cust Factors'!$B$12,$K160-1,R$14)*$H160</f>
        <v>43772.068203784838</v>
      </c>
      <c r="S160" s="38"/>
      <c r="T160" s="38">
        <f ca="1">OFFSET('Dist Cust Factors'!$B$12,$O160-1,T$14)*$L160+OFFSET('Dist Cust Factors'!$B$12,$K160-1,T$14)*$H160</f>
        <v>5118.2658981835739</v>
      </c>
      <c r="U160" s="38"/>
      <c r="V160" s="38">
        <f ca="1">OFFSET('Dist Cust Factors'!$B$12,$O160-1,V$14)*$L160+OFFSET('Dist Cust Factors'!$B$12,$K160-1,V$14)*$H160</f>
        <v>0</v>
      </c>
      <c r="X160" s="110"/>
      <c r="Z160" s="91">
        <f ca="1">'Distribution Class'!BH160</f>
        <v>27489.763661728739</v>
      </c>
      <c r="AA160" s="98">
        <f ca="1">IFERROR(Z160/F160,0)</f>
        <v>0.56029955612898619</v>
      </c>
      <c r="AC160" s="50">
        <f t="shared" ca="1" si="17"/>
        <v>96.531165397998194</v>
      </c>
      <c r="AE160" s="50">
        <f t="shared" ca="1" si="18"/>
        <v>24525.470385428354</v>
      </c>
      <c r="AG160" s="50">
        <f ca="1">(T160)*AA160</f>
        <v>2867.762110902383</v>
      </c>
      <c r="AI160" s="50">
        <f t="shared" ca="1" si="20"/>
        <v>0</v>
      </c>
    </row>
    <row r="161" spans="2:35" x14ac:dyDescent="0.2">
      <c r="B161" s="18"/>
      <c r="C161" s="1"/>
      <c r="D161" s="1"/>
      <c r="X161" s="110"/>
    </row>
    <row r="162" spans="2:35" x14ac:dyDescent="0.2">
      <c r="B162" s="18">
        <f>B160+1</f>
        <v>102</v>
      </c>
      <c r="C162" s="1"/>
      <c r="D162" s="1" t="s">
        <v>399</v>
      </c>
      <c r="F162" s="80">
        <f ca="1">SUM(F115:F160)</f>
        <v>211275.85789201714</v>
      </c>
      <c r="H162" s="80">
        <f ca="1">SUM(H115:H160)</f>
        <v>2341.6400777032691</v>
      </c>
      <c r="L162" s="80">
        <f ca="1">SUM(L115:L160)</f>
        <v>208934.21781431386</v>
      </c>
      <c r="P162" s="80">
        <f ca="1">SUM(P115:P160)</f>
        <v>12527.390650087031</v>
      </c>
      <c r="R162" s="80">
        <f ca="1">SUM(R115:R160)</f>
        <v>181051.10044942846</v>
      </c>
      <c r="S162" s="78"/>
      <c r="T162" s="80">
        <f ca="1">SUM(T115:T160)</f>
        <v>17697.366792501642</v>
      </c>
      <c r="U162" s="78"/>
      <c r="V162" s="80">
        <f ca="1">SUM(V115:V160)</f>
        <v>0</v>
      </c>
      <c r="X162" s="110"/>
      <c r="Z162" s="80">
        <f ca="1">SUM(Z116:Z161)</f>
        <v>58508.203680177816</v>
      </c>
      <c r="AC162" s="80">
        <f ca="1">SUM(AC116:AC161)</f>
        <v>476.4333870899344</v>
      </c>
      <c r="AE162" s="80">
        <f ca="1">SUM(AE116:AE161)</f>
        <v>49057.978042319795</v>
      </c>
      <c r="AG162" s="80">
        <f ca="1">SUM(AG116:AG161)</f>
        <v>8973.7922507680814</v>
      </c>
      <c r="AI162" s="80">
        <f ca="1">SUM(AI116:AI161)</f>
        <v>0</v>
      </c>
    </row>
    <row r="163" spans="2:35" x14ac:dyDescent="0.2">
      <c r="B163" s="18"/>
      <c r="C163" s="1"/>
      <c r="D163" s="1"/>
      <c r="S163" s="78"/>
      <c r="U163" s="78"/>
      <c r="X163" s="110"/>
    </row>
    <row r="164" spans="2:35" ht="13.5" thickBot="1" x14ac:dyDescent="0.25">
      <c r="B164" s="18">
        <f>B162+1</f>
        <v>103</v>
      </c>
      <c r="C164" s="1"/>
      <c r="D164" s="1" t="s">
        <v>400</v>
      </c>
      <c r="F164" s="82">
        <f ca="1">F162+F104+F109+F108+F97</f>
        <v>220593.11247445</v>
      </c>
      <c r="H164" s="82">
        <f ca="1">H162+H104+H109+H108+H97</f>
        <v>2341.6400777032691</v>
      </c>
      <c r="L164" s="82">
        <f ca="1">L162+L104+L109+L108+L97</f>
        <v>218251.47239674671</v>
      </c>
      <c r="P164" s="82">
        <f ca="1">P162+P104+P109+P108+P97</f>
        <v>12560.863985801008</v>
      </c>
      <c r="R164" s="82">
        <f ca="1">R162+R104+R109+R108+R97</f>
        <v>189555.60052844332</v>
      </c>
      <c r="S164" s="78"/>
      <c r="T164" s="82">
        <f ca="1">T162+T104+T109+T108+T97</f>
        <v>18476.647960205668</v>
      </c>
      <c r="U164" s="78"/>
      <c r="V164" s="82">
        <f ca="1">V162+V104+V109+V108+V97</f>
        <v>0</v>
      </c>
      <c r="X164" s="110"/>
    </row>
    <row r="165" spans="2:35" ht="13.5" thickTop="1" x14ac:dyDescent="0.2">
      <c r="F165" s="50"/>
      <c r="H165" s="50"/>
      <c r="L165" s="50"/>
      <c r="X165" s="110"/>
    </row>
    <row r="166" spans="2:35" x14ac:dyDescent="0.2">
      <c r="F166" s="50"/>
      <c r="H166" s="50"/>
      <c r="L166" s="50"/>
      <c r="X166" s="110"/>
    </row>
    <row r="167" spans="2:35" x14ac:dyDescent="0.2">
      <c r="F167" s="50"/>
      <c r="H167" s="50"/>
      <c r="L167" s="50"/>
      <c r="X167" s="110"/>
    </row>
    <row r="168" spans="2:35" x14ac:dyDescent="0.2">
      <c r="B168" s="18"/>
      <c r="C168" s="1"/>
      <c r="D168" s="6" t="s">
        <v>109</v>
      </c>
      <c r="X168" s="110"/>
    </row>
    <row r="169" spans="2:35" x14ac:dyDescent="0.2">
      <c r="B169" s="18"/>
      <c r="C169" s="1"/>
      <c r="D169" s="6"/>
      <c r="F169" s="50"/>
      <c r="H169" s="78"/>
      <c r="K169" s="73"/>
      <c r="L169" s="50"/>
      <c r="O169" s="73"/>
      <c r="P169" s="78"/>
      <c r="R169" s="78"/>
      <c r="S169" s="78"/>
      <c r="T169" s="78"/>
      <c r="U169" s="78"/>
      <c r="V169" s="78"/>
      <c r="X169" s="110"/>
    </row>
    <row r="170" spans="2:35" x14ac:dyDescent="0.2">
      <c r="B170" s="18">
        <f>B164+1</f>
        <v>104</v>
      </c>
      <c r="C170" s="1"/>
      <c r="D170" s="1" t="s">
        <v>123</v>
      </c>
      <c r="F170" s="50">
        <f ca="1">'Distribution Class'!AF170</f>
        <v>0</v>
      </c>
      <c r="H170" s="78"/>
      <c r="K170" s="73">
        <f>_xlfn.IFNA(MATCH(J170,'Dist Cust Factors'!$B$12:$B$447,0),0)</f>
        <v>0</v>
      </c>
      <c r="L170" s="50">
        <f t="shared" ref="L170:L176" ca="1" si="36">F170-H170</f>
        <v>0</v>
      </c>
      <c r="O170" s="73">
        <f>_xlfn.IFNA(MATCH(N170,'Dist Cust Factors'!$B$12:$B$451,0),0)</f>
        <v>0</v>
      </c>
      <c r="P170" s="38">
        <f ca="1">OFFSET('Dist Cust Factors'!$B$12,$O170-1,P$14)*$L170+OFFSET('Dist Cust Factors'!$B$12,$K170-1,P$14)*$H170</f>
        <v>0</v>
      </c>
      <c r="R170" s="38">
        <f ca="1">OFFSET('Dist Cust Factors'!$B$12,$O170-1,R$14)*$L170+OFFSET('Dist Cust Factors'!$B$12,$K170-1,R$14)*$H170</f>
        <v>0</v>
      </c>
      <c r="S170" s="38"/>
      <c r="T170" s="38">
        <f ca="1">OFFSET('Dist Cust Factors'!$B$12,$O170-1,T$14)*$L170+OFFSET('Dist Cust Factors'!$B$12,$K170-1,T$14)*$H170</f>
        <v>0</v>
      </c>
      <c r="U170" s="38"/>
      <c r="V170" s="38">
        <f ca="1">OFFSET('Dist Cust Factors'!$B$12,$O170-1,V$14)*$L170+OFFSET('Dist Cust Factors'!$B$12,$K170-1,V$14)*$H170</f>
        <v>0</v>
      </c>
      <c r="X170" s="110"/>
    </row>
    <row r="171" spans="2:35" x14ac:dyDescent="0.2">
      <c r="B171" s="18">
        <f t="shared" ref="B171:B176" si="37">B170+1</f>
        <v>105</v>
      </c>
      <c r="C171" s="1"/>
      <c r="D171" s="1" t="s">
        <v>134</v>
      </c>
      <c r="F171" s="50">
        <f ca="1">'Distribution Class'!AF171</f>
        <v>0</v>
      </c>
      <c r="H171" s="78"/>
      <c r="J171" s="2"/>
      <c r="K171" s="73">
        <f>_xlfn.IFNA(MATCH(J171,'Dist Cust Factors'!$B$12:$B$447,0),0)</f>
        <v>0</v>
      </c>
      <c r="L171" s="50">
        <f t="shared" ca="1" si="36"/>
        <v>0</v>
      </c>
      <c r="O171" s="73">
        <f>_xlfn.IFNA(MATCH(N171,'Dist Cust Factors'!$B$12:$B$451,0),0)</f>
        <v>0</v>
      </c>
      <c r="P171" s="38">
        <f ca="1">OFFSET('Dist Cust Factors'!$B$12,$O171-1,P$14)*$L171+OFFSET('Dist Cust Factors'!$B$12,$K171-1,P$14)*$H171</f>
        <v>0</v>
      </c>
      <c r="R171" s="38">
        <f ca="1">OFFSET('Dist Cust Factors'!$B$12,$O171-1,R$14)*$L171+OFFSET('Dist Cust Factors'!$B$12,$K171-1,R$14)*$H171</f>
        <v>0</v>
      </c>
      <c r="S171" s="38"/>
      <c r="T171" s="38">
        <f ca="1">OFFSET('Dist Cust Factors'!$B$12,$O171-1,T$14)*$L171+OFFSET('Dist Cust Factors'!$B$12,$K171-1,T$14)*$H171</f>
        <v>0</v>
      </c>
      <c r="U171" s="38"/>
      <c r="V171" s="38">
        <f ca="1">OFFSET('Dist Cust Factors'!$B$12,$O171-1,V$14)*$L171+OFFSET('Dist Cust Factors'!$B$12,$K171-1,V$14)*$H171</f>
        <v>0</v>
      </c>
      <c r="X171" s="110"/>
    </row>
    <row r="172" spans="2:35" x14ac:dyDescent="0.2">
      <c r="B172" s="18">
        <f t="shared" si="37"/>
        <v>106</v>
      </c>
      <c r="C172" s="1"/>
      <c r="D172" s="1" t="s">
        <v>110</v>
      </c>
      <c r="F172" s="50">
        <f ca="1">'Distribution Class'!AF172</f>
        <v>0</v>
      </c>
      <c r="H172" s="78"/>
      <c r="J172" s="2"/>
      <c r="K172" s="73">
        <f>_xlfn.IFNA(MATCH(J172,'Dist Cust Factors'!$B$12:$B$447,0),0)</f>
        <v>0</v>
      </c>
      <c r="L172" s="50">
        <f t="shared" ca="1" si="36"/>
        <v>0</v>
      </c>
      <c r="O172" s="73">
        <f>_xlfn.IFNA(MATCH(N172,'Dist Cust Factors'!$B$12:$B$451,0),0)</f>
        <v>0</v>
      </c>
      <c r="P172" s="38">
        <f ca="1">OFFSET('Dist Cust Factors'!$B$12,$O172-1,P$14)*$L172+OFFSET('Dist Cust Factors'!$B$12,$K172-1,P$14)*$H172</f>
        <v>0</v>
      </c>
      <c r="R172" s="38">
        <f ca="1">OFFSET('Dist Cust Factors'!$B$12,$O172-1,R$14)*$L172+OFFSET('Dist Cust Factors'!$B$12,$K172-1,R$14)*$H172</f>
        <v>0</v>
      </c>
      <c r="S172" s="38"/>
      <c r="T172" s="38">
        <f ca="1">OFFSET('Dist Cust Factors'!$B$12,$O172-1,T$14)*$L172+OFFSET('Dist Cust Factors'!$B$12,$K172-1,T$14)*$H172</f>
        <v>0</v>
      </c>
      <c r="U172" s="38"/>
      <c r="V172" s="38">
        <f ca="1">OFFSET('Dist Cust Factors'!$B$12,$O172-1,V$14)*$L172+OFFSET('Dist Cust Factors'!$B$12,$K172-1,V$14)*$H172</f>
        <v>0</v>
      </c>
      <c r="X172" s="110"/>
    </row>
    <row r="173" spans="2:35" x14ac:dyDescent="0.2">
      <c r="B173" s="18">
        <f t="shared" si="37"/>
        <v>107</v>
      </c>
      <c r="C173" s="1"/>
      <c r="D173" s="1" t="s">
        <v>125</v>
      </c>
      <c r="F173" s="50">
        <f ca="1">'Distribution Class'!AF173</f>
        <v>26870.623617239937</v>
      </c>
      <c r="H173" s="78"/>
      <c r="J173" s="2"/>
      <c r="K173" s="73">
        <f>_xlfn.IFNA(MATCH(J173,'Dist Cust Factors'!$B$12:$B$447,0),0)</f>
        <v>0</v>
      </c>
      <c r="L173" s="50">
        <f t="shared" ca="1" si="36"/>
        <v>26870.623617239937</v>
      </c>
      <c r="N173" s="2" t="s">
        <v>220</v>
      </c>
      <c r="O173" s="73">
        <f>_xlfn.IFNA(MATCH(N173,'Dist Cust Factors'!$B$12:$B$451,0),0)</f>
        <v>17</v>
      </c>
      <c r="P173" s="38">
        <f ca="1">OFFSET('Dist Cust Factors'!$B$12,$O173-1,P$14)*$L173+OFFSET('Dist Cust Factors'!$B$12,$K173-1,P$14)*$H173</f>
        <v>0</v>
      </c>
      <c r="R173" s="38">
        <f ca="1">OFFSET('Dist Cust Factors'!$B$12,$O173-1,R$14)*$L173+OFFSET('Dist Cust Factors'!$B$12,$K173-1,R$14)*$H173</f>
        <v>26870.623617239937</v>
      </c>
      <c r="S173" s="38"/>
      <c r="T173" s="38">
        <f ca="1">OFFSET('Dist Cust Factors'!$B$12,$O173-1,T$14)*$L173+OFFSET('Dist Cust Factors'!$B$12,$K173-1,T$14)*$H173</f>
        <v>0</v>
      </c>
      <c r="U173" s="38"/>
      <c r="V173" s="38">
        <f ca="1">OFFSET('Dist Cust Factors'!$B$12,$O173-1,V$14)*$L173+OFFSET('Dist Cust Factors'!$B$12,$K173-1,V$14)*$H173</f>
        <v>0</v>
      </c>
      <c r="X173" s="110"/>
    </row>
    <row r="174" spans="2:35" x14ac:dyDescent="0.2">
      <c r="B174" s="18">
        <f t="shared" si="37"/>
        <v>108</v>
      </c>
      <c r="C174" s="1"/>
      <c r="D174" s="1" t="s">
        <v>126</v>
      </c>
      <c r="F174" s="50">
        <f ca="1">'Distribution Class'!AF174</f>
        <v>14283.139384300001</v>
      </c>
      <c r="H174" s="78"/>
      <c r="J174" s="2"/>
      <c r="K174" s="73">
        <f>_xlfn.IFNA(MATCH(J174,'Dist Cust Factors'!$B$12:$B$447,0),0)</f>
        <v>0</v>
      </c>
      <c r="L174" s="50">
        <f t="shared" ca="1" si="36"/>
        <v>14283.139384300001</v>
      </c>
      <c r="N174" s="2" t="s">
        <v>220</v>
      </c>
      <c r="O174" s="73">
        <f>_xlfn.IFNA(MATCH(N174,'Dist Cust Factors'!$B$12:$B$451,0),0)</f>
        <v>17</v>
      </c>
      <c r="P174" s="38">
        <f ca="1">OFFSET('Dist Cust Factors'!$B$12,$O174-1,P$14)*$L174+OFFSET('Dist Cust Factors'!$B$12,$K174-1,P$14)*$H174</f>
        <v>0</v>
      </c>
      <c r="R174" s="38">
        <f ca="1">OFFSET('Dist Cust Factors'!$B$12,$O174-1,R$14)*$L174+OFFSET('Dist Cust Factors'!$B$12,$K174-1,R$14)*$H174</f>
        <v>14283.139384300001</v>
      </c>
      <c r="S174" s="38"/>
      <c r="T174" s="38">
        <f ca="1">OFFSET('Dist Cust Factors'!$B$12,$O174-1,T$14)*$L174+OFFSET('Dist Cust Factors'!$B$12,$K174-1,T$14)*$H174</f>
        <v>0</v>
      </c>
      <c r="U174" s="38"/>
      <c r="V174" s="38">
        <f ca="1">OFFSET('Dist Cust Factors'!$B$12,$O174-1,V$14)*$L174+OFFSET('Dist Cust Factors'!$B$12,$K174-1,V$14)*$H174</f>
        <v>0</v>
      </c>
      <c r="X174" s="110"/>
    </row>
    <row r="175" spans="2:35" x14ac:dyDescent="0.2">
      <c r="B175" s="18">
        <f t="shared" si="37"/>
        <v>109</v>
      </c>
      <c r="C175" s="1"/>
      <c r="D175" s="1" t="s">
        <v>127</v>
      </c>
      <c r="F175" s="50">
        <f ca="1">'Distribution Class'!AF175</f>
        <v>17761.652743977927</v>
      </c>
      <c r="H175" s="78"/>
      <c r="J175" s="2"/>
      <c r="K175" s="73">
        <f>_xlfn.IFNA(MATCH(J175,'Dist Cust Factors'!$B$12:$B$447,0),0)</f>
        <v>0</v>
      </c>
      <c r="L175" s="50">
        <f t="shared" ca="1" si="36"/>
        <v>17761.652743977927</v>
      </c>
      <c r="N175" s="2" t="s">
        <v>220</v>
      </c>
      <c r="O175" s="73">
        <f>_xlfn.IFNA(MATCH(N175,'Dist Cust Factors'!$B$12:$B$451,0),0)</f>
        <v>17</v>
      </c>
      <c r="P175" s="38">
        <f ca="1">OFFSET('Dist Cust Factors'!$B$12,$O175-1,P$14)*$L175+OFFSET('Dist Cust Factors'!$B$12,$K175-1,P$14)*$H175</f>
        <v>0</v>
      </c>
      <c r="R175" s="38">
        <f ca="1">OFFSET('Dist Cust Factors'!$B$12,$O175-1,R$14)*$L175+OFFSET('Dist Cust Factors'!$B$12,$K175-1,R$14)*$H175</f>
        <v>17761.652743977927</v>
      </c>
      <c r="S175" s="38"/>
      <c r="T175" s="38">
        <f ca="1">OFFSET('Dist Cust Factors'!$B$12,$O175-1,T$14)*$L175+OFFSET('Dist Cust Factors'!$B$12,$K175-1,T$14)*$H175</f>
        <v>0</v>
      </c>
      <c r="U175" s="38"/>
      <c r="V175" s="38">
        <f ca="1">OFFSET('Dist Cust Factors'!$B$12,$O175-1,V$14)*$L175+OFFSET('Dist Cust Factors'!$B$12,$K175-1,V$14)*$H175</f>
        <v>0</v>
      </c>
      <c r="X175" s="110"/>
    </row>
    <row r="176" spans="2:35" x14ac:dyDescent="0.2">
      <c r="B176" s="18">
        <f t="shared" si="37"/>
        <v>110</v>
      </c>
      <c r="C176" s="1"/>
      <c r="D176" s="1" t="s">
        <v>387</v>
      </c>
      <c r="F176" s="50">
        <f ca="1">'Distribution Class'!AF176</f>
        <v>0</v>
      </c>
      <c r="H176" s="78"/>
      <c r="J176" s="2"/>
      <c r="K176" s="73">
        <f>_xlfn.IFNA(MATCH(J176,'Dist Cust Factors'!$B$12:$B$447,0),0)</f>
        <v>0</v>
      </c>
      <c r="L176" s="50">
        <f t="shared" ca="1" si="36"/>
        <v>0</v>
      </c>
      <c r="O176" s="73">
        <f>_xlfn.IFNA(MATCH(N176,'Dist Cust Factors'!$B$12:$B$451,0),0)</f>
        <v>0</v>
      </c>
      <c r="P176" s="38">
        <f ca="1">OFFSET('Dist Cust Factors'!$B$12,$O176-1,P$14)*$L176+OFFSET('Dist Cust Factors'!$B$12,$K176-1,P$14)*$H176</f>
        <v>0</v>
      </c>
      <c r="R176" s="38">
        <f ca="1">OFFSET('Dist Cust Factors'!$B$12,$O176-1,R$14)*$L176+OFFSET('Dist Cust Factors'!$B$12,$K176-1,R$14)*$H176</f>
        <v>0</v>
      </c>
      <c r="S176" s="38"/>
      <c r="T176" s="38">
        <f ca="1">OFFSET('Dist Cust Factors'!$B$12,$O176-1,T$14)*$L176+OFFSET('Dist Cust Factors'!$B$12,$K176-1,T$14)*$H176</f>
        <v>0</v>
      </c>
      <c r="U176" s="38"/>
      <c r="V176" s="38">
        <f ca="1">OFFSET('Dist Cust Factors'!$B$12,$O176-1,V$14)*$L176+OFFSET('Dist Cust Factors'!$B$12,$K176-1,V$14)*$H176</f>
        <v>0</v>
      </c>
      <c r="X176" s="110"/>
    </row>
    <row r="177" spans="2:24" x14ac:dyDescent="0.2">
      <c r="B177" s="18"/>
      <c r="C177" s="1"/>
      <c r="D177" s="1"/>
      <c r="X177" s="110"/>
    </row>
    <row r="178" spans="2:24" x14ac:dyDescent="0.2">
      <c r="B178" s="18">
        <f>B176+1</f>
        <v>111</v>
      </c>
      <c r="C178" s="1"/>
      <c r="D178" s="1" t="s">
        <v>401</v>
      </c>
      <c r="F178" s="41">
        <f ca="1">SUM(F170:F176)</f>
        <v>58915.415745517865</v>
      </c>
      <c r="H178" s="41">
        <f>SUM(H170:H176)</f>
        <v>0</v>
      </c>
      <c r="J178" s="2"/>
      <c r="L178" s="41">
        <f ca="1">SUM(L170:L176)</f>
        <v>58915.415745517865</v>
      </c>
      <c r="P178" s="41">
        <f ca="1">SUM(P170:P176)</f>
        <v>0</v>
      </c>
      <c r="R178" s="41">
        <f ca="1">SUM(R170:R176)</f>
        <v>58915.415745517865</v>
      </c>
      <c r="S178" s="78"/>
      <c r="T178" s="41">
        <f ca="1">SUM(T170:T176)</f>
        <v>0</v>
      </c>
      <c r="U178" s="78"/>
      <c r="V178" s="41">
        <f ca="1">SUM(V170:V176)</f>
        <v>0</v>
      </c>
      <c r="X178" s="110"/>
    </row>
    <row r="179" spans="2:24" x14ac:dyDescent="0.2">
      <c r="B179" s="18"/>
      <c r="C179" s="1"/>
      <c r="D179" s="1"/>
      <c r="S179" s="78"/>
      <c r="U179" s="78"/>
      <c r="X179" s="110"/>
    </row>
    <row r="180" spans="2:24" ht="13.5" thickBot="1" x14ac:dyDescent="0.25">
      <c r="B180" s="18">
        <f>B178+1</f>
        <v>112</v>
      </c>
      <c r="C180" s="1"/>
      <c r="D180" s="1" t="s">
        <v>148</v>
      </c>
      <c r="F180" s="82">
        <f ca="1">F164-F178</f>
        <v>161677.69672893215</v>
      </c>
      <c r="H180" s="82">
        <f ca="1">H164-H178</f>
        <v>2341.6400777032691</v>
      </c>
      <c r="L180" s="82">
        <f ca="1">L164-L178</f>
        <v>159336.05665122886</v>
      </c>
      <c r="P180" s="82">
        <f ca="1">P164-P178</f>
        <v>12560.863985801008</v>
      </c>
      <c r="R180" s="82">
        <f ca="1">R164-R178</f>
        <v>130640.18478292545</v>
      </c>
      <c r="S180" s="78"/>
      <c r="T180" s="82">
        <f ca="1">T164-T178</f>
        <v>18476.647960205668</v>
      </c>
      <c r="U180" s="78"/>
      <c r="V180" s="82">
        <f ca="1">V164-V178</f>
        <v>0</v>
      </c>
      <c r="X180" s="110"/>
    </row>
    <row r="181" spans="2:24" ht="13.5" thickTop="1" x14ac:dyDescent="0.2">
      <c r="B181" s="18"/>
      <c r="C181" s="1"/>
      <c r="D181" s="1" t="s">
        <v>404</v>
      </c>
    </row>
    <row r="182" spans="2:24" x14ac:dyDescent="0.2">
      <c r="V182" s="50"/>
    </row>
  </sheetData>
  <mergeCells count="3">
    <mergeCell ref="B5:V5"/>
    <mergeCell ref="B6:V6"/>
    <mergeCell ref="B7:V7"/>
  </mergeCells>
  <pageMargins left="0.7" right="0.7" top="0.75" bottom="0.75" header="0.3" footer="0.3"/>
  <pageSetup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sheetPr>
    <tabColor rgb="FFFFFF00"/>
  </sheetPr>
  <dimension ref="A6:V53"/>
  <sheetViews>
    <sheetView workbookViewId="0"/>
  </sheetViews>
  <sheetFormatPr defaultColWidth="9.140625" defaultRowHeight="12.75" x14ac:dyDescent="0.2"/>
  <cols>
    <col min="1" max="1" width="7" style="31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4" style="1" customWidth="1"/>
    <col min="9" max="9" width="1.85546875" style="1" customWidth="1"/>
    <col min="10" max="10" width="12.1406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9.140625" style="1"/>
    <col min="30" max="30" width="12.140625" style="1" bestFit="1" customWidth="1"/>
    <col min="31" max="16384" width="9.140625" style="1"/>
  </cols>
  <sheetData>
    <row r="6" spans="1:12" ht="15" x14ac:dyDescent="0.25">
      <c r="F6" s="146" t="s">
        <v>283</v>
      </c>
      <c r="G6" s="147"/>
      <c r="H6" s="147"/>
      <c r="I6" s="147"/>
      <c r="J6" s="147"/>
    </row>
    <row r="7" spans="1:12" x14ac:dyDescent="0.2">
      <c r="F7" s="18"/>
      <c r="H7" s="18" t="s">
        <v>10</v>
      </c>
      <c r="J7" s="18" t="s">
        <v>340</v>
      </c>
      <c r="K7" s="18"/>
      <c r="L7" s="18"/>
    </row>
    <row r="8" spans="1:12" x14ac:dyDescent="0.2">
      <c r="A8" s="18" t="s">
        <v>2</v>
      </c>
      <c r="B8" s="18" t="s">
        <v>64</v>
      </c>
      <c r="F8" s="18" t="s">
        <v>284</v>
      </c>
      <c r="G8" s="18"/>
      <c r="H8" s="18" t="s">
        <v>68</v>
      </c>
      <c r="I8" s="3"/>
      <c r="J8" s="2" t="s">
        <v>68</v>
      </c>
      <c r="L8" s="18"/>
    </row>
    <row r="9" spans="1:12" x14ac:dyDescent="0.2">
      <c r="A9" s="4" t="s">
        <v>4</v>
      </c>
      <c r="B9" s="4" t="s">
        <v>311</v>
      </c>
      <c r="D9" s="4" t="s">
        <v>11</v>
      </c>
      <c r="F9" s="4" t="s">
        <v>282</v>
      </c>
      <c r="G9" s="18"/>
      <c r="H9" s="4" t="s">
        <v>339</v>
      </c>
      <c r="I9" s="18"/>
      <c r="J9" s="4" t="s">
        <v>341</v>
      </c>
      <c r="K9" s="3"/>
      <c r="L9" s="2"/>
    </row>
    <row r="10" spans="1:12" x14ac:dyDescent="0.2">
      <c r="A10" s="4"/>
      <c r="B10" s="4"/>
      <c r="D10" s="4" t="s">
        <v>12</v>
      </c>
      <c r="F10" s="4" t="s">
        <v>13</v>
      </c>
      <c r="G10" s="18"/>
      <c r="H10" s="4" t="s">
        <v>14</v>
      </c>
      <c r="I10" s="18"/>
      <c r="J10" s="4" t="s">
        <v>366</v>
      </c>
      <c r="K10" s="18"/>
      <c r="L10" s="4"/>
    </row>
    <row r="11" spans="1:12" x14ac:dyDescent="0.2">
      <c r="A11" s="1"/>
      <c r="C11" s="18"/>
      <c r="D11" s="18"/>
      <c r="E11" s="18"/>
      <c r="F11" s="57"/>
      <c r="G11" s="18"/>
      <c r="H11" s="57"/>
      <c r="I11" s="18"/>
      <c r="J11" s="57"/>
      <c r="K11" s="18"/>
      <c r="L11" s="57"/>
    </row>
    <row r="12" spans="1:12" x14ac:dyDescent="0.2">
      <c r="A12" s="18">
        <v>1</v>
      </c>
      <c r="B12" s="18"/>
      <c r="C12" s="2" t="s">
        <v>368</v>
      </c>
      <c r="D12" s="20">
        <f>SUM(F12:J12)</f>
        <v>1</v>
      </c>
      <c r="E12" s="20"/>
      <c r="F12" s="20">
        <v>1</v>
      </c>
      <c r="G12" s="20"/>
      <c r="H12" s="20">
        <v>0</v>
      </c>
      <c r="I12" s="20"/>
      <c r="J12" s="20">
        <v>0</v>
      </c>
    </row>
    <row r="13" spans="1:12" x14ac:dyDescent="0.2">
      <c r="A13" s="18">
        <v>2</v>
      </c>
      <c r="B13" s="18" t="s">
        <v>223</v>
      </c>
      <c r="C13" s="2"/>
      <c r="D13" s="37">
        <f>SUM(F13:J13)</f>
        <v>1</v>
      </c>
      <c r="E13" s="37"/>
      <c r="F13" s="37">
        <f>IFERROR(F12/$D12,0)</f>
        <v>1</v>
      </c>
      <c r="G13" s="37"/>
      <c r="H13" s="37">
        <f>IFERROR(H12/$D12,0)</f>
        <v>0</v>
      </c>
      <c r="I13" s="37"/>
      <c r="J13" s="37">
        <f>IFERROR(J12/$D12,0)</f>
        <v>0</v>
      </c>
      <c r="K13" s="20"/>
      <c r="L13" s="20"/>
    </row>
    <row r="14" spans="1:12" x14ac:dyDescent="0.2">
      <c r="A14" s="18"/>
      <c r="B14" s="18"/>
      <c r="C14" s="2"/>
      <c r="D14" s="24"/>
      <c r="F14" s="24"/>
      <c r="H14" s="24"/>
      <c r="J14" s="24"/>
      <c r="L14" s="24"/>
    </row>
    <row r="15" spans="1:12" x14ac:dyDescent="0.2">
      <c r="A15" s="18">
        <v>3</v>
      </c>
      <c r="B15" s="18"/>
      <c r="C15" s="2" t="s">
        <v>368</v>
      </c>
      <c r="D15" s="20">
        <f>SUM(F15:J15)</f>
        <v>1</v>
      </c>
      <c r="E15" s="20"/>
      <c r="F15" s="20">
        <v>0</v>
      </c>
      <c r="G15" s="20"/>
      <c r="H15" s="20">
        <v>0</v>
      </c>
      <c r="I15" s="20"/>
      <c r="J15" s="20">
        <v>1</v>
      </c>
      <c r="L15" s="24"/>
    </row>
    <row r="16" spans="1:12" x14ac:dyDescent="0.2">
      <c r="A16" s="18">
        <v>4</v>
      </c>
      <c r="B16" s="18" t="s">
        <v>318</v>
      </c>
      <c r="C16" s="2"/>
      <c r="D16" s="37">
        <f>SUM(F16:J16)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1</v>
      </c>
      <c r="K16" s="20"/>
      <c r="L16" s="20"/>
    </row>
    <row r="17" spans="1:12" x14ac:dyDescent="0.2">
      <c r="A17" s="18"/>
      <c r="B17" s="18"/>
      <c r="C17" s="2"/>
      <c r="D17" s="24"/>
      <c r="F17" s="24"/>
      <c r="H17" s="24"/>
      <c r="J17" s="24"/>
      <c r="L17" s="24"/>
    </row>
    <row r="18" spans="1:12" x14ac:dyDescent="0.2">
      <c r="A18" s="18">
        <v>5</v>
      </c>
      <c r="B18" s="18"/>
      <c r="C18" s="2" t="s">
        <v>368</v>
      </c>
      <c r="D18" s="20">
        <f ca="1">SUM(F18:J18)</f>
        <v>58508.203680177816</v>
      </c>
      <c r="E18" s="20"/>
      <c r="F18" s="20">
        <f ca="1">'Dist Cust Class'!AC162</f>
        <v>476.4333870899344</v>
      </c>
      <c r="G18" s="20"/>
      <c r="H18" s="20">
        <f ca="1">'Dist Cust Class'!AE162</f>
        <v>49057.978042319795</v>
      </c>
      <c r="I18" s="20"/>
      <c r="J18" s="20">
        <f ca="1">'Dist Cust Class'!AG162</f>
        <v>8973.7922507680814</v>
      </c>
    </row>
    <row r="19" spans="1:12" x14ac:dyDescent="0.2">
      <c r="A19" s="18">
        <v>6</v>
      </c>
      <c r="B19" s="18" t="s">
        <v>325</v>
      </c>
      <c r="C19" s="2"/>
      <c r="D19" s="37">
        <f ca="1">SUM(F19:J19)</f>
        <v>1</v>
      </c>
      <c r="E19" s="37"/>
      <c r="F19" s="37">
        <f ca="1">IFERROR(F18/$D18,0)</f>
        <v>8.1430185362424117E-3</v>
      </c>
      <c r="G19" s="37"/>
      <c r="H19" s="37">
        <f ca="1">IFERROR(H18/$D18,0)</f>
        <v>0.83848033192891047</v>
      </c>
      <c r="I19" s="37"/>
      <c r="J19" s="37">
        <f ca="1">IFERROR(J18/$D18,0)</f>
        <v>0.15337664953484706</v>
      </c>
      <c r="K19" s="20"/>
      <c r="L19" s="20"/>
    </row>
    <row r="20" spans="1:12" x14ac:dyDescent="0.2">
      <c r="A20" s="18"/>
      <c r="B20" s="18"/>
      <c r="C20" s="2"/>
      <c r="D20" s="24"/>
      <c r="F20" s="24"/>
      <c r="H20" s="24"/>
      <c r="J20" s="24"/>
      <c r="L20" s="24"/>
    </row>
    <row r="21" spans="1:12" x14ac:dyDescent="0.2">
      <c r="A21" s="18">
        <v>7</v>
      </c>
      <c r="B21" s="18"/>
      <c r="C21" s="2" t="s">
        <v>368</v>
      </c>
      <c r="D21" s="20">
        <f>SUM(F21:J21)</f>
        <v>150398.45733187837</v>
      </c>
      <c r="E21" s="20"/>
      <c r="F21" s="20">
        <v>540.3241919166112</v>
      </c>
      <c r="G21" s="20"/>
      <c r="H21" s="20">
        <v>137279.03224564367</v>
      </c>
      <c r="I21" s="20"/>
      <c r="J21" s="20">
        <v>12579.100894318079</v>
      </c>
    </row>
    <row r="22" spans="1:12" x14ac:dyDescent="0.2">
      <c r="A22" s="18">
        <v>8</v>
      </c>
      <c r="B22" s="18" t="s">
        <v>312</v>
      </c>
      <c r="C22" s="2"/>
      <c r="D22" s="37">
        <f>SUM(F22:J22)</f>
        <v>0.99999999999999989</v>
      </c>
      <c r="E22" s="37"/>
      <c r="F22" s="37">
        <f>IFERROR(F21/$D21,0)</f>
        <v>3.5926179131232647E-3</v>
      </c>
      <c r="G22" s="37"/>
      <c r="H22" s="37">
        <f>IFERROR(H21/$D21,0)</f>
        <v>0.91276888527330713</v>
      </c>
      <c r="I22" s="37"/>
      <c r="J22" s="37">
        <f>IFERROR(J21/$D21,0)</f>
        <v>8.363849681356951E-2</v>
      </c>
      <c r="K22" s="20"/>
      <c r="L22" s="20"/>
    </row>
    <row r="23" spans="1:12" x14ac:dyDescent="0.2">
      <c r="A23" s="18"/>
      <c r="B23" s="18"/>
      <c r="C23" s="2"/>
      <c r="D23" s="24"/>
      <c r="F23" s="24"/>
      <c r="H23" s="24"/>
      <c r="J23" s="24"/>
      <c r="L23" s="24"/>
    </row>
    <row r="24" spans="1:12" x14ac:dyDescent="0.2">
      <c r="A24" s="18">
        <v>9</v>
      </c>
      <c r="B24" s="18"/>
      <c r="C24" s="2" t="s">
        <v>368</v>
      </c>
      <c r="D24" s="20">
        <f>SUM(F24:J24)</f>
        <v>114598.42109880311</v>
      </c>
      <c r="E24" s="20"/>
      <c r="F24" s="20">
        <v>11814.781536038916</v>
      </c>
      <c r="G24" s="20"/>
      <c r="H24" s="20">
        <v>96730.694289326668</v>
      </c>
      <c r="I24" s="20"/>
      <c r="J24" s="20">
        <v>6052.9452734375218</v>
      </c>
      <c r="L24" s="24"/>
    </row>
    <row r="25" spans="1:12" x14ac:dyDescent="0.2">
      <c r="A25" s="18">
        <v>10</v>
      </c>
      <c r="B25" s="18" t="s">
        <v>314</v>
      </c>
      <c r="C25" s="2"/>
      <c r="D25" s="37">
        <f>SUM(F25:J25)</f>
        <v>0.99999999999999989</v>
      </c>
      <c r="E25" s="37"/>
      <c r="F25" s="37">
        <f>IFERROR(F24/$D24,0)</f>
        <v>0.10309724534383058</v>
      </c>
      <c r="G25" s="37"/>
      <c r="H25" s="37">
        <f>IFERROR(H24/$D24,0)</f>
        <v>0.84408400536276618</v>
      </c>
      <c r="I25" s="37"/>
      <c r="J25" s="37">
        <f>IFERROR(J24/$D24,0)</f>
        <v>5.2818749293403133E-2</v>
      </c>
      <c r="K25" s="20"/>
      <c r="L25" s="20"/>
    </row>
    <row r="26" spans="1:12" x14ac:dyDescent="0.2">
      <c r="B26" s="18"/>
      <c r="C26" s="2"/>
      <c r="D26" s="24"/>
      <c r="F26" s="24"/>
      <c r="H26" s="24"/>
      <c r="J26" s="24"/>
      <c r="L26" s="24"/>
    </row>
    <row r="27" spans="1:12" x14ac:dyDescent="0.2">
      <c r="A27" s="18">
        <v>11</v>
      </c>
      <c r="B27" s="18"/>
      <c r="C27" s="2" t="s">
        <v>368</v>
      </c>
      <c r="D27" s="20">
        <f>SUM(F27:J27)</f>
        <v>1</v>
      </c>
      <c r="E27" s="20"/>
      <c r="F27" s="20">
        <v>0</v>
      </c>
      <c r="G27" s="20"/>
      <c r="H27" s="20">
        <v>1</v>
      </c>
      <c r="I27" s="20"/>
      <c r="J27" s="20">
        <v>0</v>
      </c>
    </row>
    <row r="28" spans="1:12" x14ac:dyDescent="0.2">
      <c r="A28" s="18">
        <v>12</v>
      </c>
      <c r="B28" s="18" t="s">
        <v>220</v>
      </c>
      <c r="C28" s="18"/>
      <c r="D28" s="37">
        <f>SUM(F28:J28)</f>
        <v>1</v>
      </c>
      <c r="E28" s="37"/>
      <c r="F28" s="37">
        <f>IFERROR(F27/$D27,0)</f>
        <v>0</v>
      </c>
      <c r="G28" s="37"/>
      <c r="H28" s="37">
        <f>IFERROR(H27/$D27,0)</f>
        <v>1</v>
      </c>
      <c r="I28" s="37"/>
      <c r="J28" s="37">
        <f>IFERROR(J27/$D27,0)</f>
        <v>0</v>
      </c>
      <c r="K28" s="20"/>
      <c r="L28" s="20"/>
    </row>
    <row r="34" spans="1:22" x14ac:dyDescent="0.2">
      <c r="A34" s="3"/>
    </row>
    <row r="35" spans="1:22" x14ac:dyDescent="0.2">
      <c r="A35" s="3"/>
    </row>
    <row r="37" spans="1:22" x14ac:dyDescent="0.2">
      <c r="A37" s="3"/>
    </row>
    <row r="38" spans="1:22" x14ac:dyDescent="0.2">
      <c r="A38" s="3"/>
    </row>
    <row r="39" spans="1:22" x14ac:dyDescent="0.2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">
      <c r="A40" s="3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2">
      <c r="A41" s="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2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">
      <c r="A44" s="2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">
      <c r="D45" s="63"/>
      <c r="F45" s="63"/>
      <c r="H45" s="63"/>
    </row>
    <row r="46" spans="1:22" x14ac:dyDescent="0.2">
      <c r="A46" s="2"/>
    </row>
    <row r="47" spans="1:22" x14ac:dyDescent="0.2">
      <c r="A47" s="2"/>
    </row>
    <row r="49" spans="1:12" x14ac:dyDescent="0.2">
      <c r="A49" s="2"/>
    </row>
    <row r="50" spans="1:12" x14ac:dyDescent="0.2">
      <c r="A50" s="2"/>
    </row>
    <row r="52" spans="1:12" x14ac:dyDescent="0.2">
      <c r="A52" s="56"/>
      <c r="B52" s="18"/>
      <c r="D52" s="22"/>
      <c r="E52" s="22"/>
      <c r="F52" s="22"/>
      <c r="G52" s="22"/>
      <c r="H52" s="22"/>
      <c r="J52" s="22"/>
      <c r="L52" s="53"/>
    </row>
    <row r="53" spans="1:12" x14ac:dyDescent="0.2">
      <c r="A53" s="56"/>
      <c r="B53" s="62"/>
      <c r="D53" s="63"/>
      <c r="F53" s="63"/>
      <c r="H53" s="63"/>
      <c r="J53" s="63"/>
    </row>
  </sheetData>
  <mergeCells count="1">
    <mergeCell ref="F6:J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23C0-672A-4FAF-9F19-B78A98FD5181}">
  <sheetPr>
    <tabColor theme="0" tint="-0.249977111117893"/>
  </sheetPr>
  <dimension ref="A6:R70"/>
  <sheetViews>
    <sheetView topLeftCell="A24" zoomScale="70" zoomScaleNormal="70" workbookViewId="0">
      <selection activeCell="N47" sqref="N47:N48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40" customWidth="1"/>
    <col min="10" max="10" width="24.140625" style="2" customWidth="1"/>
    <col min="11" max="11" width="1.7109375" style="74" customWidth="1"/>
    <col min="12" max="12" width="17.140625" style="31" customWidth="1"/>
    <col min="13" max="13" width="1.7109375" style="40" customWidth="1"/>
    <col min="14" max="14" width="23.42578125" style="2" bestFit="1" customWidth="1"/>
    <col min="15" max="15" width="1.7109375" style="74" customWidth="1"/>
    <col min="16" max="18" width="12.85546875" style="31" customWidth="1"/>
    <col min="19" max="16384" width="9.140625" style="31"/>
  </cols>
  <sheetData>
    <row r="6" spans="1:18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8" x14ac:dyDescent="0.2">
      <c r="B7" s="148" t="s">
        <v>469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9" spans="1:18" x14ac:dyDescent="0.2">
      <c r="F9" s="2" t="s">
        <v>150</v>
      </c>
    </row>
    <row r="10" spans="1:18" x14ac:dyDescent="0.2">
      <c r="A10" s="2" t="s">
        <v>2</v>
      </c>
      <c r="D10" s="2" t="s">
        <v>150</v>
      </c>
      <c r="F10" s="2" t="s">
        <v>5</v>
      </c>
      <c r="H10" s="2" t="s">
        <v>167</v>
      </c>
      <c r="J10" s="2" t="s">
        <v>168</v>
      </c>
      <c r="K10" s="73"/>
      <c r="L10" s="2" t="s">
        <v>169</v>
      </c>
      <c r="N10" s="2" t="s">
        <v>104</v>
      </c>
      <c r="P10" s="2"/>
      <c r="Q10" s="2"/>
      <c r="R10" s="2"/>
    </row>
    <row r="11" spans="1:18" x14ac:dyDescent="0.2">
      <c r="A11" s="33" t="s">
        <v>4</v>
      </c>
      <c r="B11" s="79" t="s">
        <v>374</v>
      </c>
      <c r="D11" s="33" t="s">
        <v>151</v>
      </c>
      <c r="F11" s="33" t="s">
        <v>152</v>
      </c>
      <c r="H11" s="33" t="s">
        <v>131</v>
      </c>
      <c r="J11" s="33" t="s">
        <v>6</v>
      </c>
      <c r="K11" s="73"/>
      <c r="L11" s="33" t="s">
        <v>170</v>
      </c>
      <c r="N11" s="33" t="s">
        <v>6</v>
      </c>
      <c r="P11" s="4" t="s">
        <v>467</v>
      </c>
      <c r="Q11" s="4" t="s">
        <v>468</v>
      </c>
      <c r="R11" s="33" t="s">
        <v>428</v>
      </c>
    </row>
    <row r="12" spans="1:18" x14ac:dyDescent="0.2">
      <c r="D12" s="83" t="s">
        <v>12</v>
      </c>
      <c r="F12" s="83" t="s">
        <v>13</v>
      </c>
      <c r="H12" s="83" t="s">
        <v>14</v>
      </c>
      <c r="J12" s="83" t="s">
        <v>366</v>
      </c>
      <c r="L12" s="83" t="s">
        <v>15</v>
      </c>
      <c r="N12" s="83" t="s">
        <v>16</v>
      </c>
      <c r="P12" s="83" t="s">
        <v>59</v>
      </c>
      <c r="Q12" s="83" t="s">
        <v>61</v>
      </c>
      <c r="R12" s="83" t="s">
        <v>62</v>
      </c>
    </row>
    <row r="13" spans="1:18" x14ac:dyDescent="0.2">
      <c r="D13" s="83"/>
      <c r="F13" s="83"/>
      <c r="H13" s="83"/>
      <c r="J13" s="83"/>
      <c r="L13" s="83"/>
      <c r="N13" s="83"/>
      <c r="P13" s="120">
        <v>4</v>
      </c>
      <c r="Q13" s="120">
        <v>6</v>
      </c>
      <c r="R13" s="120">
        <v>8</v>
      </c>
    </row>
    <row r="14" spans="1:18" x14ac:dyDescent="0.2">
      <c r="B14" s="76" t="s">
        <v>384</v>
      </c>
      <c r="P14" s="74"/>
      <c r="Q14" s="74"/>
      <c r="R14" s="74"/>
    </row>
    <row r="15" spans="1:18" x14ac:dyDescent="0.2">
      <c r="A15" s="2">
        <v>1</v>
      </c>
      <c r="B15" s="31" t="s">
        <v>132</v>
      </c>
      <c r="D15" s="78">
        <f ca="1">'Gas Supply Class'!P$164</f>
        <v>1878311.1040714213</v>
      </c>
      <c r="E15" s="78"/>
      <c r="F15" s="78">
        <f ca="1">'Gas Supply Class'!P$180</f>
        <v>1878311.1040714213</v>
      </c>
      <c r="K15" s="74">
        <f>_xlfn.IFNA(MATCH(J15,'Rate Zone Allocation Factors'!$B$13:$B$112,0),0)</f>
        <v>0</v>
      </c>
      <c r="L15" s="78">
        <f ca="1">F15-H15</f>
        <v>1878311.1040714213</v>
      </c>
      <c r="N15" s="2" t="s">
        <v>431</v>
      </c>
      <c r="O15" s="74">
        <f>MATCH(N15,'Rate Zone Allocation Factors'!$B$13:$B$112,0)</f>
        <v>86</v>
      </c>
      <c r="P15" s="9">
        <f ca="1">OFFSET('Rate Zone Allocation Factors'!$B$13,$O15-1,P$13)*$L15+OFFSET('Rate Zone Allocation Factors'!$B$13,$K15-1,P$13)*$H15</f>
        <v>270929.52717932063</v>
      </c>
      <c r="Q15" s="9">
        <f ca="1">OFFSET('Rate Zone Allocation Factors'!$B$13,$O15-1,Q$13)*$L15+OFFSET('Rate Zone Allocation Factors'!$B$13,$K15-1,Q$13)*$H15</f>
        <v>1607381.5768921007</v>
      </c>
      <c r="R15" s="9">
        <f ca="1">OFFSET('Rate Zone Allocation Factors'!$B$13,$O15-1,R$13)*$L15+OFFSET('Rate Zone Allocation Factors'!$B$13,$K15-1,R$13)*$H15</f>
        <v>0</v>
      </c>
    </row>
    <row r="16" spans="1:18" x14ac:dyDescent="0.2">
      <c r="A16" s="2">
        <f>A15+1</f>
        <v>2</v>
      </c>
      <c r="B16" s="31" t="s">
        <v>385</v>
      </c>
      <c r="D16" s="78">
        <f ca="1">'Gas Supply Class'!R$164</f>
        <v>161486.41315728414</v>
      </c>
      <c r="E16" s="78"/>
      <c r="F16" s="78">
        <f ca="1">'Gas Supply Class'!R$180</f>
        <v>153599.23567205007</v>
      </c>
      <c r="H16" s="78"/>
      <c r="K16" s="74">
        <f>_xlfn.IFNA(MATCH(J16,'Rate Zone Allocation Factors'!$B$13:$B$112,0),0)</f>
        <v>0</v>
      </c>
      <c r="L16" s="78">
        <f t="shared" ref="L16:L20" ca="1" si="0">F16-H16</f>
        <v>153599.23567205007</v>
      </c>
      <c r="N16" s="2" t="s">
        <v>432</v>
      </c>
      <c r="O16" s="74">
        <f>MATCH(N16,'Rate Zone Allocation Factors'!$B$13:$B$112,0)</f>
        <v>56</v>
      </c>
      <c r="P16" s="9">
        <f ca="1">OFFSET('Rate Zone Allocation Factors'!$B$13,$O16-1,P$13)*$L16+OFFSET('Rate Zone Allocation Factors'!$B$13,$K16-1,P$13)*$H16</f>
        <v>138979.68258070419</v>
      </c>
      <c r="Q16" s="9">
        <f ca="1">OFFSET('Rate Zone Allocation Factors'!$B$13,$O16-1,Q$13)*$L16+OFFSET('Rate Zone Allocation Factors'!$B$13,$K16-1,Q$13)*$H16</f>
        <v>14619.553091345873</v>
      </c>
      <c r="R16" s="9">
        <f ca="1">OFFSET('Rate Zone Allocation Factors'!$B$13,$O16-1,R$13)*$L16+OFFSET('Rate Zone Allocation Factors'!$B$13,$K16-1,R$13)*$H16</f>
        <v>0</v>
      </c>
    </row>
    <row r="17" spans="1:18" x14ac:dyDescent="0.2">
      <c r="A17" s="2">
        <f t="shared" ref="A17:A21" si="1">A16+1</f>
        <v>3</v>
      </c>
      <c r="B17" s="31" t="s">
        <v>386</v>
      </c>
      <c r="D17" s="78">
        <f ca="1">'Gas Supply Class'!T$164</f>
        <v>40328.527901042762</v>
      </c>
      <c r="E17" s="78"/>
      <c r="F17" s="78">
        <f ca="1">'Gas Supply Class'!T$180</f>
        <v>40328.527901042762</v>
      </c>
      <c r="K17" s="74">
        <f>_xlfn.IFNA(MATCH(J17,'Rate Zone Allocation Factors'!$B$13:$B$112,0),0)</f>
        <v>0</v>
      </c>
      <c r="L17" s="78">
        <f ca="1">F17-H17</f>
        <v>40328.527901042762</v>
      </c>
      <c r="N17" s="2" t="s">
        <v>433</v>
      </c>
      <c r="O17" s="74">
        <f>MATCH(N17,'Rate Zone Allocation Factors'!$B$13:$B$112,0)</f>
        <v>65</v>
      </c>
      <c r="P17" s="9">
        <f ca="1">OFFSET('Rate Zone Allocation Factors'!$B$13,$O17-1,P$13)*$L17+OFFSET('Rate Zone Allocation Factors'!$B$13,$K17-1,P$13)*$H17</f>
        <v>6857.6208003154688</v>
      </c>
      <c r="Q17" s="9">
        <f ca="1">OFFSET('Rate Zone Allocation Factors'!$B$13,$O17-1,Q$13)*$L17+OFFSET('Rate Zone Allocation Factors'!$B$13,$K17-1,Q$13)*$H17</f>
        <v>33470.907100727294</v>
      </c>
      <c r="R17" s="9">
        <f ca="1">OFFSET('Rate Zone Allocation Factors'!$B$13,$O17-1,R$13)*$L17+OFFSET('Rate Zone Allocation Factors'!$B$13,$K17-1,R$13)*$H17</f>
        <v>0</v>
      </c>
    </row>
    <row r="18" spans="1:18" x14ac:dyDescent="0.2">
      <c r="A18" s="2">
        <f t="shared" si="1"/>
        <v>4</v>
      </c>
      <c r="B18" s="31" t="s">
        <v>115</v>
      </c>
      <c r="D18" s="78">
        <f ca="1">'Gas Supply Class'!V$164</f>
        <v>152523.42553920622</v>
      </c>
      <c r="E18" s="78"/>
      <c r="F18" s="78">
        <f ca="1">'Gas Supply Class'!V$180</f>
        <v>145074.01041898847</v>
      </c>
      <c r="H18" s="78">
        <f ca="1">-'Gas Supply Class'!V172</f>
        <v>-7449.4151202177381</v>
      </c>
      <c r="J18" s="2" t="s">
        <v>434</v>
      </c>
      <c r="K18" s="74">
        <f>_xlfn.IFNA(MATCH(J18,'Rate Zone Allocation Factors'!$B$13:$B$112,0),0)</f>
        <v>11</v>
      </c>
      <c r="L18" s="78">
        <f ca="1">F18-H18</f>
        <v>152523.42553920622</v>
      </c>
      <c r="N18" s="2" t="s">
        <v>435</v>
      </c>
      <c r="O18" s="74">
        <f>MATCH(N18,'Rate Zone Allocation Factors'!$B$13:$B$112,0)</f>
        <v>92</v>
      </c>
      <c r="P18" s="9">
        <f ca="1">OFFSET('Rate Zone Allocation Factors'!$B$13,$O18-1,P$13)*$L18+OFFSET('Rate Zone Allocation Factors'!$B$13,$K18-1,P$13)*$H18</f>
        <v>104440.2785921582</v>
      </c>
      <c r="Q18" s="9">
        <f ca="1">OFFSET('Rate Zone Allocation Factors'!$B$13,$O18-1,Q$13)*$L18+OFFSET('Rate Zone Allocation Factors'!$B$13,$K18-1,Q$13)*$H18</f>
        <v>40633.731826830277</v>
      </c>
      <c r="R18" s="9">
        <f ca="1">OFFSET('Rate Zone Allocation Factors'!$B$13,$O18-1,R$13)*$L18+OFFSET('Rate Zone Allocation Factors'!$B$13,$K18-1,R$13)*$H18</f>
        <v>0</v>
      </c>
    </row>
    <row r="19" spans="1:18" x14ac:dyDescent="0.2">
      <c r="A19" s="2">
        <f t="shared" si="1"/>
        <v>5</v>
      </c>
      <c r="B19" s="31" t="s">
        <v>133</v>
      </c>
      <c r="D19" s="78">
        <f ca="1">'Gas Supply Class'!X$164</f>
        <v>14888.543237034275</v>
      </c>
      <c r="E19" s="78"/>
      <c r="F19" s="78">
        <f ca="1">'Gas Supply Class'!X$180</f>
        <v>14888.543237034275</v>
      </c>
      <c r="K19" s="74">
        <f>_xlfn.IFNA(MATCH(J19,'Rate Zone Allocation Factors'!$B$13:$B$112,0),0)</f>
        <v>0</v>
      </c>
      <c r="L19" s="78">
        <f t="shared" ca="1" si="0"/>
        <v>14888.543237034275</v>
      </c>
      <c r="N19" s="2" t="s">
        <v>436</v>
      </c>
      <c r="O19" s="74">
        <f>MATCH(N19,'Rate Zone Allocation Factors'!$B$13:$B$112,0)</f>
        <v>95</v>
      </c>
      <c r="P19" s="9">
        <f ca="1">OFFSET('Rate Zone Allocation Factors'!$B$13,$O19-1,P$13)*$L19+OFFSET('Rate Zone Allocation Factors'!$B$13,$K19-1,P$13)*$H19</f>
        <v>14324.690465038228</v>
      </c>
      <c r="Q19" s="9">
        <f ca="1">OFFSET('Rate Zone Allocation Factors'!$B$13,$O19-1,Q$13)*$L19+OFFSET('Rate Zone Allocation Factors'!$B$13,$K19-1,Q$13)*$H19</f>
        <v>563.8527719960482</v>
      </c>
      <c r="R19" s="9">
        <f ca="1">OFFSET('Rate Zone Allocation Factors'!$B$13,$O19-1,R$13)*$L19+OFFSET('Rate Zone Allocation Factors'!$B$13,$K19-1,R$13)*$H19</f>
        <v>0</v>
      </c>
    </row>
    <row r="20" spans="1:18" x14ac:dyDescent="0.2">
      <c r="A20" s="2">
        <f t="shared" si="1"/>
        <v>6</v>
      </c>
      <c r="B20" s="31" t="s">
        <v>135</v>
      </c>
      <c r="D20" s="78">
        <f ca="1">'Gas Supply Class'!Z$164</f>
        <v>20855.923243351954</v>
      </c>
      <c r="E20" s="78"/>
      <c r="F20" s="78">
        <f ca="1">'Gas Supply Class'!Z$180</f>
        <v>15491.673288166032</v>
      </c>
      <c r="K20" s="74">
        <f>_xlfn.IFNA(MATCH(J20,'Rate Zone Allocation Factors'!$B$13:$B$112,0),0)</f>
        <v>0</v>
      </c>
      <c r="L20" s="78">
        <f t="shared" ca="1" si="0"/>
        <v>15491.673288166032</v>
      </c>
      <c r="N20" s="2" t="s">
        <v>437</v>
      </c>
      <c r="O20" s="74">
        <f>MATCH(N20,'Rate Zone Allocation Factors'!$B$13:$B$112,0)</f>
        <v>14</v>
      </c>
      <c r="P20" s="9">
        <f ca="1">OFFSET('Rate Zone Allocation Factors'!$B$13,$O20-1,P$13)*$L20+OFFSET('Rate Zone Allocation Factors'!$B$13,$K20-1,P$13)*$H20</f>
        <v>2849.7936423711335</v>
      </c>
      <c r="Q20" s="9">
        <f ca="1">OFFSET('Rate Zone Allocation Factors'!$B$13,$O20-1,Q$13)*$L20+OFFSET('Rate Zone Allocation Factors'!$B$13,$K20-1,Q$13)*$H20</f>
        <v>12641.879645794897</v>
      </c>
      <c r="R20" s="9">
        <f ca="1">OFFSET('Rate Zone Allocation Factors'!$B$13,$O20-1,R$13)*$L20+OFFSET('Rate Zone Allocation Factors'!$B$13,$K20-1,R$13)*$H20</f>
        <v>0</v>
      </c>
    </row>
    <row r="21" spans="1:18" x14ac:dyDescent="0.2">
      <c r="A21" s="2">
        <f t="shared" si="1"/>
        <v>7</v>
      </c>
      <c r="B21" s="31" t="s">
        <v>383</v>
      </c>
      <c r="D21" s="80">
        <f ca="1">SUM(D15:D20)</f>
        <v>2268393.9371493403</v>
      </c>
      <c r="E21" s="78"/>
      <c r="F21" s="80">
        <f ca="1">SUM(F15:F20)</f>
        <v>2247693.094588703</v>
      </c>
      <c r="H21" s="80">
        <f ca="1">SUM(H15:H20)</f>
        <v>-7449.4151202177381</v>
      </c>
      <c r="L21" s="41">
        <f ca="1">SUM(L15:L20)</f>
        <v>2255142.5097089205</v>
      </c>
      <c r="P21" s="41">
        <f t="shared" ref="P21:R21" ca="1" si="2">SUM(P15:P20)</f>
        <v>538381.59325990768</v>
      </c>
      <c r="Q21" s="41">
        <f t="shared" ca="1" si="2"/>
        <v>1709311.501328795</v>
      </c>
      <c r="R21" s="41">
        <f t="shared" ca="1" si="2"/>
        <v>0</v>
      </c>
    </row>
    <row r="22" spans="1:18" x14ac:dyDescent="0.2">
      <c r="D22" s="78"/>
      <c r="E22" s="78"/>
      <c r="F22" s="78"/>
      <c r="P22" s="78" t="s">
        <v>225</v>
      </c>
      <c r="Q22" s="78"/>
      <c r="R22" s="78"/>
    </row>
    <row r="23" spans="1:18" x14ac:dyDescent="0.2">
      <c r="B23" s="76" t="s">
        <v>97</v>
      </c>
      <c r="D23" s="78"/>
      <c r="E23" s="78"/>
      <c r="F23" s="78"/>
      <c r="P23" s="78"/>
      <c r="Q23" s="78"/>
      <c r="R23" s="78"/>
    </row>
    <row r="24" spans="1:18" x14ac:dyDescent="0.2">
      <c r="A24" s="2">
        <f>A21+1</f>
        <v>8</v>
      </c>
      <c r="B24" s="31" t="s">
        <v>89</v>
      </c>
      <c r="D24" s="78">
        <f ca="1">'Storage Class'!P$164</f>
        <v>106265.51371986591</v>
      </c>
      <c r="E24" s="78"/>
      <c r="F24" s="78">
        <f ca="1">'Storage Class'!P$180</f>
        <v>106265.51371986591</v>
      </c>
      <c r="K24" s="74">
        <f>_xlfn.IFNA(MATCH(J24,'Rate Zone Allocation Factors'!$B$13:$B$112,0),0)</f>
        <v>0</v>
      </c>
      <c r="L24" s="78">
        <f t="shared" ref="L24:L27" ca="1" si="3">F24-H24</f>
        <v>106265.51371986591</v>
      </c>
      <c r="N24" s="2" t="s">
        <v>433</v>
      </c>
      <c r="O24" s="74">
        <f>MATCH(N24,'Rate Zone Allocation Factors'!$B$13:$B$112,0)</f>
        <v>65</v>
      </c>
      <c r="P24" s="9">
        <f ca="1">OFFSET('Rate Zone Allocation Factors'!$B$13,$O24-1,P$13)*$L24+OFFSET('Rate Zone Allocation Factors'!$B$13,$K24-1,P$13)*$H24</f>
        <v>18069.804061028441</v>
      </c>
      <c r="Q24" s="9">
        <f ca="1">OFFSET('Rate Zone Allocation Factors'!$B$13,$O24-1,Q$13)*$L24+OFFSET('Rate Zone Allocation Factors'!$B$13,$K24-1,Q$13)*$H24</f>
        <v>88195.70965883747</v>
      </c>
      <c r="R24" s="9">
        <f ca="1">OFFSET('Rate Zone Allocation Factors'!$B$13,$O24-1,R$13)*$L24+OFFSET('Rate Zone Allocation Factors'!$B$13,$K24-1,R$13)*$H24</f>
        <v>0</v>
      </c>
    </row>
    <row r="25" spans="1:18" x14ac:dyDescent="0.2">
      <c r="A25" s="2">
        <f>A24+1</f>
        <v>9</v>
      </c>
      <c r="B25" s="31" t="s">
        <v>90</v>
      </c>
      <c r="D25" s="78">
        <f ca="1">'Storage Class'!R$164</f>
        <v>67317.433307812898</v>
      </c>
      <c r="E25" s="78"/>
      <c r="F25" s="78">
        <f ca="1">'Storage Class'!R$180</f>
        <v>67317.433307812898</v>
      </c>
      <c r="H25" s="78">
        <f ca="1">'Storage Class'!AC93</f>
        <v>28256.55440729922</v>
      </c>
      <c r="J25" s="2" t="s">
        <v>438</v>
      </c>
      <c r="K25" s="74">
        <f>_xlfn.IFNA(MATCH(J25,'Rate Zone Allocation Factors'!$B$13:$B$112,0),0)</f>
        <v>2</v>
      </c>
      <c r="L25" s="78">
        <f t="shared" ca="1" si="3"/>
        <v>39060.878900513679</v>
      </c>
      <c r="N25" s="2" t="s">
        <v>439</v>
      </c>
      <c r="O25" s="74">
        <f>MATCH(N25,'Rate Zone Allocation Factors'!$B$13:$B$112,0)</f>
        <v>80</v>
      </c>
      <c r="P25" s="9">
        <f ca="1">OFFSET('Rate Zone Allocation Factors'!$B$13,$O25-1,P$13)*$L25+OFFSET('Rate Zone Allocation Factors'!$B$13,$K25-1,P$13)*$H25</f>
        <v>12594.453556751592</v>
      </c>
      <c r="Q25" s="9">
        <f ca="1">OFFSET('Rate Zone Allocation Factors'!$B$13,$O25-1,Q$13)*$L25+OFFSET('Rate Zone Allocation Factors'!$B$13,$K25-1,Q$13)*$H25</f>
        <v>54722.979751061299</v>
      </c>
      <c r="R25" s="9">
        <f ca="1">OFFSET('Rate Zone Allocation Factors'!$B$13,$O25-1,R$13)*$L25+OFFSET('Rate Zone Allocation Factors'!$B$13,$K25-1,R$13)*$H25</f>
        <v>0</v>
      </c>
    </row>
    <row r="26" spans="1:18" x14ac:dyDescent="0.2">
      <c r="A26" s="2">
        <f t="shared" ref="A26:A28" si="4">A25+1</f>
        <v>10</v>
      </c>
      <c r="B26" s="31" t="s">
        <v>346</v>
      </c>
      <c r="D26" s="78">
        <f ca="1">'Storage Class'!T$164</f>
        <v>5768.9625818688937</v>
      </c>
      <c r="E26" s="78"/>
      <c r="F26" s="78">
        <f ca="1">'Storage Class'!T$180</f>
        <v>5768.9625818688937</v>
      </c>
      <c r="K26" s="74">
        <f>_xlfn.IFNA(MATCH(J26,'Rate Zone Allocation Factors'!$B$13:$B$112,0),0)</f>
        <v>0</v>
      </c>
      <c r="L26" s="78">
        <f t="shared" ca="1" si="3"/>
        <v>5768.9625818688937</v>
      </c>
      <c r="N26" s="2" t="s">
        <v>440</v>
      </c>
      <c r="O26" s="74">
        <f>MATCH(N26,'Rate Zone Allocation Factors'!$B$13:$B$112,0)</f>
        <v>68</v>
      </c>
      <c r="P26" s="9">
        <f ca="1">OFFSET('Rate Zone Allocation Factors'!$B$13,$O26-1,P$13)*$L26+OFFSET('Rate Zone Allocation Factors'!$B$13,$K26-1,P$13)*$H26</f>
        <v>940.68031530198095</v>
      </c>
      <c r="Q26" s="9">
        <f ca="1">OFFSET('Rate Zone Allocation Factors'!$B$13,$O26-1,Q$13)*$L26+OFFSET('Rate Zone Allocation Factors'!$B$13,$K26-1,Q$13)*$H26</f>
        <v>4368.2244235760718</v>
      </c>
      <c r="R26" s="9">
        <f ca="1">OFFSET('Rate Zone Allocation Factors'!$B$13,$O26-1,R$13)*$L26+OFFSET('Rate Zone Allocation Factors'!$B$13,$K26-1,R$13)*$H26</f>
        <v>460.05784299083984</v>
      </c>
    </row>
    <row r="27" spans="1:18" x14ac:dyDescent="0.2">
      <c r="A27" s="2">
        <f t="shared" si="4"/>
        <v>11</v>
      </c>
      <c r="B27" s="31" t="s">
        <v>91</v>
      </c>
      <c r="D27" s="78">
        <f ca="1">'Storage Class'!V$164</f>
        <v>14135.587472300971</v>
      </c>
      <c r="E27" s="78"/>
      <c r="F27" s="78">
        <f ca="1">'Storage Class'!V$180</f>
        <v>14135.587472300971</v>
      </c>
      <c r="K27" s="74">
        <f>_xlfn.IFNA(MATCH(J27,'Rate Zone Allocation Factors'!$B$13:$B$112,0),0)</f>
        <v>0</v>
      </c>
      <c r="L27" s="78">
        <f t="shared" ca="1" si="3"/>
        <v>14135.587472300971</v>
      </c>
      <c r="N27" s="2" t="s">
        <v>441</v>
      </c>
      <c r="O27" s="74">
        <f>MATCH(N27,'Rate Zone Allocation Factors'!$B$13:$B$112,0)</f>
        <v>83</v>
      </c>
      <c r="P27" s="9">
        <f ca="1">OFFSET('Rate Zone Allocation Factors'!$B$13,$O27-1,P$13)*$L27+OFFSET('Rate Zone Allocation Factors'!$B$13,$K27-1,P$13)*$H27</f>
        <v>2164.0334581366324</v>
      </c>
      <c r="Q27" s="9">
        <f ca="1">OFFSET('Rate Zone Allocation Factors'!$B$13,$O27-1,Q$13)*$L27+OFFSET('Rate Zone Allocation Factors'!$B$13,$K27-1,Q$13)*$H27</f>
        <v>11971.55401416434</v>
      </c>
      <c r="R27" s="9">
        <f ca="1">OFFSET('Rate Zone Allocation Factors'!$B$13,$O27-1,R$13)*$L27+OFFSET('Rate Zone Allocation Factors'!$B$13,$K27-1,R$13)*$H27</f>
        <v>0</v>
      </c>
    </row>
    <row r="28" spans="1:18" x14ac:dyDescent="0.2">
      <c r="A28" s="2">
        <f t="shared" si="4"/>
        <v>12</v>
      </c>
      <c r="B28" s="31" t="s">
        <v>96</v>
      </c>
      <c r="D28" s="41">
        <f ca="1">SUM(D24:D27)</f>
        <v>193487.49708184868</v>
      </c>
      <c r="F28" s="41">
        <f ca="1">SUM(F24:F27)</f>
        <v>193487.49708184868</v>
      </c>
      <c r="H28" s="41">
        <f ca="1">SUM(H24:H27)</f>
        <v>28256.55440729922</v>
      </c>
      <c r="J28" s="121"/>
      <c r="L28" s="41">
        <f ca="1">SUM(L24:L27)</f>
        <v>165230.94267454944</v>
      </c>
      <c r="P28" s="41">
        <f t="shared" ref="P28:R28" ca="1" si="5">SUM(P24:P27)</f>
        <v>33768.971391218649</v>
      </c>
      <c r="Q28" s="41">
        <f t="shared" ca="1" si="5"/>
        <v>159258.46784763917</v>
      </c>
      <c r="R28" s="41">
        <f t="shared" ca="1" si="5"/>
        <v>460.05784299083984</v>
      </c>
    </row>
    <row r="29" spans="1:18" x14ac:dyDescent="0.2">
      <c r="D29" s="50"/>
      <c r="P29" s="78"/>
      <c r="Q29" s="78"/>
      <c r="R29" s="78"/>
    </row>
    <row r="30" spans="1:18" x14ac:dyDescent="0.2">
      <c r="B30" s="76" t="s">
        <v>98</v>
      </c>
      <c r="P30" s="78"/>
      <c r="Q30" s="78"/>
      <c r="R30" s="78"/>
    </row>
    <row r="31" spans="1:18" x14ac:dyDescent="0.2">
      <c r="A31" s="2">
        <f>A28+1</f>
        <v>13</v>
      </c>
      <c r="B31" s="31" t="s">
        <v>92</v>
      </c>
      <c r="D31" s="78">
        <f ca="1">'Transmission Class'!P$164</f>
        <v>12889.72691135346</v>
      </c>
      <c r="E31" s="78"/>
      <c r="F31" s="78">
        <f ca="1">'Transmission Class'!P$180</f>
        <v>12889.72691135346</v>
      </c>
      <c r="K31" s="74">
        <f>_xlfn.IFNA(MATCH(J31,'Rate Zone Allocation Factors'!$B$13:$B$112,0),0)</f>
        <v>0</v>
      </c>
      <c r="L31" s="78">
        <f t="shared" ref="L31:L37" ca="1" si="6">F31-H31</f>
        <v>12889.72691135346</v>
      </c>
      <c r="N31" s="2" t="s">
        <v>490</v>
      </c>
      <c r="O31" s="74">
        <f>MATCH(N31,'Rate Zone Allocation Factors'!$B$13:$B$112,0)</f>
        <v>26</v>
      </c>
      <c r="P31" s="9">
        <f ca="1">OFFSET('Rate Zone Allocation Factors'!$B$13,$O31-1,P$13)*$L31+OFFSET('Rate Zone Allocation Factors'!$B$13,$K31-1,P$13)*$H31</f>
        <v>1027.3969203304771</v>
      </c>
      <c r="Q31" s="9">
        <f ca="1">OFFSET('Rate Zone Allocation Factors'!$B$13,$O31-1,Q$13)*$L31+OFFSET('Rate Zone Allocation Factors'!$B$13,$K31-1,Q$13)*$H31</f>
        <v>7179.1739142051701</v>
      </c>
      <c r="R31" s="9">
        <f ca="1">OFFSET('Rate Zone Allocation Factors'!$B$13,$O31-1,R$13)*$L31+OFFSET('Rate Zone Allocation Factors'!$B$13,$K31-1,R$13)*$H31</f>
        <v>4683.1560768178124</v>
      </c>
    </row>
    <row r="32" spans="1:18" x14ac:dyDescent="0.2">
      <c r="A32" s="2">
        <f>A31+1</f>
        <v>14</v>
      </c>
      <c r="B32" s="31" t="s">
        <v>93</v>
      </c>
      <c r="D32" s="78">
        <f ca="1">'Transmission Class'!R$164</f>
        <v>1418.3718363261085</v>
      </c>
      <c r="E32" s="78"/>
      <c r="F32" s="78">
        <f ca="1">'Transmission Class'!R$180</f>
        <v>1418.3718363261085</v>
      </c>
      <c r="K32" s="74">
        <f>_xlfn.IFNA(MATCH(J32,'Rate Zone Allocation Factors'!$B$13:$B$112,0),0)</f>
        <v>0</v>
      </c>
      <c r="L32" s="78">
        <f t="shared" ca="1" si="6"/>
        <v>1418.3718363261085</v>
      </c>
      <c r="N32" s="2" t="s">
        <v>442</v>
      </c>
      <c r="O32" s="74">
        <f>MATCH(N32,'Rate Zone Allocation Factors'!$B$13:$B$112,0)</f>
        <v>53</v>
      </c>
      <c r="P32" s="9">
        <f ca="1">OFFSET('Rate Zone Allocation Factors'!$B$13,$O32-1,P$13)*$L32+OFFSET('Rate Zone Allocation Factors'!$B$13,$K32-1,P$13)*$H32</f>
        <v>135.75366221986269</v>
      </c>
      <c r="Q32" s="9">
        <f ca="1">OFFSET('Rate Zone Allocation Factors'!$B$13,$O32-1,Q$13)*$L32+OFFSET('Rate Zone Allocation Factors'!$B$13,$K32-1,Q$13)*$H32</f>
        <v>286.05282800224472</v>
      </c>
      <c r="R32" s="9">
        <f ca="1">OFFSET('Rate Zone Allocation Factors'!$B$13,$O32-1,R$13)*$L32+OFFSET('Rate Zone Allocation Factors'!$B$13,$K32-1,R$13)*$H32</f>
        <v>996.56534610400081</v>
      </c>
    </row>
    <row r="33" spans="1:18" x14ac:dyDescent="0.2">
      <c r="A33" s="2">
        <f t="shared" ref="A33:A38" si="7">A32+1</f>
        <v>15</v>
      </c>
      <c r="B33" s="31" t="s">
        <v>94</v>
      </c>
      <c r="D33" s="78">
        <f ca="1">'Transmission Class'!T$164</f>
        <v>46033.650718814592</v>
      </c>
      <c r="E33" s="78"/>
      <c r="F33" s="78">
        <f ca="1">'Transmission Class'!T$180</f>
        <v>46033.650718814592</v>
      </c>
      <c r="K33" s="74">
        <f>_xlfn.IFNA(MATCH(J33,'Rate Zone Allocation Factors'!$B$13:$B$112,0),0)</f>
        <v>0</v>
      </c>
      <c r="L33" s="78">
        <f t="shared" ca="1" si="6"/>
        <v>46033.650718814592</v>
      </c>
      <c r="N33" s="2" t="s">
        <v>443</v>
      </c>
      <c r="O33" s="74">
        <f>MATCH(N33,'Rate Zone Allocation Factors'!$B$13:$B$112,0)</f>
        <v>74</v>
      </c>
      <c r="P33" s="9">
        <f ca="1">OFFSET('Rate Zone Allocation Factors'!$B$13,$O33-1,P$13)*$L33+OFFSET('Rate Zone Allocation Factors'!$B$13,$K33-1,P$13)*$H33</f>
        <v>5975.0836813336437</v>
      </c>
      <c r="Q33" s="9">
        <f ca="1">OFFSET('Rate Zone Allocation Factors'!$B$13,$O33-1,Q$13)*$L33+OFFSET('Rate Zone Allocation Factors'!$B$13,$K33-1,Q$13)*$H33</f>
        <v>16407.011180664518</v>
      </c>
      <c r="R33" s="9">
        <f ca="1">OFFSET('Rate Zone Allocation Factors'!$B$13,$O33-1,R$13)*$L33+OFFSET('Rate Zone Allocation Factors'!$B$13,$K33-1,R$13)*$H33</f>
        <v>23651.555856816434</v>
      </c>
    </row>
    <row r="34" spans="1:18" x14ac:dyDescent="0.2">
      <c r="A34" s="2">
        <f t="shared" si="7"/>
        <v>16</v>
      </c>
      <c r="B34" s="31" t="s">
        <v>331</v>
      </c>
      <c r="D34" s="78">
        <f ca="1">'Transmission Class'!V$164</f>
        <v>229743.82612937456</v>
      </c>
      <c r="E34" s="78"/>
      <c r="F34" s="78">
        <f ca="1">'Transmission Class'!V$180</f>
        <v>229743.82612937456</v>
      </c>
      <c r="K34" s="74">
        <f>_xlfn.IFNA(MATCH(J34,'Rate Zone Allocation Factors'!$B$13:$B$112,0),0)</f>
        <v>0</v>
      </c>
      <c r="L34" s="78">
        <f t="shared" ca="1" si="6"/>
        <v>229743.82612937456</v>
      </c>
      <c r="N34" s="2" t="s">
        <v>444</v>
      </c>
      <c r="O34" s="74">
        <f>MATCH(N34,'Rate Zone Allocation Factors'!$B$13:$B$112,0)</f>
        <v>38</v>
      </c>
      <c r="P34" s="9">
        <f ca="1">OFFSET('Rate Zone Allocation Factors'!$B$13,$O34-1,P$13)*$L34+OFFSET('Rate Zone Allocation Factors'!$B$13,$K34-1,P$13)*$H34</f>
        <v>22094.045077242667</v>
      </c>
      <c r="Q34" s="9">
        <f ca="1">OFFSET('Rate Zone Allocation Factors'!$B$13,$O34-1,Q$13)*$L34+OFFSET('Rate Zone Allocation Factors'!$B$13,$K34-1,Q$13)*$H34</f>
        <v>141086.42260848376</v>
      </c>
      <c r="R34" s="9">
        <f ca="1">OFFSET('Rate Zone Allocation Factors'!$B$13,$O34-1,R$13)*$L34+OFFSET('Rate Zone Allocation Factors'!$B$13,$K34-1,R$13)*$H34</f>
        <v>66563.358443648132</v>
      </c>
    </row>
    <row r="35" spans="1:18" x14ac:dyDescent="0.2">
      <c r="A35" s="2">
        <f t="shared" si="7"/>
        <v>17</v>
      </c>
      <c r="B35" s="31" t="s">
        <v>332</v>
      </c>
      <c r="D35" s="78">
        <f ca="1">'Transmission Class'!X$164</f>
        <v>30569.722628306641</v>
      </c>
      <c r="E35" s="78"/>
      <c r="F35" s="78">
        <f ca="1">'Transmission Class'!X$180</f>
        <v>30569.722628306641</v>
      </c>
      <c r="K35" s="74">
        <f>_xlfn.IFNA(MATCH(J35,'Rate Zone Allocation Factors'!$B$13:$B$112,0),0)</f>
        <v>0</v>
      </c>
      <c r="L35" s="78">
        <f t="shared" ca="1" si="6"/>
        <v>30569.722628306641</v>
      </c>
      <c r="N35" s="2" t="s">
        <v>445</v>
      </c>
      <c r="O35" s="74">
        <f>MATCH(N35,'Rate Zone Allocation Factors'!$B$13:$B$112,0)</f>
        <v>17</v>
      </c>
      <c r="P35" s="9">
        <f ca="1">OFFSET('Rate Zone Allocation Factors'!$B$13,$O35-1,P$13)*$L35+OFFSET('Rate Zone Allocation Factors'!$B$13,$K35-1,P$13)*$H35</f>
        <v>0</v>
      </c>
      <c r="Q35" s="9">
        <f ca="1">OFFSET('Rate Zone Allocation Factors'!$B$13,$O35-1,Q$13)*$L35+OFFSET('Rate Zone Allocation Factors'!$B$13,$K35-1,Q$13)*$H35</f>
        <v>12227.889051322654</v>
      </c>
      <c r="R35" s="9">
        <f ca="1">OFFSET('Rate Zone Allocation Factors'!$B$13,$O35-1,R$13)*$L35+OFFSET('Rate Zone Allocation Factors'!$B$13,$K35-1,R$13)*$H35</f>
        <v>18341.833576983983</v>
      </c>
    </row>
    <row r="36" spans="1:18" x14ac:dyDescent="0.2">
      <c r="A36" s="2">
        <f t="shared" si="7"/>
        <v>18</v>
      </c>
      <c r="B36" s="31" t="s">
        <v>146</v>
      </c>
      <c r="D36" s="78">
        <f ca="1">'Transmission Class'!Z$164</f>
        <v>53148.309605428803</v>
      </c>
      <c r="E36" s="78"/>
      <c r="F36" s="78">
        <f ca="1">'Transmission Class'!Z$180</f>
        <v>53148.309605428803</v>
      </c>
      <c r="K36" s="74">
        <f>_xlfn.IFNA(MATCH(J36,'Rate Zone Allocation Factors'!$B$13:$B$112,0),0)</f>
        <v>0</v>
      </c>
      <c r="L36" s="78">
        <f t="shared" ca="1" si="6"/>
        <v>53148.309605428803</v>
      </c>
      <c r="N36" s="2" t="s">
        <v>446</v>
      </c>
      <c r="O36" s="74">
        <f>MATCH(N36,'Rate Zone Allocation Factors'!$B$13:$B$112,0)</f>
        <v>71</v>
      </c>
      <c r="P36" s="9">
        <f ca="1">OFFSET('Rate Zone Allocation Factors'!$B$13,$O36-1,P$13)*$L36+OFFSET('Rate Zone Allocation Factors'!$B$13,$K36-1,P$13)*$H36</f>
        <v>0</v>
      </c>
      <c r="Q36" s="9">
        <f ca="1">OFFSET('Rate Zone Allocation Factors'!$B$13,$O36-1,Q$13)*$L36+OFFSET('Rate Zone Allocation Factors'!$B$13,$K36-1,Q$13)*$H36</f>
        <v>53148.309605428803</v>
      </c>
      <c r="R36" s="9">
        <f ca="1">OFFSET('Rate Zone Allocation Factors'!$B$13,$O36-1,R$13)*$L36+OFFSET('Rate Zone Allocation Factors'!$B$13,$K36-1,R$13)*$H36</f>
        <v>0</v>
      </c>
    </row>
    <row r="37" spans="1:18" x14ac:dyDescent="0.2">
      <c r="A37" s="2">
        <f t="shared" si="7"/>
        <v>19</v>
      </c>
      <c r="B37" s="31" t="s">
        <v>95</v>
      </c>
      <c r="D37" s="78">
        <f ca="1">'Transmission Class'!AB$164</f>
        <v>29913.696260682678</v>
      </c>
      <c r="E37" s="78"/>
      <c r="F37" s="78">
        <f ca="1">'Transmission Class'!AB$180</f>
        <v>29913.696260682678</v>
      </c>
      <c r="H37" s="78">
        <f ca="1">'Transmission Class'!AB117</f>
        <v>18533.95038585359</v>
      </c>
      <c r="J37" s="2" t="s">
        <v>447</v>
      </c>
      <c r="K37" s="74">
        <f>_xlfn.IFNA(MATCH(J37,'Rate Zone Allocation Factors'!$B$13:$B$112,0),0)</f>
        <v>8</v>
      </c>
      <c r="L37" s="78">
        <f t="shared" ca="1" si="6"/>
        <v>11379.745874829088</v>
      </c>
      <c r="N37" s="2" t="s">
        <v>448</v>
      </c>
      <c r="O37" s="74">
        <f>MATCH(N37,'Rate Zone Allocation Factors'!$B$13:$B$112,0)</f>
        <v>98</v>
      </c>
      <c r="P37" s="9">
        <f ca="1">OFFSET('Rate Zone Allocation Factors'!$B$13,$O37-1,P$13)*$L37+OFFSET('Rate Zone Allocation Factors'!$B$13,$K37-1,P$13)*$H37</f>
        <v>1093.9002420090587</v>
      </c>
      <c r="Q37" s="9">
        <f ca="1">OFFSET('Rate Zone Allocation Factors'!$B$13,$O37-1,Q$13)*$L37+OFFSET('Rate Zone Allocation Factors'!$B$13,$K37-1,Q$13)*$H37</f>
        <v>8163.6709527584489</v>
      </c>
      <c r="R37" s="9">
        <f ca="1">OFFSET('Rate Zone Allocation Factors'!$B$13,$O37-1,R$13)*$L37+OFFSET('Rate Zone Allocation Factors'!$B$13,$K37-1,R$13)*$H37</f>
        <v>20656.12506591517</v>
      </c>
    </row>
    <row r="38" spans="1:18" x14ac:dyDescent="0.2">
      <c r="A38" s="2">
        <f t="shared" si="7"/>
        <v>20</v>
      </c>
      <c r="B38" s="31" t="s">
        <v>99</v>
      </c>
      <c r="D38" s="41">
        <f ca="1">SUM(D31:D37)</f>
        <v>403717.30409028684</v>
      </c>
      <c r="F38" s="41">
        <f ca="1">'Transmission Class'!AD$180</f>
        <v>403717.30409028684</v>
      </c>
      <c r="H38" s="41">
        <f ca="1">SUM(H31:H37)</f>
        <v>18533.95038585359</v>
      </c>
      <c r="L38" s="41">
        <f ca="1">SUM(L31:L37)</f>
        <v>385183.35370443325</v>
      </c>
      <c r="P38" s="41">
        <f t="shared" ref="P38:R38" ca="1" si="8">SUM(P31:P37)</f>
        <v>30326.179583135709</v>
      </c>
      <c r="Q38" s="41">
        <f t="shared" ca="1" si="8"/>
        <v>238498.53014086559</v>
      </c>
      <c r="R38" s="41">
        <f t="shared" ca="1" si="8"/>
        <v>134892.59436628554</v>
      </c>
    </row>
    <row r="39" spans="1:18" x14ac:dyDescent="0.2">
      <c r="D39" s="50"/>
      <c r="P39" s="78"/>
      <c r="Q39" s="78"/>
      <c r="R39" s="78"/>
    </row>
    <row r="40" spans="1:18" x14ac:dyDescent="0.2">
      <c r="B40" s="76" t="s">
        <v>100</v>
      </c>
      <c r="P40" s="78"/>
      <c r="Q40" s="78"/>
      <c r="R40" s="78"/>
    </row>
    <row r="41" spans="1:18" x14ac:dyDescent="0.2">
      <c r="A41" s="2">
        <f>A38+1</f>
        <v>21</v>
      </c>
      <c r="B41" s="31" t="s">
        <v>287</v>
      </c>
      <c r="D41" s="78">
        <f ca="1">'Distribution Class'!P$164</f>
        <v>311406.91405573947</v>
      </c>
      <c r="E41" s="78"/>
      <c r="F41" s="78">
        <f ca="1">'Distribution Class'!P$180</f>
        <v>311406.91405573947</v>
      </c>
      <c r="G41" s="78"/>
      <c r="H41" s="78"/>
      <c r="I41" s="128"/>
      <c r="J41" s="122"/>
      <c r="K41" s="74">
        <f>_xlfn.IFNA(MATCH(J41,'Rate Zone Allocation Factors'!$B$13:$B$112,0),0)</f>
        <v>0</v>
      </c>
      <c r="L41" s="78">
        <f t="shared" ref="L41:L55" ca="1" si="9">F41-H41</f>
        <v>311406.91405573947</v>
      </c>
      <c r="N41" s="2" t="s">
        <v>449</v>
      </c>
      <c r="O41" s="74">
        <f>MATCH(N41,'Rate Zone Allocation Factors'!$B$13:$B$112,0)</f>
        <v>50</v>
      </c>
      <c r="P41" s="9">
        <f ca="1">OFFSET('Rate Zone Allocation Factors'!$B$13,$O41-1,P$13)*$L41+OFFSET('Rate Zone Allocation Factors'!$B$13,$K41-1,P$13)*$H41</f>
        <v>64030.452893941489</v>
      </c>
      <c r="Q41" s="9">
        <f ca="1">OFFSET('Rate Zone Allocation Factors'!$B$13,$O41-1,Q$13)*$L41+OFFSET('Rate Zone Allocation Factors'!$B$13,$K41-1,Q$13)*$H41</f>
        <v>247062.5619188835</v>
      </c>
      <c r="R41" s="9">
        <f ca="1">OFFSET('Rate Zone Allocation Factors'!$B$13,$O41-1,R$13)*$L41+OFFSET('Rate Zone Allocation Factors'!$B$13,$K41-1,R$13)*$H41</f>
        <v>313.89924291449967</v>
      </c>
    </row>
    <row r="42" spans="1:18" x14ac:dyDescent="0.2">
      <c r="A42" s="2">
        <f>A41+1</f>
        <v>22</v>
      </c>
      <c r="B42" s="31" t="s">
        <v>288</v>
      </c>
      <c r="D42" s="78">
        <f ca="1">'Distribution Class'!R$164</f>
        <v>57512.664971773804</v>
      </c>
      <c r="E42" s="78"/>
      <c r="F42" s="78">
        <f ca="1">'Distribution Class'!R$180</f>
        <v>57512.664971773804</v>
      </c>
      <c r="G42" s="78"/>
      <c r="H42" s="78"/>
      <c r="I42" s="128"/>
      <c r="J42" s="122"/>
      <c r="K42" s="74">
        <f>_xlfn.IFNA(MATCH(J42,'Rate Zone Allocation Factors'!$B$13:$B$112,0),0)</f>
        <v>0</v>
      </c>
      <c r="L42" s="78">
        <f t="shared" ca="1" si="9"/>
        <v>57512.664971773804</v>
      </c>
      <c r="N42" s="2" t="s">
        <v>450</v>
      </c>
      <c r="O42" s="74">
        <f>MATCH(N42,'Rate Zone Allocation Factors'!$B$13:$B$112,0)</f>
        <v>47</v>
      </c>
      <c r="P42" s="9">
        <f ca="1">OFFSET('Rate Zone Allocation Factors'!$B$13,$O42-1,P$13)*$L42+OFFSET('Rate Zone Allocation Factors'!$B$13,$K42-1,P$13)*$H42</f>
        <v>12439.588642790051</v>
      </c>
      <c r="Q42" s="9">
        <f ca="1">OFFSET('Rate Zone Allocation Factors'!$B$13,$O42-1,Q$13)*$L42+OFFSET('Rate Zone Allocation Factors'!$B$13,$K42-1,Q$13)*$H42</f>
        <v>45073.076328983749</v>
      </c>
      <c r="R42" s="9">
        <f ca="1">OFFSET('Rate Zone Allocation Factors'!$B$13,$O42-1,R$13)*$L42+OFFSET('Rate Zone Allocation Factors'!$B$13,$K42-1,R$13)*$H42</f>
        <v>0</v>
      </c>
    </row>
    <row r="43" spans="1:18" x14ac:dyDescent="0.2">
      <c r="A43" s="2">
        <f t="shared" ref="A43:A56" si="10">A42+1</f>
        <v>23</v>
      </c>
      <c r="B43" s="31" t="s">
        <v>289</v>
      </c>
      <c r="D43" s="78">
        <f ca="1">'Distribution Class'!T$164</f>
        <v>306243.27582367021</v>
      </c>
      <c r="E43" s="78"/>
      <c r="F43" s="78">
        <f ca="1">'Distribution Class'!T$180</f>
        <v>305683.4115939769</v>
      </c>
      <c r="G43" s="78"/>
      <c r="H43" s="78"/>
      <c r="I43" s="128"/>
      <c r="J43" s="122"/>
      <c r="K43" s="74">
        <f>_xlfn.IFNA(MATCH(J43,'Rate Zone Allocation Factors'!$B$13:$B$112,0),0)</f>
        <v>0</v>
      </c>
      <c r="L43" s="78">
        <f t="shared" ca="1" si="9"/>
        <v>305683.4115939769</v>
      </c>
      <c r="N43" s="2" t="s">
        <v>451</v>
      </c>
      <c r="O43" s="74">
        <f>MATCH(N43,'Rate Zone Allocation Factors'!$B$13:$B$112,0)</f>
        <v>59</v>
      </c>
      <c r="P43" s="9">
        <f ca="1">OFFSET('Rate Zone Allocation Factors'!$B$13,$O43-1,P$13)*$L43+OFFSET('Rate Zone Allocation Factors'!$B$13,$K43-1,P$13)*$H43</f>
        <v>66331.533485144479</v>
      </c>
      <c r="Q43" s="9">
        <f ca="1">OFFSET('Rate Zone Allocation Factors'!$B$13,$O43-1,Q$13)*$L43+OFFSET('Rate Zone Allocation Factors'!$B$13,$K43-1,Q$13)*$H43</f>
        <v>239351.8781088324</v>
      </c>
      <c r="R43" s="9">
        <f ca="1">OFFSET('Rate Zone Allocation Factors'!$B$13,$O43-1,R$13)*$L43+OFFSET('Rate Zone Allocation Factors'!$B$13,$K43-1,R$13)*$H43</f>
        <v>0</v>
      </c>
    </row>
    <row r="44" spans="1:18" x14ac:dyDescent="0.2">
      <c r="B44" s="31" t="s">
        <v>163</v>
      </c>
      <c r="D44" s="78"/>
      <c r="E44" s="78"/>
      <c r="F44" s="78"/>
      <c r="G44" s="78"/>
      <c r="H44" s="78"/>
      <c r="I44" s="128"/>
      <c r="J44" s="122"/>
      <c r="L44" s="78"/>
    </row>
    <row r="45" spans="1:18" x14ac:dyDescent="0.2">
      <c r="A45" s="2">
        <f>A43+1</f>
        <v>24</v>
      </c>
      <c r="B45" s="81" t="s">
        <v>165</v>
      </c>
      <c r="D45" s="78">
        <f ca="1">'Distribution Class'!V148</f>
        <v>150927.52203758305</v>
      </c>
      <c r="E45" s="78"/>
      <c r="F45" s="78">
        <f ca="1">D45</f>
        <v>150927.52203758305</v>
      </c>
      <c r="G45" s="78"/>
      <c r="H45" s="78"/>
      <c r="I45" s="128"/>
      <c r="J45" s="122"/>
      <c r="K45" s="74">
        <f>_xlfn.IFNA(MATCH(J45,'Rate Zone Allocation Factors'!$B$13:$B$112,0),0)</f>
        <v>0</v>
      </c>
      <c r="L45" s="78">
        <f t="shared" ca="1" si="9"/>
        <v>150927.52203758305</v>
      </c>
      <c r="N45" s="2" t="s">
        <v>452</v>
      </c>
      <c r="O45" s="74">
        <f>MATCH(N45,'Rate Zone Allocation Factors'!$B$13:$B$112,0)</f>
        <v>44</v>
      </c>
      <c r="P45" s="9">
        <f ca="1">OFFSET('Rate Zone Allocation Factors'!$B$13,$O45-1,P$13)*$L45+OFFSET('Rate Zone Allocation Factors'!$B$13,$K45-1,P$13)*$H45</f>
        <v>26194.90785653748</v>
      </c>
      <c r="Q45" s="9">
        <f ca="1">OFFSET('Rate Zone Allocation Factors'!$B$13,$O45-1,Q$13)*$L45+OFFSET('Rate Zone Allocation Factors'!$B$13,$K45-1,Q$13)*$H45</f>
        <v>124732.61418104559</v>
      </c>
      <c r="R45" s="9">
        <f ca="1">OFFSET('Rate Zone Allocation Factors'!$B$13,$O45-1,R$13)*$L45+OFFSET('Rate Zone Allocation Factors'!$B$13,$K45-1,R$13)*$H45</f>
        <v>0</v>
      </c>
    </row>
    <row r="46" spans="1:18" x14ac:dyDescent="0.2">
      <c r="A46" s="2">
        <f t="shared" si="10"/>
        <v>25</v>
      </c>
      <c r="B46" s="81" t="s">
        <v>166</v>
      </c>
      <c r="D46" s="78">
        <f ca="1">'Distribution Class'!V164-'Total Allocation by Rate Zone'!D45</f>
        <v>65848.377147061168</v>
      </c>
      <c r="E46" s="78"/>
      <c r="F46" s="78">
        <f ca="1">'Distribution Class'!V180-F45</f>
        <v>65848.377147061168</v>
      </c>
      <c r="G46" s="78"/>
      <c r="H46" s="78"/>
      <c r="I46" s="128"/>
      <c r="J46" s="122"/>
      <c r="K46" s="74">
        <f>_xlfn.IFNA(MATCH(J46,'Rate Zone Allocation Factors'!$B$13:$B$112,0),0)</f>
        <v>0</v>
      </c>
      <c r="L46" s="78">
        <f t="shared" ca="1" si="9"/>
        <v>65848.377147061168</v>
      </c>
      <c r="N46" s="2" t="s">
        <v>453</v>
      </c>
      <c r="O46" s="74">
        <f>MATCH(N46,'Rate Zone Allocation Factors'!$B$13:$B$112,0)</f>
        <v>41</v>
      </c>
      <c r="P46" s="9">
        <f ca="1">OFFSET('Rate Zone Allocation Factors'!$B$13,$O46-1,P$13)*$L46+OFFSET('Rate Zone Allocation Factors'!$B$13,$K46-1,P$13)*$H46</f>
        <v>10871.824947018506</v>
      </c>
      <c r="Q46" s="9">
        <f ca="1">OFFSET('Rate Zone Allocation Factors'!$B$13,$O46-1,Q$13)*$L46+OFFSET('Rate Zone Allocation Factors'!$B$13,$K46-1,Q$13)*$H46</f>
        <v>54976.552200042664</v>
      </c>
      <c r="R46" s="9">
        <f ca="1">OFFSET('Rate Zone Allocation Factors'!$B$13,$O46-1,R$13)*$L46+OFFSET('Rate Zone Allocation Factors'!$B$13,$K46-1,R$13)*$H46</f>
        <v>0</v>
      </c>
    </row>
    <row r="47" spans="1:18" x14ac:dyDescent="0.2">
      <c r="A47" s="2">
        <f t="shared" si="10"/>
        <v>26</v>
      </c>
      <c r="B47" s="31" t="s">
        <v>101</v>
      </c>
      <c r="D47" s="78">
        <f ca="1">'Distribution Class'!X164</f>
        <v>407980.07155946712</v>
      </c>
      <c r="E47" s="78"/>
      <c r="F47" s="78">
        <f ca="1">'Distribution Class'!X180</f>
        <v>407234.215351263</v>
      </c>
      <c r="G47" s="78"/>
      <c r="H47" s="78"/>
      <c r="I47" s="128"/>
      <c r="J47" s="122"/>
      <c r="K47" s="74">
        <f>_xlfn.IFNA(MATCH(J47,'Rate Zone Allocation Factors'!$B$13:$B$112,0),0)</f>
        <v>0</v>
      </c>
      <c r="L47" s="78">
        <f ca="1">F47-H47</f>
        <v>407234.215351263</v>
      </c>
      <c r="N47" s="18" t="s">
        <v>491</v>
      </c>
      <c r="O47" s="74">
        <f>MATCH(N47,'Rate Zone Allocation Factors'!$B$13:$B$112,0)</f>
        <v>29</v>
      </c>
      <c r="P47" s="9">
        <f ca="1">OFFSET('Rate Zone Allocation Factors'!$B$13,$O47-1,P$13)*$L47+OFFSET('Rate Zone Allocation Factors'!$B$13,$K47-1,P$13)*$H47</f>
        <v>90526.297625461884</v>
      </c>
      <c r="Q47" s="9">
        <f ca="1">OFFSET('Rate Zone Allocation Factors'!$B$13,$O47-1,Q$13)*$L47+OFFSET('Rate Zone Allocation Factors'!$B$13,$K47-1,Q$13)*$H47</f>
        <v>316707.91772580112</v>
      </c>
      <c r="R47" s="9">
        <f ca="1">OFFSET('Rate Zone Allocation Factors'!$B$13,$O47-1,R$13)*$L47+OFFSET('Rate Zone Allocation Factors'!$B$13,$K47-1,R$13)*$H47</f>
        <v>0</v>
      </c>
    </row>
    <row r="48" spans="1:18" x14ac:dyDescent="0.2">
      <c r="A48" s="2">
        <f t="shared" si="10"/>
        <v>27</v>
      </c>
      <c r="B48" s="31" t="s">
        <v>102</v>
      </c>
      <c r="D48" s="78">
        <f ca="1">'Distribution Class'!Z164</f>
        <v>583743.7291515196</v>
      </c>
      <c r="E48" s="78"/>
      <c r="F48" s="78">
        <f ca="1">'Distribution Class'!Z180</f>
        <v>582676.54740726517</v>
      </c>
      <c r="G48" s="78"/>
      <c r="H48" s="78"/>
      <c r="I48" s="128"/>
      <c r="J48" s="122"/>
      <c r="K48" s="74">
        <f>_xlfn.IFNA(MATCH(J48,'Rate Zone Allocation Factors'!$B$13:$B$112,0),0)</f>
        <v>0</v>
      </c>
      <c r="L48" s="78">
        <f t="shared" ca="1" si="9"/>
        <v>582676.54740726517</v>
      </c>
      <c r="N48" s="18" t="s">
        <v>492</v>
      </c>
      <c r="O48" s="74">
        <f>MATCH(N48,'Rate Zone Allocation Factors'!$B$13:$B$112,0)</f>
        <v>32</v>
      </c>
      <c r="P48" s="9">
        <f ca="1">OFFSET('Rate Zone Allocation Factors'!$B$13,$O48-1,P$13)*$L48+OFFSET('Rate Zone Allocation Factors'!$B$13,$K48-1,P$13)*$H48</f>
        <v>134443.3062422114</v>
      </c>
      <c r="Q48" s="9">
        <f ca="1">OFFSET('Rate Zone Allocation Factors'!$B$13,$O48-1,Q$13)*$L48+OFFSET('Rate Zone Allocation Factors'!$B$13,$K48-1,Q$13)*$H48</f>
        <v>448233.2411650538</v>
      </c>
      <c r="R48" s="9">
        <f ca="1">OFFSET('Rate Zone Allocation Factors'!$B$13,$O48-1,R$13)*$L48+OFFSET('Rate Zone Allocation Factors'!$B$13,$K48-1,R$13)*$H48</f>
        <v>0</v>
      </c>
    </row>
    <row r="49" spans="1:18" x14ac:dyDescent="0.2">
      <c r="A49" s="2">
        <f t="shared" si="10"/>
        <v>28</v>
      </c>
      <c r="B49" s="31" t="s">
        <v>103</v>
      </c>
      <c r="D49" s="78">
        <f ca="1">'Distribution Class'!AB164</f>
        <v>293237.9955716416</v>
      </c>
      <c r="E49" s="78"/>
      <c r="F49" s="78">
        <f ca="1">'Distribution Class'!AB180</f>
        <v>292701.90718221996</v>
      </c>
      <c r="G49" s="78"/>
      <c r="H49" s="78"/>
      <c r="I49" s="128"/>
      <c r="J49" s="122"/>
      <c r="K49" s="74">
        <f>_xlfn.IFNA(MATCH(J49,'Rate Zone Allocation Factors'!$B$13:$B$112,0),0)</f>
        <v>0</v>
      </c>
      <c r="L49" s="78">
        <f t="shared" ca="1" si="9"/>
        <v>292701.90718221996</v>
      </c>
      <c r="N49" s="2" t="s">
        <v>454</v>
      </c>
      <c r="O49" s="74">
        <f>MATCH(N49,'Rate Zone Allocation Factors'!$B$13:$B$112,0)</f>
        <v>62</v>
      </c>
      <c r="P49" s="9">
        <f ca="1">OFFSET('Rate Zone Allocation Factors'!$B$13,$O49-1,P$13)*$L49+OFFSET('Rate Zone Allocation Factors'!$B$13,$K49-1,P$13)*$H49</f>
        <v>54411.832565596756</v>
      </c>
      <c r="Q49" s="9">
        <f ca="1">OFFSET('Rate Zone Allocation Factors'!$B$13,$O49-1,Q$13)*$L49+OFFSET('Rate Zone Allocation Factors'!$B$13,$K49-1,Q$13)*$H49</f>
        <v>238290.07461662323</v>
      </c>
      <c r="R49" s="9">
        <f ca="1">OFFSET('Rate Zone Allocation Factors'!$B$13,$O49-1,R$13)*$L49+OFFSET('Rate Zone Allocation Factors'!$B$13,$K49-1,R$13)*$H49</f>
        <v>0</v>
      </c>
    </row>
    <row r="50" spans="1:18" x14ac:dyDescent="0.2">
      <c r="A50" s="2">
        <f t="shared" si="10"/>
        <v>29</v>
      </c>
      <c r="B50" s="31" t="s">
        <v>186</v>
      </c>
      <c r="D50" s="78">
        <v>48458.119684596859</v>
      </c>
      <c r="E50" s="78"/>
      <c r="F50" s="78">
        <f ca="1">'Distribution Class'!AD180</f>
        <v>45349.940922692105</v>
      </c>
      <c r="G50" s="78"/>
      <c r="H50" s="78"/>
      <c r="I50" s="128"/>
      <c r="J50" s="122"/>
      <c r="K50" s="74">
        <f>_xlfn.IFNA(MATCH(J50,'Rate Zone Allocation Factors'!$B$13:$B$112,0),0)</f>
        <v>0</v>
      </c>
      <c r="L50" s="78">
        <f t="shared" ca="1" si="9"/>
        <v>45349.940922692105</v>
      </c>
      <c r="N50" s="2" t="s">
        <v>455</v>
      </c>
      <c r="O50" s="74">
        <f>MATCH(N50,'Rate Zone Allocation Factors'!$B$13:$B$112,0)</f>
        <v>77</v>
      </c>
      <c r="P50" s="9">
        <f ca="1">OFFSET('Rate Zone Allocation Factors'!$B$13,$O50-1,P$13)*$L50+OFFSET('Rate Zone Allocation Factors'!$B$13,$K50-1,P$13)*$H50</f>
        <v>8816.5672504434733</v>
      </c>
      <c r="Q50" s="9">
        <f ca="1">OFFSET('Rate Zone Allocation Factors'!$B$13,$O50-1,Q$13)*$L50+OFFSET('Rate Zone Allocation Factors'!$B$13,$K50-1,Q$13)*$H50</f>
        <v>36533.373672248628</v>
      </c>
      <c r="R50" s="9">
        <f ca="1">OFFSET('Rate Zone Allocation Factors'!$B$13,$O50-1,R$13)*$L50+OFFSET('Rate Zone Allocation Factors'!$B$13,$K50-1,R$13)*$H50</f>
        <v>0</v>
      </c>
    </row>
    <row r="51" spans="1:18" x14ac:dyDescent="0.2">
      <c r="B51" s="31" t="s">
        <v>164</v>
      </c>
      <c r="D51" s="78"/>
      <c r="E51" s="78"/>
      <c r="F51" s="78"/>
      <c r="G51" s="78"/>
      <c r="H51" s="78"/>
      <c r="I51" s="128"/>
      <c r="J51" s="122"/>
      <c r="L51" s="78"/>
      <c r="N51" s="1"/>
      <c r="P51" s="78"/>
      <c r="Q51" s="78"/>
      <c r="R51" s="78"/>
    </row>
    <row r="52" spans="1:18" x14ac:dyDescent="0.2">
      <c r="A52" s="2">
        <f>A50+1</f>
        <v>30</v>
      </c>
      <c r="B52" s="81" t="s">
        <v>176</v>
      </c>
      <c r="D52" s="78">
        <f ca="1">'Dist Cust Class'!P164</f>
        <v>12560.863985801008</v>
      </c>
      <c r="F52" s="50">
        <f ca="1">'Dist Cust Class'!P180</f>
        <v>12560.863985801008</v>
      </c>
      <c r="K52" s="74">
        <f>_xlfn.IFNA(MATCH(J52,'Rate Zone Allocation Factors'!$B$13:$B$112,0),0)</f>
        <v>0</v>
      </c>
      <c r="L52" s="78">
        <f t="shared" ca="1" si="9"/>
        <v>12560.863985801008</v>
      </c>
      <c r="N52" s="2" t="s">
        <v>456</v>
      </c>
      <c r="O52" s="74">
        <f>MATCH(N52,'Rate Zone Allocation Factors'!$B$13:$B$112,0)</f>
        <v>20</v>
      </c>
      <c r="P52" s="20">
        <f ca="1">OFFSET('Rate Zone Allocation Factors'!$B$13,$O52-1,P$13)*$L52+OFFSET('Rate Zone Allocation Factors'!$B$13,$K52-1,P$13)*$H52</f>
        <v>2245.4336732255811</v>
      </c>
      <c r="Q52" s="20">
        <f ca="1">OFFSET('Rate Zone Allocation Factors'!$B$13,$O52-1,Q$13)*$L52+OFFSET('Rate Zone Allocation Factors'!$B$13,$K52-1,Q$13)*$H52</f>
        <v>10315.430312575427</v>
      </c>
      <c r="R52" s="20">
        <f ca="1">OFFSET('Rate Zone Allocation Factors'!$B$13,$O52-1,R$13)*$L52+OFFSET('Rate Zone Allocation Factors'!$B$13,$K52-1,R$13)*$H52</f>
        <v>0</v>
      </c>
    </row>
    <row r="53" spans="1:18" x14ac:dyDescent="0.2">
      <c r="A53" s="2">
        <f t="shared" si="10"/>
        <v>31</v>
      </c>
      <c r="B53" s="81" t="s">
        <v>72</v>
      </c>
      <c r="D53" s="78">
        <f ca="1">'Dist Cust Class'!R164</f>
        <v>189555.60052844332</v>
      </c>
      <c r="F53" s="50">
        <f ca="1">'Dist Cust Class'!R180</f>
        <v>130640.18478292545</v>
      </c>
      <c r="H53" s="78">
        <v>11615.535133857922</v>
      </c>
      <c r="J53" s="2" t="s">
        <v>457</v>
      </c>
      <c r="K53" s="74">
        <f>_xlfn.IFNA(MATCH(J53,'Rate Zone Allocation Factors'!$B$13:$B$112,0),0)</f>
        <v>5</v>
      </c>
      <c r="L53" s="78">
        <f t="shared" ca="1" si="9"/>
        <v>119024.64964906753</v>
      </c>
      <c r="N53" s="2" t="s">
        <v>458</v>
      </c>
      <c r="O53" s="74">
        <f>MATCH(N53,'Rate Zone Allocation Factors'!$B$13:$B$112,0)</f>
        <v>89</v>
      </c>
      <c r="P53" s="20">
        <f ca="1">OFFSET('Rate Zone Allocation Factors'!$B$13,$O53-1,P$13)*$L53+OFFSET('Rate Zone Allocation Factors'!$B$13,$K53-1,P$13)*$H53</f>
        <v>25378.078251326944</v>
      </c>
      <c r="Q53" s="20">
        <f ca="1">OFFSET('Rate Zone Allocation Factors'!$B$13,$O53-1,Q$13)*$L53+OFFSET('Rate Zone Allocation Factors'!$B$13,$K53-1,Q$13)*$H53</f>
        <v>105241.08922094478</v>
      </c>
      <c r="R53" s="20">
        <f ca="1">OFFSET('Rate Zone Allocation Factors'!$B$13,$O53-1,R$13)*$L53+OFFSET('Rate Zone Allocation Factors'!$B$13,$K53-1,R$13)*$H53</f>
        <v>21.017310653740005</v>
      </c>
    </row>
    <row r="54" spans="1:18" x14ac:dyDescent="0.2">
      <c r="A54" s="2">
        <f t="shared" si="10"/>
        <v>32</v>
      </c>
      <c r="B54" s="81" t="s">
        <v>174</v>
      </c>
      <c r="D54" s="78">
        <f ca="1">'Dist Cust Class'!T164</f>
        <v>18476.647960205668</v>
      </c>
      <c r="F54" s="50">
        <f ca="1">'Dist Cust Class'!T180</f>
        <v>18476.647960205668</v>
      </c>
      <c r="K54" s="74">
        <f>_xlfn.IFNA(MATCH(J54,'Rate Zone Allocation Factors'!$B$13:$B$112,0),0)</f>
        <v>0</v>
      </c>
      <c r="L54" s="78">
        <f t="shared" ca="1" si="9"/>
        <v>18476.647960205668</v>
      </c>
      <c r="N54" s="2" t="s">
        <v>459</v>
      </c>
      <c r="O54" s="74">
        <f>MATCH(N54,'Rate Zone Allocation Factors'!$B$13:$B$112,0)</f>
        <v>23</v>
      </c>
      <c r="P54" s="20">
        <f ca="1">OFFSET('Rate Zone Allocation Factors'!$B$13,$O54-1,P$13)*$L54+OFFSET('Rate Zone Allocation Factors'!$B$13,$K54-1,P$13)*$H54</f>
        <v>3176.921401617531</v>
      </c>
      <c r="Q54" s="20">
        <f ca="1">OFFSET('Rate Zone Allocation Factors'!$B$13,$O54-1,Q$13)*$L54+OFFSET('Rate Zone Allocation Factors'!$B$13,$K54-1,Q$13)*$H54</f>
        <v>15299.726558588138</v>
      </c>
      <c r="R54" s="20">
        <f ca="1">OFFSET('Rate Zone Allocation Factors'!$B$13,$O54-1,R$13)*$L54+OFFSET('Rate Zone Allocation Factors'!$B$13,$K54-1,R$13)*$H54</f>
        <v>0</v>
      </c>
    </row>
    <row r="55" spans="1:18" x14ac:dyDescent="0.2">
      <c r="A55" s="2">
        <f t="shared" si="10"/>
        <v>33</v>
      </c>
      <c r="B55" s="31" t="s">
        <v>249</v>
      </c>
      <c r="D55" s="50">
        <f ca="1">'Distribution Class'!AH164</f>
        <v>18339.883386175716</v>
      </c>
      <c r="F55" s="50">
        <f ca="1">'Distribution Class'!AH180</f>
        <v>18339.883386175716</v>
      </c>
      <c r="H55" s="78">
        <v>0</v>
      </c>
      <c r="K55" s="74">
        <v>0</v>
      </c>
      <c r="L55" s="78">
        <f t="shared" ca="1" si="9"/>
        <v>18339.883386175716</v>
      </c>
      <c r="N55" s="2" t="s">
        <v>460</v>
      </c>
      <c r="O55" s="74">
        <f>MATCH(N55,'Rate Zone Allocation Factors'!$B$13:$B$112,0)</f>
        <v>35</v>
      </c>
      <c r="P55" s="9">
        <f ca="1">OFFSET('Rate Zone Allocation Factors'!$B$13,$O55-1,P$13)*$L55+OFFSET('Rate Zone Allocation Factors'!$B$13,$K55-1,P$13)*$H55</f>
        <v>3490.1646868213684</v>
      </c>
      <c r="Q55" s="9">
        <f ca="1">OFFSET('Rate Zone Allocation Factors'!$B$13,$O55-1,Q$13)*$L55+OFFSET('Rate Zone Allocation Factors'!$B$13,$K55-1,Q$13)*$H55</f>
        <v>14849.718699354347</v>
      </c>
      <c r="R55" s="9">
        <f ca="1">OFFSET('Rate Zone Allocation Factors'!$B$13,$O55-1,R$13)*$L55+OFFSET('Rate Zone Allocation Factors'!$B$13,$K55-1,R$13)*$H55</f>
        <v>0</v>
      </c>
    </row>
    <row r="56" spans="1:18" x14ac:dyDescent="0.2">
      <c r="A56" s="2">
        <f t="shared" si="10"/>
        <v>34</v>
      </c>
      <c r="B56" s="31" t="s">
        <v>382</v>
      </c>
      <c r="D56" s="41">
        <f ca="1">SUM(D41:D55)</f>
        <v>2464291.6658636788</v>
      </c>
      <c r="F56" s="41">
        <f ca="1">SUM(F41:F55)</f>
        <v>2399359.0807846822</v>
      </c>
      <c r="H56" s="41">
        <f>SUM(H41:H55)</f>
        <v>11615.535133857922</v>
      </c>
      <c r="L56" s="41">
        <f ca="1">SUM(L41:L55)</f>
        <v>2387743.545650824</v>
      </c>
      <c r="P56" s="41">
        <f ca="1">SUM(P41:P55)</f>
        <v>502356.90952213679</v>
      </c>
      <c r="Q56" s="41">
        <f t="shared" ref="Q56:R56" ca="1" si="11">SUM(Q41:Q55)</f>
        <v>1896667.2547089774</v>
      </c>
      <c r="R56" s="41">
        <f t="shared" ca="1" si="11"/>
        <v>334.91655356823969</v>
      </c>
    </row>
    <row r="57" spans="1:18" x14ac:dyDescent="0.2">
      <c r="D57" s="50"/>
      <c r="F57" s="50"/>
    </row>
    <row r="58" spans="1:18" ht="13.5" thickBot="1" x14ac:dyDescent="0.25">
      <c r="A58" s="2">
        <f>A56+1</f>
        <v>35</v>
      </c>
      <c r="B58" s="31" t="s">
        <v>464</v>
      </c>
      <c r="D58" s="82">
        <f ca="1">D21+D28+D38+D56</f>
        <v>5329890.4041851545</v>
      </c>
      <c r="F58" s="82">
        <f ca="1">F21+F28+F38+F56</f>
        <v>5244256.9765455211</v>
      </c>
      <c r="H58" s="82">
        <f ca="1">H21+H28+H38+H56</f>
        <v>50956.624806792992</v>
      </c>
      <c r="L58" s="82">
        <f ca="1">L21+L28+L38+L56</f>
        <v>5193300.3517387267</v>
      </c>
      <c r="N58" s="1"/>
      <c r="P58" s="82">
        <f ca="1">P21+P28+P38+P56</f>
        <v>1104833.6537563987</v>
      </c>
      <c r="Q58" s="82">
        <f ca="1">Q21+Q28+Q38+Q56</f>
        <v>4003735.754026277</v>
      </c>
      <c r="R58" s="82">
        <f ca="1">R21+R28+R38+R56</f>
        <v>135687.56876284463</v>
      </c>
    </row>
    <row r="59" spans="1:18" ht="13.5" thickTop="1" x14ac:dyDescent="0.2">
      <c r="D59" s="50"/>
      <c r="F59" s="50"/>
      <c r="P59" s="50"/>
      <c r="Q59" s="50"/>
      <c r="R59" s="50"/>
    </row>
    <row r="60" spans="1:18" x14ac:dyDescent="0.2">
      <c r="D60" s="50"/>
      <c r="F60" s="50"/>
      <c r="H60" s="50"/>
      <c r="L60" s="50"/>
      <c r="N60" s="1"/>
      <c r="P60" s="50"/>
      <c r="Q60" s="50"/>
      <c r="R60" s="50"/>
    </row>
    <row r="61" spans="1:18" x14ac:dyDescent="0.2">
      <c r="N61" s="1"/>
    </row>
    <row r="64" spans="1:18" x14ac:dyDescent="0.2">
      <c r="N64" s="1"/>
    </row>
    <row r="67" spans="14:14" x14ac:dyDescent="0.2">
      <c r="N67" s="1"/>
    </row>
    <row r="69" spans="14:14" x14ac:dyDescent="0.2">
      <c r="N69" s="1"/>
    </row>
    <row r="70" spans="14:14" x14ac:dyDescent="0.2">
      <c r="N70" s="1"/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C78F-E01C-44AD-B238-0CF613D2E827}">
  <sheetPr>
    <tabColor theme="0" tint="-0.249977111117893"/>
  </sheetPr>
  <dimension ref="A6:R64"/>
  <sheetViews>
    <sheetView topLeftCell="A18" zoomScale="70" zoomScaleNormal="70" workbookViewId="0">
      <selection activeCell="T58" sqref="T58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9.7109375" style="2" customWidth="1"/>
    <col min="11" max="11" width="1.7109375" style="74" customWidth="1"/>
    <col min="12" max="12" width="17.140625" style="31" customWidth="1"/>
    <col min="13" max="13" width="1.7109375" style="40" customWidth="1"/>
    <col min="14" max="14" width="23.42578125" style="2" bestFit="1" customWidth="1"/>
    <col min="15" max="15" width="2" style="74" customWidth="1"/>
    <col min="16" max="16" width="12.85546875" style="31" customWidth="1"/>
    <col min="17" max="17" width="14.5703125" style="31" customWidth="1"/>
    <col min="18" max="18" width="17.140625" style="31" customWidth="1"/>
    <col min="19" max="16384" width="9.140625" style="31"/>
  </cols>
  <sheetData>
    <row r="6" spans="1:18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8" x14ac:dyDescent="0.2">
      <c r="B7" s="148" t="s">
        <v>471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9" spans="1:18" x14ac:dyDescent="0.2">
      <c r="F9" s="2" t="s">
        <v>150</v>
      </c>
    </row>
    <row r="10" spans="1:18" x14ac:dyDescent="0.2">
      <c r="A10" s="2" t="s">
        <v>2</v>
      </c>
      <c r="D10" s="2" t="s">
        <v>150</v>
      </c>
      <c r="F10" s="2" t="s">
        <v>5</v>
      </c>
      <c r="H10" s="2" t="s">
        <v>167</v>
      </c>
      <c r="J10" s="2" t="s">
        <v>168</v>
      </c>
      <c r="K10" s="73"/>
      <c r="L10" s="2" t="s">
        <v>169</v>
      </c>
      <c r="N10" s="2" t="s">
        <v>104</v>
      </c>
      <c r="P10" s="2"/>
      <c r="Q10" s="2"/>
      <c r="R10" s="2"/>
    </row>
    <row r="11" spans="1:18" x14ac:dyDescent="0.2">
      <c r="A11" s="33" t="s">
        <v>4</v>
      </c>
      <c r="B11" s="79" t="s">
        <v>374</v>
      </c>
      <c r="D11" s="33" t="s">
        <v>151</v>
      </c>
      <c r="F11" s="33" t="s">
        <v>152</v>
      </c>
      <c r="H11" s="33" t="s">
        <v>131</v>
      </c>
      <c r="J11" s="33" t="s">
        <v>6</v>
      </c>
      <c r="K11" s="73"/>
      <c r="L11" s="33" t="s">
        <v>170</v>
      </c>
      <c r="N11" s="33" t="s">
        <v>6</v>
      </c>
      <c r="P11" s="4" t="s">
        <v>467</v>
      </c>
      <c r="Q11" s="4" t="s">
        <v>468</v>
      </c>
      <c r="R11" s="33" t="s">
        <v>428</v>
      </c>
    </row>
    <row r="12" spans="1:18" x14ac:dyDescent="0.2">
      <c r="D12" s="83" t="s">
        <v>12</v>
      </c>
      <c r="F12" s="83" t="s">
        <v>13</v>
      </c>
      <c r="H12" s="83" t="s">
        <v>14</v>
      </c>
      <c r="J12" s="83" t="s">
        <v>366</v>
      </c>
      <c r="L12" s="83" t="s">
        <v>15</v>
      </c>
      <c r="N12" s="83" t="s">
        <v>16</v>
      </c>
      <c r="P12" s="83" t="s">
        <v>59</v>
      </c>
      <c r="Q12" s="83" t="s">
        <v>61</v>
      </c>
      <c r="R12" s="83" t="s">
        <v>62</v>
      </c>
    </row>
    <row r="13" spans="1:18" x14ac:dyDescent="0.2">
      <c r="D13" s="83"/>
      <c r="F13" s="83"/>
      <c r="H13" s="83"/>
      <c r="J13" s="83"/>
      <c r="L13" s="83"/>
      <c r="N13" s="83"/>
      <c r="P13" s="120">
        <v>4</v>
      </c>
      <c r="Q13" s="120">
        <v>6</v>
      </c>
      <c r="R13" s="120">
        <v>8</v>
      </c>
    </row>
    <row r="14" spans="1:18" x14ac:dyDescent="0.2">
      <c r="B14" s="76" t="s">
        <v>384</v>
      </c>
      <c r="P14" s="40"/>
      <c r="Q14" s="40"/>
      <c r="R14" s="40"/>
    </row>
    <row r="15" spans="1:18" x14ac:dyDescent="0.2">
      <c r="A15" s="2">
        <v>1</v>
      </c>
      <c r="B15" s="31" t="s">
        <v>132</v>
      </c>
      <c r="D15" s="20">
        <f ca="1">'Total Allocation by Rate Zone'!D15-'Rate Zone Allocation - Gas Cost'!D15</f>
        <v>0</v>
      </c>
      <c r="E15" s="78"/>
      <c r="F15" s="20">
        <f ca="1">'Total Allocation by Rate Zone'!F15-'Rate Zone Allocation - Gas Cost'!F15</f>
        <v>0</v>
      </c>
      <c r="H15" s="78">
        <f>'Total Allocation by Rate Zone'!H15-'Rate Zone Allocation - Gas Cost'!H15</f>
        <v>0</v>
      </c>
      <c r="K15" s="74">
        <f>_xlfn.IFNA(MATCH(J15,'Rate Zone Allocation Factors'!$B$13:$B$110,0),0)</f>
        <v>0</v>
      </c>
      <c r="L15" s="78">
        <f ca="1">F15-H15</f>
        <v>0</v>
      </c>
      <c r="N15" s="2" t="s">
        <v>431</v>
      </c>
      <c r="O15" s="74">
        <f>MATCH(N15,'Rate Zone Allocation Factors'!$B$97:$B$110,0)</f>
        <v>2</v>
      </c>
      <c r="P15" s="9">
        <f ca="1">OFFSET('Rate Zone Allocation Factors'!$B$97,$O15-1,P$13)*$L15+OFFSET('Rate Zone Allocation Factors'!$B$97,$K15-1,P$13)*$H15</f>
        <v>0</v>
      </c>
      <c r="Q15" s="9">
        <f ca="1">OFFSET('Rate Zone Allocation Factors'!$B$97,$O15-1,Q$13)*$L15+OFFSET('Rate Zone Allocation Factors'!$B$97,$K15-1,Q$13)*$H15</f>
        <v>0</v>
      </c>
      <c r="R15" s="9">
        <f ca="1">OFFSET('Rate Zone Allocation Factors'!$B$97,$O15-1,R$13)*$L15+OFFSET('Rate Zone Allocation Factors'!$B$97,$K15-1,R$13)*$H15</f>
        <v>0</v>
      </c>
    </row>
    <row r="16" spans="1:18" x14ac:dyDescent="0.2">
      <c r="A16" s="2">
        <f>A15+1</f>
        <v>2</v>
      </c>
      <c r="B16" s="31" t="s">
        <v>385</v>
      </c>
      <c r="D16" s="20">
        <f ca="1">'Total Allocation by Rate Zone'!D16-'Rate Zone Allocation - Gas Cost'!D16</f>
        <v>0</v>
      </c>
      <c r="E16" s="132"/>
      <c r="F16" s="20">
        <f ca="1">'Total Allocation by Rate Zone'!F16-'Rate Zone Allocation - Gas Cost'!F16</f>
        <v>-7887.177485234075</v>
      </c>
      <c r="G16" s="74"/>
      <c r="H16" s="78">
        <f>'Total Allocation by Rate Zone'!H16-'Rate Zone Allocation - Gas Cost'!H16</f>
        <v>0</v>
      </c>
      <c r="K16" s="74">
        <f>_xlfn.IFNA(MATCH(J16,'Rate Zone Allocation Factors'!$B$13:$B$110,0),0)</f>
        <v>0</v>
      </c>
      <c r="L16" s="78">
        <f ca="1">F16-H16</f>
        <v>-7887.177485234075</v>
      </c>
      <c r="N16" s="2" t="s">
        <v>432</v>
      </c>
      <c r="O16" s="74">
        <f>MATCH(N16,'Rate Zone Allocation Factors'!$B$13:$B$110,0)</f>
        <v>56</v>
      </c>
      <c r="P16" s="9">
        <f ca="1">OFFSET('Rate Zone Allocation Factors'!$B$13,$O16-1,P$13)*$L16+OFFSET('Rate Zone Allocation Factors'!$B$13,$K16-1,P$13)*$H16</f>
        <v>-7136.4770700807103</v>
      </c>
      <c r="Q16" s="9">
        <f ca="1">OFFSET('Rate Zone Allocation Factors'!$B$13,$O16-1,Q$13)*$L16+OFFSET('Rate Zone Allocation Factors'!$B$13,$K16-1,Q$13)*$H16</f>
        <v>-750.70041515336402</v>
      </c>
      <c r="R16" s="9">
        <f ca="1">OFFSET('Rate Zone Allocation Factors'!$B$13,$O16-1,R$13)*$L16+OFFSET('Rate Zone Allocation Factors'!$B$13,$K16-1,R$13)*$H16</f>
        <v>0</v>
      </c>
    </row>
    <row r="17" spans="1:18" x14ac:dyDescent="0.2">
      <c r="A17" s="2">
        <f t="shared" ref="A17:A21" si="0">A16+1</f>
        <v>3</v>
      </c>
      <c r="B17" s="31" t="s">
        <v>386</v>
      </c>
      <c r="D17" s="20">
        <f ca="1">'Total Allocation by Rate Zone'!D17-'Rate Zone Allocation - Gas Cost'!D17</f>
        <v>0</v>
      </c>
      <c r="E17" s="78"/>
      <c r="F17" s="20">
        <f ca="1">'Total Allocation by Rate Zone'!F17-'Rate Zone Allocation - Gas Cost'!F17</f>
        <v>0</v>
      </c>
      <c r="H17" s="78">
        <f>'Total Allocation by Rate Zone'!H17-'Rate Zone Allocation - Gas Cost'!H17</f>
        <v>0</v>
      </c>
      <c r="K17" s="74">
        <f>_xlfn.IFNA(MATCH(J17,'Rate Zone Allocation Factors'!$B$13:$B$110,0),0)</f>
        <v>0</v>
      </c>
      <c r="L17" s="78">
        <f t="shared" ref="L17:L20" ca="1" si="1">F17-H17</f>
        <v>0</v>
      </c>
      <c r="N17" s="2" t="s">
        <v>433</v>
      </c>
      <c r="O17" s="74">
        <f>MATCH(N17,'Rate Zone Allocation Factors'!$B$13:$B$110,0)</f>
        <v>65</v>
      </c>
      <c r="P17" s="9">
        <f ca="1">OFFSET('Rate Zone Allocation Factors'!$B$13,$O17-1,P$13)*$L17+OFFSET('Rate Zone Allocation Factors'!$B$13,$K17-1,P$13)*$H17</f>
        <v>0</v>
      </c>
      <c r="Q17" s="9">
        <f ca="1">OFFSET('Rate Zone Allocation Factors'!$B$13,$O17-1,Q$13)*$L17+OFFSET('Rate Zone Allocation Factors'!$B$13,$K17-1,Q$13)*$H17</f>
        <v>0</v>
      </c>
      <c r="R17" s="9">
        <f ca="1">OFFSET('Rate Zone Allocation Factors'!$B$13,$O17-1,R$13)*$L17+OFFSET('Rate Zone Allocation Factors'!$B$13,$K17-1,R$13)*$H17</f>
        <v>0</v>
      </c>
    </row>
    <row r="18" spans="1:18" x14ac:dyDescent="0.2">
      <c r="A18" s="2">
        <f t="shared" si="0"/>
        <v>4</v>
      </c>
      <c r="B18" s="31" t="s">
        <v>115</v>
      </c>
      <c r="D18" s="20">
        <f ca="1">'Total Allocation by Rate Zone'!D18-'Rate Zone Allocation - Gas Cost'!D18</f>
        <v>0</v>
      </c>
      <c r="E18" s="78"/>
      <c r="F18" s="20">
        <f ca="1">'Total Allocation by Rate Zone'!F18-'Rate Zone Allocation - Gas Cost'!F18</f>
        <v>-7449.4151202177454</v>
      </c>
      <c r="H18" s="78">
        <f ca="1">'Total Allocation by Rate Zone'!H18-'Rate Zone Allocation - Gas Cost'!H18</f>
        <v>-7449.4151202177381</v>
      </c>
      <c r="J18" s="2" t="s">
        <v>434</v>
      </c>
      <c r="K18" s="74">
        <f>_xlfn.IFNA(MATCH(J18,'Rate Zone Allocation Factors'!$B$13:$B$110,0),0)</f>
        <v>11</v>
      </c>
      <c r="L18" s="78">
        <f t="shared" ca="1" si="1"/>
        <v>-7.2759576141834259E-12</v>
      </c>
      <c r="N18" s="2" t="s">
        <v>435</v>
      </c>
      <c r="O18" s="74">
        <f>MATCH(N18,'Rate Zone Allocation Factors'!$B$13:$B$110,0)</f>
        <v>92</v>
      </c>
      <c r="P18" s="9">
        <f ca="1">OFFSET('Rate Zone Allocation Factors'!$B$13,$O18-1,P$13)*$L18+OFFSET('Rate Zone Allocation Factors'!$B$13,$K18-1,P$13)*$H18</f>
        <v>-7077.2042599857305</v>
      </c>
      <c r="Q18" s="9">
        <f ca="1">OFFSET('Rate Zone Allocation Factors'!$B$13,$O18-1,Q$13)*$L18+OFFSET('Rate Zone Allocation Factors'!$B$13,$K18-1,Q$13)*$H18</f>
        <v>-372.21086023201497</v>
      </c>
      <c r="R18" s="9">
        <f ca="1">OFFSET('Rate Zone Allocation Factors'!$B$13,$O18-1,R$13)*$L18+OFFSET('Rate Zone Allocation Factors'!$B$13,$K18-1,R$13)*$H18</f>
        <v>0</v>
      </c>
    </row>
    <row r="19" spans="1:18" x14ac:dyDescent="0.2">
      <c r="A19" s="2">
        <f t="shared" si="0"/>
        <v>5</v>
      </c>
      <c r="B19" s="31" t="s">
        <v>133</v>
      </c>
      <c r="D19" s="20">
        <f ca="1">'Total Allocation by Rate Zone'!D19-'Rate Zone Allocation - Gas Cost'!D19</f>
        <v>0</v>
      </c>
      <c r="E19" s="78"/>
      <c r="F19" s="20">
        <f ca="1">'Total Allocation by Rate Zone'!F19-'Rate Zone Allocation - Gas Cost'!F19</f>
        <v>0</v>
      </c>
      <c r="H19" s="78">
        <f>'Total Allocation by Rate Zone'!H19-'Rate Zone Allocation - Gas Cost'!H19</f>
        <v>0</v>
      </c>
      <c r="K19" s="74">
        <f>_xlfn.IFNA(MATCH(J19,'Rate Zone Allocation Factors'!$B$13:$B$110,0),0)</f>
        <v>0</v>
      </c>
      <c r="L19" s="78">
        <f t="shared" ca="1" si="1"/>
        <v>0</v>
      </c>
      <c r="N19" s="2" t="s">
        <v>436</v>
      </c>
      <c r="O19" s="74">
        <f>MATCH(N19,'Rate Zone Allocation Factors'!$B$13:$B$110,0)</f>
        <v>95</v>
      </c>
      <c r="P19" s="9">
        <f ca="1">OFFSET('Rate Zone Allocation Factors'!$B$13,$O19-1,P$13)*$L19+OFFSET('Rate Zone Allocation Factors'!$B$13,$K19-1,P$13)*$H19</f>
        <v>0</v>
      </c>
      <c r="Q19" s="9">
        <f ca="1">OFFSET('Rate Zone Allocation Factors'!$B$13,$O19-1,Q$13)*$L19+OFFSET('Rate Zone Allocation Factors'!$B$13,$K19-1,Q$13)*$H19</f>
        <v>0</v>
      </c>
      <c r="R19" s="9">
        <f ca="1">OFFSET('Rate Zone Allocation Factors'!$B$13,$O19-1,R$13)*$L19+OFFSET('Rate Zone Allocation Factors'!$B$13,$K19-1,R$13)*$H19</f>
        <v>0</v>
      </c>
    </row>
    <row r="20" spans="1:18" x14ac:dyDescent="0.2">
      <c r="A20" s="2">
        <f t="shared" si="0"/>
        <v>6</v>
      </c>
      <c r="B20" s="31" t="s">
        <v>135</v>
      </c>
      <c r="D20" s="20">
        <f ca="1">'Total Allocation by Rate Zone'!D20-'Rate Zone Allocation - Gas Cost'!D20</f>
        <v>20855.923243351954</v>
      </c>
      <c r="E20" s="78"/>
      <c r="F20" s="20">
        <f ca="1">'Total Allocation by Rate Zone'!F20-'Rate Zone Allocation - Gas Cost'!F20</f>
        <v>15491.673288166032</v>
      </c>
      <c r="H20" s="78">
        <f>'Total Allocation by Rate Zone'!H20-'Rate Zone Allocation - Gas Cost'!H20</f>
        <v>0</v>
      </c>
      <c r="K20" s="74">
        <f>_xlfn.IFNA(MATCH(J20,'Rate Zone Allocation Factors'!$B$13:$B$110,0),0)</f>
        <v>0</v>
      </c>
      <c r="L20" s="78">
        <f t="shared" ca="1" si="1"/>
        <v>15491.673288166032</v>
      </c>
      <c r="N20" s="2" t="s">
        <v>437</v>
      </c>
      <c r="O20" s="74">
        <f>MATCH(N20,'Rate Zone Allocation Factors'!$B$13:$B$110,0)</f>
        <v>14</v>
      </c>
      <c r="P20" s="9">
        <f ca="1">OFFSET('Rate Zone Allocation Factors'!$B$13,$O20-1,P$13)*$L20+OFFSET('Rate Zone Allocation Factors'!$B$13,$K20-1,P$13)*$H20</f>
        <v>2849.7936423711335</v>
      </c>
      <c r="Q20" s="9">
        <f ca="1">OFFSET('Rate Zone Allocation Factors'!$B$13,$O20-1,Q$13)*$L20+OFFSET('Rate Zone Allocation Factors'!$B$13,$K20-1,Q$13)*$H20</f>
        <v>12641.879645794897</v>
      </c>
      <c r="R20" s="9">
        <f ca="1">OFFSET('Rate Zone Allocation Factors'!$B$13,$O20-1,R$13)*$L20+OFFSET('Rate Zone Allocation Factors'!$B$13,$K20-1,R$13)*$H20</f>
        <v>0</v>
      </c>
    </row>
    <row r="21" spans="1:18" x14ac:dyDescent="0.2">
      <c r="A21" s="2">
        <f t="shared" si="0"/>
        <v>7</v>
      </c>
      <c r="B21" s="31" t="s">
        <v>383</v>
      </c>
      <c r="D21" s="80">
        <f ca="1">SUM(D15:D20)</f>
        <v>20855.923243351954</v>
      </c>
      <c r="E21" s="78"/>
      <c r="F21" s="80">
        <f ca="1">SUM(F15:F20)</f>
        <v>155.08068271421143</v>
      </c>
      <c r="H21" s="80">
        <f ca="1">SUM(H15:H20)</f>
        <v>-7449.4151202177381</v>
      </c>
      <c r="L21" s="41">
        <f ca="1">SUM(L15:L20)</f>
        <v>7604.4958029319496</v>
      </c>
      <c r="P21" s="41">
        <f t="shared" ref="P21:R21" ca="1" si="2">SUM(P15:P20)</f>
        <v>-11363.887687695307</v>
      </c>
      <c r="Q21" s="41">
        <f t="shared" ca="1" si="2"/>
        <v>11518.968370409519</v>
      </c>
      <c r="R21" s="41">
        <f t="shared" ca="1" si="2"/>
        <v>0</v>
      </c>
    </row>
    <row r="22" spans="1:18" x14ac:dyDescent="0.2">
      <c r="D22" s="78"/>
      <c r="E22" s="78"/>
      <c r="F22" s="78"/>
      <c r="P22" s="78" t="s">
        <v>225</v>
      </c>
      <c r="Q22" s="78"/>
      <c r="R22" s="78"/>
    </row>
    <row r="23" spans="1:18" x14ac:dyDescent="0.2">
      <c r="B23" s="76" t="s">
        <v>97</v>
      </c>
      <c r="D23" s="78"/>
      <c r="E23" s="78"/>
      <c r="F23" s="78"/>
      <c r="P23" s="78"/>
      <c r="Q23" s="78"/>
      <c r="R23" s="78"/>
    </row>
    <row r="24" spans="1:18" x14ac:dyDescent="0.2">
      <c r="A24" s="2">
        <f>A21+1</f>
        <v>8</v>
      </c>
      <c r="B24" s="31" t="s">
        <v>89</v>
      </c>
      <c r="D24" s="20">
        <f ca="1">'Total Allocation by Rate Zone'!D24-'Rate Zone Allocation - Gas Cost'!D24</f>
        <v>96004.225333664726</v>
      </c>
      <c r="E24" s="78"/>
      <c r="F24" s="20">
        <f ca="1">'Total Allocation by Rate Zone'!F24-'Rate Zone Allocation - Gas Cost'!F24</f>
        <v>96004.225333664726</v>
      </c>
      <c r="H24" s="78">
        <f>'Total Allocation by Rate Zone'!H24-'Rate Zone Allocation - Gas Cost'!H24</f>
        <v>0</v>
      </c>
      <c r="K24" s="74">
        <f>_xlfn.IFNA(MATCH(J24,'Rate Zone Allocation Factors'!$B$13:$B$110,0),0)</f>
        <v>0</v>
      </c>
      <c r="L24" s="78">
        <f ca="1">F24-H24</f>
        <v>96004.225333664726</v>
      </c>
      <c r="N24" s="2" t="s">
        <v>433</v>
      </c>
      <c r="O24" s="74">
        <f>MATCH(N24,'Rate Zone Allocation Factors'!$B$13:$B$111,0)</f>
        <v>65</v>
      </c>
      <c r="P24" s="9">
        <f ca="1">OFFSET('Rate Zone Allocation Factors'!$B$13,$O24-1,P$13)*$L24+OFFSET('Rate Zone Allocation Factors'!$B$13,$K24-1,P$13)*$H24</f>
        <v>16324.934403303363</v>
      </c>
      <c r="Q24" s="9">
        <f ca="1">OFFSET('Rate Zone Allocation Factors'!$B$13,$O24-1,Q$13)*$L24+OFFSET('Rate Zone Allocation Factors'!$B$13,$K24-1,Q$13)*$H24</f>
        <v>79679.290930361371</v>
      </c>
      <c r="R24" s="9">
        <f ca="1">OFFSET('Rate Zone Allocation Factors'!$B$13,$O24-1,R$13)*$L24+OFFSET('Rate Zone Allocation Factors'!$B$13,$K24-1,R$13)*$H24</f>
        <v>0</v>
      </c>
    </row>
    <row r="25" spans="1:18" x14ac:dyDescent="0.2">
      <c r="A25" s="2">
        <f>A24+1</f>
        <v>9</v>
      </c>
      <c r="B25" s="31" t="s">
        <v>90</v>
      </c>
      <c r="D25" s="20">
        <f ca="1">'Total Allocation by Rate Zone'!D25-'Rate Zone Allocation - Gas Cost'!D25</f>
        <v>64332.828920156935</v>
      </c>
      <c r="E25" s="78"/>
      <c r="F25" s="20">
        <f ca="1">'Total Allocation by Rate Zone'!F25-'Rate Zone Allocation - Gas Cost'!F25</f>
        <v>64332.828920156935</v>
      </c>
      <c r="H25" s="78">
        <f ca="1">'Total Allocation by Rate Zone'!H25-'Rate Zone Allocation - Gas Cost'!H25</f>
        <v>28256.55440729922</v>
      </c>
      <c r="J25" s="2" t="s">
        <v>438</v>
      </c>
      <c r="K25" s="74">
        <f>_xlfn.IFNA(MATCH(J25,'Rate Zone Allocation Factors'!$B$13:$B$110,0),0)</f>
        <v>2</v>
      </c>
      <c r="L25" s="78">
        <f t="shared" ref="L25:L27" ca="1" si="3">F25-H25</f>
        <v>36076.274512857715</v>
      </c>
      <c r="N25" s="2" t="s">
        <v>439</v>
      </c>
      <c r="O25" s="74">
        <f>MATCH(N25,'Rate Zone Allocation Factors'!$B$13:$B$111,0)</f>
        <v>80</v>
      </c>
      <c r="P25" s="9">
        <f ca="1">OFFSET('Rate Zone Allocation Factors'!$B$13,$O25-1,P$13)*$L25+OFFSET('Rate Zone Allocation Factors'!$B$13,$K25-1,P$13)*$H25</f>
        <v>12040.781766308623</v>
      </c>
      <c r="Q25" s="9">
        <f ca="1">OFFSET('Rate Zone Allocation Factors'!$B$13,$O25-1,Q$13)*$L25+OFFSET('Rate Zone Allocation Factors'!$B$13,$K25-1,Q$13)*$H25</f>
        <v>52292.047153848311</v>
      </c>
      <c r="R25" s="9">
        <f ca="1">OFFSET('Rate Zone Allocation Factors'!$B$13,$O25-1,R$13)*$L25+OFFSET('Rate Zone Allocation Factors'!$B$13,$K25-1,R$13)*$H25</f>
        <v>0</v>
      </c>
    </row>
    <row r="26" spans="1:18" x14ac:dyDescent="0.2">
      <c r="A26" s="2">
        <f t="shared" ref="A26:A28" si="4">A25+1</f>
        <v>10</v>
      </c>
      <c r="B26" s="31" t="s">
        <v>346</v>
      </c>
      <c r="D26" s="20">
        <f ca="1">'Total Allocation by Rate Zone'!D26-'Rate Zone Allocation - Gas Cost'!D26</f>
        <v>5768.9625818688937</v>
      </c>
      <c r="E26" s="78"/>
      <c r="F26" s="20">
        <f ca="1">'Total Allocation by Rate Zone'!F26-'Rate Zone Allocation - Gas Cost'!F26</f>
        <v>5768.9625818688937</v>
      </c>
      <c r="H26" s="78">
        <f>'Total Allocation by Rate Zone'!H26-'Rate Zone Allocation - Gas Cost'!H26</f>
        <v>0</v>
      </c>
      <c r="K26" s="74">
        <f>_xlfn.IFNA(MATCH(J26,'Rate Zone Allocation Factors'!$B$13:$B$110,0),0)</f>
        <v>0</v>
      </c>
      <c r="L26" s="78">
        <f t="shared" ca="1" si="3"/>
        <v>5768.9625818688937</v>
      </c>
      <c r="N26" s="2" t="s">
        <v>440</v>
      </c>
      <c r="O26" s="74">
        <f>MATCH(N26,'Rate Zone Allocation Factors'!$B$13:$B$111,0)</f>
        <v>68</v>
      </c>
      <c r="P26" s="9">
        <f ca="1">OFFSET('Rate Zone Allocation Factors'!$B$13,$O26-1,P$13)*$L26+OFFSET('Rate Zone Allocation Factors'!$B$13,$K26-1,P$13)*$H26</f>
        <v>940.68031530198095</v>
      </c>
      <c r="Q26" s="9">
        <f ca="1">OFFSET('Rate Zone Allocation Factors'!$B$13,$O26-1,Q$13)*$L26+OFFSET('Rate Zone Allocation Factors'!$B$13,$K26-1,Q$13)*$H26</f>
        <v>4368.2244235760718</v>
      </c>
      <c r="R26" s="9">
        <f ca="1">OFFSET('Rate Zone Allocation Factors'!$B$13,$O26-1,R$13)*$L26+OFFSET('Rate Zone Allocation Factors'!$B$13,$K26-1,R$13)*$H26</f>
        <v>460.05784299083984</v>
      </c>
    </row>
    <row r="27" spans="1:18" x14ac:dyDescent="0.2">
      <c r="A27" s="2">
        <f t="shared" si="4"/>
        <v>11</v>
      </c>
      <c r="B27" s="31" t="s">
        <v>91</v>
      </c>
      <c r="D27" s="20">
        <f ca="1">'Total Allocation by Rate Zone'!D27-'Rate Zone Allocation - Gas Cost'!D27</f>
        <v>0</v>
      </c>
      <c r="E27" s="78"/>
      <c r="F27" s="20">
        <f ca="1">'Total Allocation by Rate Zone'!F27-'Rate Zone Allocation - Gas Cost'!F27</f>
        <v>0</v>
      </c>
      <c r="H27" s="78">
        <f>'Total Allocation by Rate Zone'!H27-'Rate Zone Allocation - Gas Cost'!H27</f>
        <v>0</v>
      </c>
      <c r="K27" s="74">
        <f>_xlfn.IFNA(MATCH(J27,'Rate Zone Allocation Factors'!$B$13:$B$110,0),0)</f>
        <v>0</v>
      </c>
      <c r="L27" s="78">
        <f t="shared" ca="1" si="3"/>
        <v>0</v>
      </c>
      <c r="N27" s="2" t="s">
        <v>441</v>
      </c>
      <c r="O27" s="74">
        <f>MATCH(N27,'Rate Zone Allocation Factors'!$B$13:$B$111,0)</f>
        <v>83</v>
      </c>
      <c r="P27" s="9">
        <f ca="1">OFFSET('Rate Zone Allocation Factors'!$B$13,$O27-1,P$13)*$L27+OFFSET('Rate Zone Allocation Factors'!$B$13,$K27-1,P$13)*$H27</f>
        <v>0</v>
      </c>
      <c r="Q27" s="9">
        <f ca="1">OFFSET('Rate Zone Allocation Factors'!$B$13,$O27-1,Q$13)*$L27+OFFSET('Rate Zone Allocation Factors'!$B$13,$K27-1,Q$13)*$H27</f>
        <v>0</v>
      </c>
      <c r="R27" s="9">
        <f ca="1">OFFSET('Rate Zone Allocation Factors'!$B$13,$O27-1,R$13)*$L27+OFFSET('Rate Zone Allocation Factors'!$B$13,$K27-1,R$13)*$H27</f>
        <v>0</v>
      </c>
    </row>
    <row r="28" spans="1:18" x14ac:dyDescent="0.2">
      <c r="A28" s="2">
        <f t="shared" si="4"/>
        <v>12</v>
      </c>
      <c r="B28" s="31" t="s">
        <v>96</v>
      </c>
      <c r="D28" s="41">
        <f ca="1">SUM(D24:D27)</f>
        <v>166106.01683569056</v>
      </c>
      <c r="F28" s="41">
        <f ca="1">SUM(F24:F27)</f>
        <v>166106.01683569056</v>
      </c>
      <c r="H28" s="41">
        <f ca="1">SUM(H24:H27)</f>
        <v>28256.55440729922</v>
      </c>
      <c r="J28" s="121"/>
      <c r="L28" s="41">
        <f ca="1">SUM(L24:L27)</f>
        <v>137849.46242839133</v>
      </c>
      <c r="P28" s="41">
        <f t="shared" ref="P28:R28" ca="1" si="5">SUM(P24:P27)</f>
        <v>29306.396484913967</v>
      </c>
      <c r="Q28" s="41">
        <f t="shared" ca="1" si="5"/>
        <v>136339.56250778574</v>
      </c>
      <c r="R28" s="41">
        <f t="shared" ca="1" si="5"/>
        <v>460.05784299083984</v>
      </c>
    </row>
    <row r="29" spans="1:18" x14ac:dyDescent="0.2">
      <c r="D29" s="50"/>
      <c r="P29" s="78"/>
      <c r="Q29" s="78"/>
      <c r="R29" s="78"/>
    </row>
    <row r="30" spans="1:18" x14ac:dyDescent="0.2">
      <c r="B30" s="76" t="s">
        <v>98</v>
      </c>
      <c r="P30" s="78"/>
      <c r="Q30" s="78"/>
      <c r="R30" s="78"/>
    </row>
    <row r="31" spans="1:18" x14ac:dyDescent="0.2">
      <c r="A31" s="2">
        <f>A28+1</f>
        <v>13</v>
      </c>
      <c r="B31" s="31" t="s">
        <v>92</v>
      </c>
      <c r="D31" s="20">
        <f ca="1">'Total Allocation by Rate Zone'!D31-'Rate Zone Allocation - Gas Cost'!D31</f>
        <v>12889.72691135346</v>
      </c>
      <c r="E31" s="78"/>
      <c r="F31" s="20">
        <f ca="1">'Total Allocation by Rate Zone'!F31-'Rate Zone Allocation - Gas Cost'!F31</f>
        <v>12889.72691135346</v>
      </c>
      <c r="H31" s="78">
        <f>'Total Allocation by Rate Zone'!H31-'Rate Zone Allocation - Gas Cost'!H31</f>
        <v>0</v>
      </c>
      <c r="K31" s="74">
        <f>_xlfn.IFNA(MATCH(J31,'Rate Zone Allocation Factors'!$B$13:$B$110,0),0)</f>
        <v>0</v>
      </c>
      <c r="L31" s="78">
        <f ca="1">F31-H31</f>
        <v>12889.72691135346</v>
      </c>
      <c r="N31" s="2" t="s">
        <v>490</v>
      </c>
      <c r="O31" s="74">
        <f>MATCH(N31,'Rate Zone Allocation Factors'!$B$13:$B$111,0)</f>
        <v>26</v>
      </c>
      <c r="P31" s="9">
        <f ca="1">OFFSET('Rate Zone Allocation Factors'!$B$13,$O31-1,P$13)*$L31+OFFSET('Rate Zone Allocation Factors'!$B$13,$K31-1,P$13)*$H31</f>
        <v>1027.3969203304771</v>
      </c>
      <c r="Q31" s="9">
        <f ca="1">OFFSET('Rate Zone Allocation Factors'!$B$13,$O31-1,Q$13)*$L31+OFFSET('Rate Zone Allocation Factors'!$B$13,$K31-1,Q$13)*$H31</f>
        <v>7179.1739142051701</v>
      </c>
      <c r="R31" s="9">
        <f ca="1">OFFSET('Rate Zone Allocation Factors'!$B$13,$O31-1,R$13)*$L31+OFFSET('Rate Zone Allocation Factors'!$B$13,$K31-1,R$13)*$H31</f>
        <v>4683.1560768178124</v>
      </c>
    </row>
    <row r="32" spans="1:18" x14ac:dyDescent="0.2">
      <c r="A32" s="2">
        <f>A31+1</f>
        <v>14</v>
      </c>
      <c r="B32" s="31" t="s">
        <v>93</v>
      </c>
      <c r="D32" s="20">
        <f ca="1">'Total Allocation by Rate Zone'!D32-'Rate Zone Allocation - Gas Cost'!D32</f>
        <v>1418.3718363261085</v>
      </c>
      <c r="E32" s="78"/>
      <c r="F32" s="20">
        <f ca="1">'Total Allocation by Rate Zone'!F32-'Rate Zone Allocation - Gas Cost'!F32</f>
        <v>1418.3718363261085</v>
      </c>
      <c r="H32" s="78">
        <f>'Total Allocation by Rate Zone'!H32-'Rate Zone Allocation - Gas Cost'!H32</f>
        <v>0</v>
      </c>
      <c r="K32" s="74">
        <f>_xlfn.IFNA(MATCH(J32,'Rate Zone Allocation Factors'!$B$13:$B$110,0),0)</f>
        <v>0</v>
      </c>
      <c r="L32" s="78">
        <f t="shared" ref="L32:L37" ca="1" si="6">F32-H32</f>
        <v>1418.3718363261085</v>
      </c>
      <c r="N32" s="2" t="s">
        <v>442</v>
      </c>
      <c r="O32" s="74">
        <f>MATCH(N32,'Rate Zone Allocation Factors'!$B$13:$B$111,0)</f>
        <v>53</v>
      </c>
      <c r="P32" s="9">
        <f ca="1">OFFSET('Rate Zone Allocation Factors'!$B$13,$O32-1,P$13)*$L32+OFFSET('Rate Zone Allocation Factors'!$B$13,$K32-1,P$13)*$H32</f>
        <v>135.75366221986269</v>
      </c>
      <c r="Q32" s="9">
        <f ca="1">OFFSET('Rate Zone Allocation Factors'!$B$13,$O32-1,Q$13)*$L32+OFFSET('Rate Zone Allocation Factors'!$B$13,$K32-1,Q$13)*$H32</f>
        <v>286.05282800224472</v>
      </c>
      <c r="R32" s="9">
        <f ca="1">OFFSET('Rate Zone Allocation Factors'!$B$13,$O32-1,R$13)*$L32+OFFSET('Rate Zone Allocation Factors'!$B$13,$K32-1,R$13)*$H32</f>
        <v>996.56534610400081</v>
      </c>
    </row>
    <row r="33" spans="1:18" x14ac:dyDescent="0.2">
      <c r="A33" s="2">
        <f t="shared" ref="A33:A38" si="7">A32+1</f>
        <v>15</v>
      </c>
      <c r="B33" s="31" t="s">
        <v>94</v>
      </c>
      <c r="D33" s="20">
        <f ca="1">'Total Allocation by Rate Zone'!D33-'Rate Zone Allocation - Gas Cost'!D33</f>
        <v>46033.650718814592</v>
      </c>
      <c r="E33" s="78"/>
      <c r="F33" s="20">
        <f ca="1">'Total Allocation by Rate Zone'!F33-'Rate Zone Allocation - Gas Cost'!F33</f>
        <v>46033.650718814592</v>
      </c>
      <c r="H33" s="78">
        <f>'Total Allocation by Rate Zone'!H33-'Rate Zone Allocation - Gas Cost'!H33</f>
        <v>0</v>
      </c>
      <c r="K33" s="74">
        <f>_xlfn.IFNA(MATCH(J33,'Rate Zone Allocation Factors'!$B$13:$B$110,0),0)</f>
        <v>0</v>
      </c>
      <c r="L33" s="78">
        <f t="shared" ca="1" si="6"/>
        <v>46033.650718814592</v>
      </c>
      <c r="N33" s="2" t="s">
        <v>443</v>
      </c>
      <c r="O33" s="74">
        <f>MATCH(N33,'Rate Zone Allocation Factors'!$B$13:$B$111,0)</f>
        <v>74</v>
      </c>
      <c r="P33" s="9">
        <f ca="1">OFFSET('Rate Zone Allocation Factors'!$B$13,$O33-1,P$13)*$L33+OFFSET('Rate Zone Allocation Factors'!$B$13,$K33-1,P$13)*$H33</f>
        <v>5975.0836813336437</v>
      </c>
      <c r="Q33" s="9">
        <f ca="1">OFFSET('Rate Zone Allocation Factors'!$B$13,$O33-1,Q$13)*$L33+OFFSET('Rate Zone Allocation Factors'!$B$13,$K33-1,Q$13)*$H33</f>
        <v>16407.011180664518</v>
      </c>
      <c r="R33" s="9">
        <f ca="1">OFFSET('Rate Zone Allocation Factors'!$B$13,$O33-1,R$13)*$L33+OFFSET('Rate Zone Allocation Factors'!$B$13,$K33-1,R$13)*$H33</f>
        <v>23651.555856816434</v>
      </c>
    </row>
    <row r="34" spans="1:18" x14ac:dyDescent="0.2">
      <c r="A34" s="2">
        <f t="shared" si="7"/>
        <v>16</v>
      </c>
      <c r="B34" s="31" t="s">
        <v>331</v>
      </c>
      <c r="D34" s="20">
        <f ca="1">'Total Allocation by Rate Zone'!D34-'Rate Zone Allocation - Gas Cost'!D34</f>
        <v>229743.82612937456</v>
      </c>
      <c r="E34" s="78"/>
      <c r="F34" s="20">
        <f ca="1">'Total Allocation by Rate Zone'!F34-'Rate Zone Allocation - Gas Cost'!F34</f>
        <v>229743.82612937456</v>
      </c>
      <c r="H34" s="78">
        <f>'Total Allocation by Rate Zone'!H34-'Rate Zone Allocation - Gas Cost'!H34</f>
        <v>0</v>
      </c>
      <c r="K34" s="74">
        <f>_xlfn.IFNA(MATCH(J34,'Rate Zone Allocation Factors'!$B$13:$B$110,0),0)</f>
        <v>0</v>
      </c>
      <c r="L34" s="78">
        <f t="shared" ca="1" si="6"/>
        <v>229743.82612937456</v>
      </c>
      <c r="N34" s="2" t="s">
        <v>444</v>
      </c>
      <c r="O34" s="74">
        <f>MATCH(N34,'Rate Zone Allocation Factors'!$B$13:$B$111,0)</f>
        <v>38</v>
      </c>
      <c r="P34" s="9">
        <f ca="1">OFFSET('Rate Zone Allocation Factors'!$B$13,$O34-1,P$13)*$L34+OFFSET('Rate Zone Allocation Factors'!$B$13,$K34-1,P$13)*$H34</f>
        <v>22094.045077242667</v>
      </c>
      <c r="Q34" s="9">
        <f ca="1">OFFSET('Rate Zone Allocation Factors'!$B$13,$O34-1,Q$13)*$L34+OFFSET('Rate Zone Allocation Factors'!$B$13,$K34-1,Q$13)*$H34</f>
        <v>141086.42260848376</v>
      </c>
      <c r="R34" s="9">
        <f ca="1">OFFSET('Rate Zone Allocation Factors'!$B$13,$O34-1,R$13)*$L34+OFFSET('Rate Zone Allocation Factors'!$B$13,$K34-1,R$13)*$H34</f>
        <v>66563.358443648132</v>
      </c>
    </row>
    <row r="35" spans="1:18" x14ac:dyDescent="0.2">
      <c r="A35" s="2">
        <f t="shared" si="7"/>
        <v>17</v>
      </c>
      <c r="B35" s="31" t="s">
        <v>332</v>
      </c>
      <c r="D35" s="20">
        <f ca="1">'Total Allocation by Rate Zone'!D35-'Rate Zone Allocation - Gas Cost'!D35</f>
        <v>30569.722628306641</v>
      </c>
      <c r="E35" s="78"/>
      <c r="F35" s="20">
        <f ca="1">'Total Allocation by Rate Zone'!F35-'Rate Zone Allocation - Gas Cost'!F35</f>
        <v>30569.722628306641</v>
      </c>
      <c r="H35" s="78">
        <f>'Total Allocation by Rate Zone'!H35-'Rate Zone Allocation - Gas Cost'!H35</f>
        <v>0</v>
      </c>
      <c r="K35" s="74">
        <f>_xlfn.IFNA(MATCH(J35,'Rate Zone Allocation Factors'!$B$13:$B$110,0),0)</f>
        <v>0</v>
      </c>
      <c r="L35" s="78">
        <f t="shared" ca="1" si="6"/>
        <v>30569.722628306641</v>
      </c>
      <c r="N35" s="2" t="s">
        <v>445</v>
      </c>
      <c r="O35" s="74">
        <f>MATCH(N35,'Rate Zone Allocation Factors'!$B$13:$B$111,0)</f>
        <v>17</v>
      </c>
      <c r="P35" s="9">
        <f ca="1">OFFSET('Rate Zone Allocation Factors'!$B$13,$O35-1,P$13)*$L35+OFFSET('Rate Zone Allocation Factors'!$B$13,$K35-1,P$13)*$H35</f>
        <v>0</v>
      </c>
      <c r="Q35" s="9">
        <f ca="1">OFFSET('Rate Zone Allocation Factors'!$B$13,$O35-1,Q$13)*$L35+OFFSET('Rate Zone Allocation Factors'!$B$13,$K35-1,Q$13)*$H35</f>
        <v>12227.889051322654</v>
      </c>
      <c r="R35" s="9">
        <f ca="1">OFFSET('Rate Zone Allocation Factors'!$B$13,$O35-1,R$13)*$L35+OFFSET('Rate Zone Allocation Factors'!$B$13,$K35-1,R$13)*$H35</f>
        <v>18341.833576983983</v>
      </c>
    </row>
    <row r="36" spans="1:18" x14ac:dyDescent="0.2">
      <c r="A36" s="2">
        <f t="shared" si="7"/>
        <v>18</v>
      </c>
      <c r="B36" s="31" t="s">
        <v>146</v>
      </c>
      <c r="D36" s="20">
        <f ca="1">'Total Allocation by Rate Zone'!D36-'Rate Zone Allocation - Gas Cost'!D36</f>
        <v>51853.787662642455</v>
      </c>
      <c r="E36" s="78"/>
      <c r="F36" s="20">
        <f ca="1">'Total Allocation by Rate Zone'!F36-'Rate Zone Allocation - Gas Cost'!F36</f>
        <v>51853.787662642455</v>
      </c>
      <c r="H36" s="78">
        <f>'Total Allocation by Rate Zone'!H36-'Rate Zone Allocation - Gas Cost'!H36</f>
        <v>0</v>
      </c>
      <c r="K36" s="74">
        <f>_xlfn.IFNA(MATCH(J36,'Rate Zone Allocation Factors'!$B$13:$B$110,0),0)</f>
        <v>0</v>
      </c>
      <c r="L36" s="78">
        <f t="shared" ca="1" si="6"/>
        <v>51853.787662642455</v>
      </c>
      <c r="N36" s="2" t="s">
        <v>446</v>
      </c>
      <c r="O36" s="74">
        <f>MATCH(N36,'Rate Zone Allocation Factors'!$B$13:$B$111,0)</f>
        <v>71</v>
      </c>
      <c r="P36" s="9">
        <f ca="1">OFFSET('Rate Zone Allocation Factors'!$B$13,$O36-1,P$13)*$L36+OFFSET('Rate Zone Allocation Factors'!$B$13,$K36-1,P$13)*$H36</f>
        <v>0</v>
      </c>
      <c r="Q36" s="9">
        <f ca="1">OFFSET('Rate Zone Allocation Factors'!$B$13,$O36-1,Q$13)*$L36+OFFSET('Rate Zone Allocation Factors'!$B$13,$K36-1,Q$13)*$H36</f>
        <v>51853.787662642455</v>
      </c>
      <c r="R36" s="9">
        <f ca="1">OFFSET('Rate Zone Allocation Factors'!$B$13,$O36-1,R$13)*$L36+OFFSET('Rate Zone Allocation Factors'!$B$13,$K36-1,R$13)*$H36</f>
        <v>0</v>
      </c>
    </row>
    <row r="37" spans="1:18" x14ac:dyDescent="0.2">
      <c r="A37" s="2">
        <f t="shared" si="7"/>
        <v>19</v>
      </c>
      <c r="B37" s="31" t="s">
        <v>95</v>
      </c>
      <c r="D37" s="20">
        <f ca="1">'Total Allocation by Rate Zone'!D37-'Rate Zone Allocation - Gas Cost'!D37</f>
        <v>0</v>
      </c>
      <c r="E37" s="78"/>
      <c r="F37" s="20">
        <f ca="1">'Total Allocation by Rate Zone'!F37-'Rate Zone Allocation - Gas Cost'!F37</f>
        <v>0</v>
      </c>
      <c r="H37" s="78">
        <f ca="1">'Total Allocation by Rate Zone'!H37-'Rate Zone Allocation - Gas Cost'!H37</f>
        <v>0</v>
      </c>
      <c r="J37" s="2" t="s">
        <v>447</v>
      </c>
      <c r="K37" s="74">
        <f>_xlfn.IFNA(MATCH(J37,'Rate Zone Allocation Factors'!$B$13:$B$110,0),0)</f>
        <v>8</v>
      </c>
      <c r="L37" s="78">
        <f t="shared" ca="1" si="6"/>
        <v>0</v>
      </c>
      <c r="N37" s="2" t="s">
        <v>448</v>
      </c>
      <c r="O37" s="74">
        <f>MATCH(N37,'Rate Zone Allocation Factors'!$B$13:$B$111,0)</f>
        <v>98</v>
      </c>
      <c r="P37" s="9">
        <f ca="1">OFFSET('Rate Zone Allocation Factors'!$B$13,$O37-1,P$13)*$L37+OFFSET('Rate Zone Allocation Factors'!$B$13,$K37-1,P$13)*$H37</f>
        <v>0</v>
      </c>
      <c r="Q37" s="9">
        <f ca="1">OFFSET('Rate Zone Allocation Factors'!$B$13,$O37-1,Q$13)*$L37+OFFSET('Rate Zone Allocation Factors'!$B$13,$K37-1,Q$13)*$H37</f>
        <v>0</v>
      </c>
      <c r="R37" s="9">
        <f ca="1">OFFSET('Rate Zone Allocation Factors'!$B$13,$O37-1,R$13)*$L37+OFFSET('Rate Zone Allocation Factors'!$B$13,$K37-1,R$13)*$H37</f>
        <v>0</v>
      </c>
    </row>
    <row r="38" spans="1:18" x14ac:dyDescent="0.2">
      <c r="A38" s="2">
        <f t="shared" si="7"/>
        <v>20</v>
      </c>
      <c r="B38" s="31" t="s">
        <v>99</v>
      </c>
      <c r="D38" s="41">
        <f ca="1">SUM(D31:D37)</f>
        <v>372509.08588681789</v>
      </c>
      <c r="F38" s="41">
        <f ca="1">SUM(F31:F37)</f>
        <v>372509.08588681789</v>
      </c>
      <c r="H38" s="41">
        <f ca="1">SUM(H31:H37)</f>
        <v>0</v>
      </c>
      <c r="L38" s="41">
        <f ca="1">SUM(L31:L37)</f>
        <v>372509.08588681789</v>
      </c>
      <c r="P38" s="41">
        <f t="shared" ref="P38:R38" ca="1" si="8">SUM(P31:P37)</f>
        <v>29232.27934112665</v>
      </c>
      <c r="Q38" s="41">
        <f t="shared" ca="1" si="8"/>
        <v>229040.33724532078</v>
      </c>
      <c r="R38" s="41">
        <f t="shared" ca="1" si="8"/>
        <v>114236.46930037037</v>
      </c>
    </row>
    <row r="39" spans="1:18" x14ac:dyDescent="0.2">
      <c r="D39" s="50"/>
      <c r="P39" s="78"/>
      <c r="Q39" s="78"/>
      <c r="R39" s="78"/>
    </row>
    <row r="40" spans="1:18" x14ac:dyDescent="0.2">
      <c r="B40" s="76" t="s">
        <v>100</v>
      </c>
      <c r="P40" s="78"/>
      <c r="Q40" s="78"/>
      <c r="R40" s="78"/>
    </row>
    <row r="41" spans="1:18" x14ac:dyDescent="0.2">
      <c r="A41" s="2">
        <f>A38+1</f>
        <v>21</v>
      </c>
      <c r="B41" s="31" t="s">
        <v>287</v>
      </c>
      <c r="D41" s="20">
        <f ca="1">'Total Allocation by Rate Zone'!D41-'Rate Zone Allocation - Gas Cost'!D41</f>
        <v>300696.92396947311</v>
      </c>
      <c r="E41" s="78"/>
      <c r="F41" s="20">
        <f ca="1">'Total Allocation by Rate Zone'!F41-'Rate Zone Allocation - Gas Cost'!F41</f>
        <v>300696.92396947311</v>
      </c>
      <c r="G41" s="78"/>
      <c r="H41" s="78">
        <f>'Total Allocation by Rate Zone'!H41-'Rate Zone Allocation - Gas Cost'!H41</f>
        <v>0</v>
      </c>
      <c r="I41" s="78"/>
      <c r="J41" s="122"/>
      <c r="K41" s="74">
        <f>_xlfn.IFNA(MATCH(J41,'Rate Zone Allocation Factors'!$B$13:$B$110,0),0)</f>
        <v>0</v>
      </c>
      <c r="L41" s="78">
        <f t="shared" ref="L41:L55" ca="1" si="9">F41-H41</f>
        <v>300696.92396947311</v>
      </c>
      <c r="N41" s="2" t="s">
        <v>449</v>
      </c>
      <c r="O41" s="74">
        <f>MATCH(N41,'Rate Zone Allocation Factors'!$B$13:$B$112,0)</f>
        <v>50</v>
      </c>
      <c r="P41" s="9">
        <f ca="1">OFFSET('Rate Zone Allocation Factors'!$B$13,$O41-1,P$13)*$L41+OFFSET('Rate Zone Allocation Factors'!$B$13,$K41-1,P$13)*$H41</f>
        <v>61828.300389419666</v>
      </c>
      <c r="Q41" s="9">
        <f ca="1">OFFSET('Rate Zone Allocation Factors'!$B$13,$O41-1,Q$13)*$L41+OFFSET('Rate Zone Allocation Factors'!$B$13,$K41-1,Q$13)*$H41</f>
        <v>238565.52004406761</v>
      </c>
      <c r="R41" s="9">
        <f ca="1">OFFSET('Rate Zone Allocation Factors'!$B$13,$O41-1,R$13)*$L41+OFFSET('Rate Zone Allocation Factors'!$B$13,$K41-1,R$13)*$H41</f>
        <v>303.1035359858505</v>
      </c>
    </row>
    <row r="42" spans="1:18" x14ac:dyDescent="0.2">
      <c r="A42" s="2">
        <f>A41+1</f>
        <v>22</v>
      </c>
      <c r="B42" s="31" t="s">
        <v>288</v>
      </c>
      <c r="D42" s="20">
        <f ca="1">'Total Allocation by Rate Zone'!D42-'Rate Zone Allocation - Gas Cost'!D42</f>
        <v>57512.664971773804</v>
      </c>
      <c r="E42" s="78"/>
      <c r="F42" s="20">
        <f ca="1">'Total Allocation by Rate Zone'!F42-'Rate Zone Allocation - Gas Cost'!F42</f>
        <v>57512.664971773804</v>
      </c>
      <c r="G42" s="78"/>
      <c r="H42" s="78">
        <f>'Total Allocation by Rate Zone'!H42-'Rate Zone Allocation - Gas Cost'!H42</f>
        <v>0</v>
      </c>
      <c r="I42" s="78"/>
      <c r="J42" s="122"/>
      <c r="K42" s="74">
        <f>_xlfn.IFNA(MATCH(J42,'Rate Zone Allocation Factors'!$B$13:$B$110,0),0)</f>
        <v>0</v>
      </c>
      <c r="L42" s="78">
        <f t="shared" ca="1" si="9"/>
        <v>57512.664971773804</v>
      </c>
      <c r="N42" s="2" t="s">
        <v>450</v>
      </c>
      <c r="O42" s="74">
        <f>MATCH(N42,'Rate Zone Allocation Factors'!$B$13:$B$112,0)</f>
        <v>47</v>
      </c>
      <c r="P42" s="9">
        <f ca="1">OFFSET('Rate Zone Allocation Factors'!$B$13,$O42-1,P$13)*$L42+OFFSET('Rate Zone Allocation Factors'!$B$13,$K42-1,P$13)*$H42</f>
        <v>12439.588642790051</v>
      </c>
      <c r="Q42" s="9">
        <f ca="1">OFFSET('Rate Zone Allocation Factors'!$B$13,$O42-1,Q$13)*$L42+OFFSET('Rate Zone Allocation Factors'!$B$13,$K42-1,Q$13)*$H42</f>
        <v>45073.076328983749</v>
      </c>
      <c r="R42" s="9">
        <f ca="1">OFFSET('Rate Zone Allocation Factors'!$B$13,$O42-1,R$13)*$L42+OFFSET('Rate Zone Allocation Factors'!$B$13,$K42-1,R$13)*$H42</f>
        <v>0</v>
      </c>
    </row>
    <row r="43" spans="1:18" x14ac:dyDescent="0.2">
      <c r="A43" s="2">
        <f t="shared" ref="A43:A56" si="10">A42+1</f>
        <v>23</v>
      </c>
      <c r="B43" s="31" t="s">
        <v>289</v>
      </c>
      <c r="D43" s="20">
        <f ca="1">'Total Allocation by Rate Zone'!D43-'Rate Zone Allocation - Gas Cost'!D43</f>
        <v>306243.27582367021</v>
      </c>
      <c r="E43" s="78"/>
      <c r="F43" s="20">
        <f ca="1">'Total Allocation by Rate Zone'!F43-'Rate Zone Allocation - Gas Cost'!F43</f>
        <v>305683.4115939769</v>
      </c>
      <c r="G43" s="78"/>
      <c r="H43" s="78">
        <f>'Total Allocation by Rate Zone'!H43-'Rate Zone Allocation - Gas Cost'!H43</f>
        <v>0</v>
      </c>
      <c r="I43" s="78"/>
      <c r="J43" s="122"/>
      <c r="K43" s="74">
        <f>_xlfn.IFNA(MATCH(J43,'Rate Zone Allocation Factors'!$B$13:$B$110,0),0)</f>
        <v>0</v>
      </c>
      <c r="L43" s="78">
        <f t="shared" ca="1" si="9"/>
        <v>305683.4115939769</v>
      </c>
      <c r="N43" s="2" t="s">
        <v>451</v>
      </c>
      <c r="O43" s="74">
        <f>MATCH(N43,'Rate Zone Allocation Factors'!$B$13:$B$112,0)</f>
        <v>59</v>
      </c>
      <c r="P43" s="9">
        <f ca="1">OFFSET('Rate Zone Allocation Factors'!$B$13,$O43-1,P$13)*$L43+OFFSET('Rate Zone Allocation Factors'!$B$13,$K43-1,P$13)*$H43</f>
        <v>66331.533485144479</v>
      </c>
      <c r="Q43" s="9">
        <f ca="1">OFFSET('Rate Zone Allocation Factors'!$B$13,$O43-1,Q$13)*$L43+OFFSET('Rate Zone Allocation Factors'!$B$13,$K43-1,Q$13)*$H43</f>
        <v>239351.8781088324</v>
      </c>
      <c r="R43" s="9">
        <f ca="1">OFFSET('Rate Zone Allocation Factors'!$B$13,$O43-1,R$13)*$L43+OFFSET('Rate Zone Allocation Factors'!$B$13,$K43-1,R$13)*$H43</f>
        <v>0</v>
      </c>
    </row>
    <row r="44" spans="1:18" x14ac:dyDescent="0.2">
      <c r="B44" s="31" t="s">
        <v>163</v>
      </c>
      <c r="D44" s="78"/>
      <c r="E44" s="78"/>
      <c r="F44" s="78">
        <f t="shared" ref="F44" si="11">D44</f>
        <v>0</v>
      </c>
      <c r="G44" s="78"/>
      <c r="H44" s="78"/>
      <c r="I44" s="78"/>
      <c r="J44" s="122"/>
      <c r="L44" s="78"/>
      <c r="P44" s="9"/>
      <c r="Q44" s="9"/>
      <c r="R44" s="9"/>
    </row>
    <row r="45" spans="1:18" x14ac:dyDescent="0.2">
      <c r="A45" s="2">
        <f>A43+1</f>
        <v>24</v>
      </c>
      <c r="B45" s="81" t="s">
        <v>165</v>
      </c>
      <c r="D45" s="20">
        <f ca="1">'Total Allocation by Rate Zone'!D45-'Rate Zone Allocation - Gas Cost'!D45</f>
        <v>150927.52203758305</v>
      </c>
      <c r="E45" s="78"/>
      <c r="F45" s="20">
        <f ca="1">'Total Allocation by Rate Zone'!F45-'Rate Zone Allocation - Gas Cost'!F45</f>
        <v>150927.52203758305</v>
      </c>
      <c r="G45" s="78"/>
      <c r="H45" s="78">
        <f>'Total Allocation by Rate Zone'!H45-'Rate Zone Allocation - Gas Cost'!H45</f>
        <v>0</v>
      </c>
      <c r="I45" s="78"/>
      <c r="J45" s="122"/>
      <c r="K45" s="74">
        <f>_xlfn.IFNA(MATCH(J45,'Rate Zone Allocation Factors'!$B$13:$B$110,0),0)</f>
        <v>0</v>
      </c>
      <c r="L45" s="78">
        <f t="shared" ca="1" si="9"/>
        <v>150927.52203758305</v>
      </c>
      <c r="N45" s="2" t="s">
        <v>452</v>
      </c>
      <c r="O45" s="74">
        <f>MATCH(N45,'Rate Zone Allocation Factors'!$B$13:$B$112,0)</f>
        <v>44</v>
      </c>
      <c r="P45" s="9">
        <f ca="1">OFFSET('Rate Zone Allocation Factors'!$B$13,$O45-1,P$13)*$L45+OFFSET('Rate Zone Allocation Factors'!$B$13,$K45-1,P$13)*$H45</f>
        <v>26194.90785653748</v>
      </c>
      <c r="Q45" s="9">
        <f ca="1">OFFSET('Rate Zone Allocation Factors'!$B$13,$O45-1,Q$13)*$L45+OFFSET('Rate Zone Allocation Factors'!$B$13,$K45-1,Q$13)*$H45</f>
        <v>124732.61418104559</v>
      </c>
      <c r="R45" s="9">
        <f ca="1">OFFSET('Rate Zone Allocation Factors'!$B$13,$O45-1,R$13)*$L45+OFFSET('Rate Zone Allocation Factors'!$B$13,$K45-1,R$13)*$H45</f>
        <v>0</v>
      </c>
    </row>
    <row r="46" spans="1:18" x14ac:dyDescent="0.2">
      <c r="A46" s="2">
        <f t="shared" si="10"/>
        <v>25</v>
      </c>
      <c r="B46" s="81" t="s">
        <v>166</v>
      </c>
      <c r="D46" s="20">
        <f ca="1">'Total Allocation by Rate Zone'!D46-'Rate Zone Allocation - Gas Cost'!D46</f>
        <v>65848.377147061168</v>
      </c>
      <c r="E46" s="78"/>
      <c r="F46" s="20">
        <f ca="1">'Total Allocation by Rate Zone'!F46-'Rate Zone Allocation - Gas Cost'!F46</f>
        <v>65848.377147061168</v>
      </c>
      <c r="G46" s="78"/>
      <c r="H46" s="78">
        <f>'Total Allocation by Rate Zone'!H46-'Rate Zone Allocation - Gas Cost'!H46</f>
        <v>0</v>
      </c>
      <c r="I46" s="78"/>
      <c r="J46" s="122"/>
      <c r="K46" s="74">
        <f>_xlfn.IFNA(MATCH(J46,'Rate Zone Allocation Factors'!$B$13:$B$110,0),0)</f>
        <v>0</v>
      </c>
      <c r="L46" s="78">
        <f t="shared" ca="1" si="9"/>
        <v>65848.377147061168</v>
      </c>
      <c r="N46" s="2" t="s">
        <v>453</v>
      </c>
      <c r="O46" s="74">
        <f>MATCH(N46,'Rate Zone Allocation Factors'!$B$13:$B$112,0)</f>
        <v>41</v>
      </c>
      <c r="P46" s="9">
        <f ca="1">OFFSET('Rate Zone Allocation Factors'!$B$13,$O46-1,P$13)*$L46+OFFSET('Rate Zone Allocation Factors'!$B$13,$K46-1,P$13)*$H46</f>
        <v>10871.824947018506</v>
      </c>
      <c r="Q46" s="9">
        <f ca="1">OFFSET('Rate Zone Allocation Factors'!$B$13,$O46-1,Q$13)*$L46+OFFSET('Rate Zone Allocation Factors'!$B$13,$K46-1,Q$13)*$H46</f>
        <v>54976.552200042664</v>
      </c>
      <c r="R46" s="9">
        <f ca="1">OFFSET('Rate Zone Allocation Factors'!$B$13,$O46-1,R$13)*$L46+OFFSET('Rate Zone Allocation Factors'!$B$13,$K46-1,R$13)*$H46</f>
        <v>0</v>
      </c>
    </row>
    <row r="47" spans="1:18" x14ac:dyDescent="0.2">
      <c r="A47" s="2">
        <f t="shared" si="10"/>
        <v>26</v>
      </c>
      <c r="B47" s="31" t="s">
        <v>101</v>
      </c>
      <c r="D47" s="20">
        <f ca="1">'Total Allocation by Rate Zone'!D47-'Rate Zone Allocation - Gas Cost'!D47</f>
        <v>407980.07155946712</v>
      </c>
      <c r="E47" s="78"/>
      <c r="F47" s="20">
        <f ca="1">'Total Allocation by Rate Zone'!F47-'Rate Zone Allocation - Gas Cost'!F47</f>
        <v>407234.215351263</v>
      </c>
      <c r="G47" s="78"/>
      <c r="H47" s="78">
        <f>'Total Allocation by Rate Zone'!H47-'Rate Zone Allocation - Gas Cost'!H47</f>
        <v>0</v>
      </c>
      <c r="I47" s="78"/>
      <c r="J47" s="122"/>
      <c r="K47" s="74">
        <f>_xlfn.IFNA(MATCH(J47,'Rate Zone Allocation Factors'!$B$13:$B$110,0),0)</f>
        <v>0</v>
      </c>
      <c r="L47" s="78">
        <f t="shared" ca="1" si="9"/>
        <v>407234.215351263</v>
      </c>
      <c r="N47" s="18" t="s">
        <v>491</v>
      </c>
      <c r="O47" s="74">
        <f>MATCH(N47,'Rate Zone Allocation Factors'!$B$13:$B$112,0)</f>
        <v>29</v>
      </c>
      <c r="P47" s="9">
        <f ca="1">OFFSET('Rate Zone Allocation Factors'!$B$13,$O47-1,P$13)*$L47+OFFSET('Rate Zone Allocation Factors'!$B$13,$K47-1,P$13)*$H47</f>
        <v>90526.297625461884</v>
      </c>
      <c r="Q47" s="9">
        <f ca="1">OFFSET('Rate Zone Allocation Factors'!$B$13,$O47-1,Q$13)*$L47+OFFSET('Rate Zone Allocation Factors'!$B$13,$K47-1,Q$13)*$H47</f>
        <v>316707.91772580112</v>
      </c>
      <c r="R47" s="9">
        <f ca="1">OFFSET('Rate Zone Allocation Factors'!$B$13,$O47-1,R$13)*$L47+OFFSET('Rate Zone Allocation Factors'!$B$13,$K47-1,R$13)*$H47</f>
        <v>0</v>
      </c>
    </row>
    <row r="48" spans="1:18" x14ac:dyDescent="0.2">
      <c r="A48" s="2">
        <f t="shared" si="10"/>
        <v>27</v>
      </c>
      <c r="B48" s="31" t="s">
        <v>102</v>
      </c>
      <c r="D48" s="20">
        <f ca="1">'Total Allocation by Rate Zone'!D48-'Rate Zone Allocation - Gas Cost'!D48</f>
        <v>583743.7291515196</v>
      </c>
      <c r="E48" s="78"/>
      <c r="F48" s="20">
        <f ca="1">'Total Allocation by Rate Zone'!F48-'Rate Zone Allocation - Gas Cost'!F48</f>
        <v>582676.54740726517</v>
      </c>
      <c r="G48" s="78"/>
      <c r="H48" s="78">
        <f>'Total Allocation by Rate Zone'!H48-'Rate Zone Allocation - Gas Cost'!H48</f>
        <v>0</v>
      </c>
      <c r="I48" s="78"/>
      <c r="J48" s="122"/>
      <c r="K48" s="74">
        <f>_xlfn.IFNA(MATCH(J48,'Rate Zone Allocation Factors'!$B$13:$B$110,0),0)</f>
        <v>0</v>
      </c>
      <c r="L48" s="78">
        <f t="shared" ca="1" si="9"/>
        <v>582676.54740726517</v>
      </c>
      <c r="N48" s="18" t="s">
        <v>492</v>
      </c>
      <c r="O48" s="74">
        <f>MATCH(N48,'Rate Zone Allocation Factors'!$B$13:$B$112,0)</f>
        <v>32</v>
      </c>
      <c r="P48" s="9">
        <f ca="1">OFFSET('Rate Zone Allocation Factors'!$B$13,$O48-1,P$13)*$L48+OFFSET('Rate Zone Allocation Factors'!$B$13,$K48-1,P$13)*$H48</f>
        <v>134443.3062422114</v>
      </c>
      <c r="Q48" s="9">
        <f ca="1">OFFSET('Rate Zone Allocation Factors'!$B$13,$O48-1,Q$13)*$L48+OFFSET('Rate Zone Allocation Factors'!$B$13,$K48-1,Q$13)*$H48</f>
        <v>448233.2411650538</v>
      </c>
      <c r="R48" s="9">
        <f ca="1">OFFSET('Rate Zone Allocation Factors'!$B$13,$O48-1,R$13)*$L48+OFFSET('Rate Zone Allocation Factors'!$B$13,$K48-1,R$13)*$H48</f>
        <v>0</v>
      </c>
    </row>
    <row r="49" spans="1:18" x14ac:dyDescent="0.2">
      <c r="A49" s="2">
        <f t="shared" si="10"/>
        <v>28</v>
      </c>
      <c r="B49" s="31" t="s">
        <v>103</v>
      </c>
      <c r="D49" s="20">
        <f ca="1">'Total Allocation by Rate Zone'!D49-'Rate Zone Allocation - Gas Cost'!D49</f>
        <v>293237.9955716416</v>
      </c>
      <c r="E49" s="78"/>
      <c r="F49" s="20">
        <f ca="1">'Total Allocation by Rate Zone'!F49-'Rate Zone Allocation - Gas Cost'!F49</f>
        <v>292701.90718221996</v>
      </c>
      <c r="G49" s="78"/>
      <c r="H49" s="78">
        <f>'Total Allocation by Rate Zone'!H49-'Rate Zone Allocation - Gas Cost'!H49</f>
        <v>0</v>
      </c>
      <c r="I49" s="78"/>
      <c r="J49" s="122"/>
      <c r="K49" s="74">
        <f>_xlfn.IFNA(MATCH(J49,'Rate Zone Allocation Factors'!$B$13:$B$110,0),0)</f>
        <v>0</v>
      </c>
      <c r="L49" s="78">
        <f t="shared" ca="1" si="9"/>
        <v>292701.90718221996</v>
      </c>
      <c r="N49" s="2" t="s">
        <v>454</v>
      </c>
      <c r="O49" s="74">
        <f>MATCH(N49,'Rate Zone Allocation Factors'!$B$13:$B$112,0)</f>
        <v>62</v>
      </c>
      <c r="P49" s="9">
        <f ca="1">OFFSET('Rate Zone Allocation Factors'!$B$13,$O49-1,P$13)*$L49+OFFSET('Rate Zone Allocation Factors'!$B$13,$K49-1,P$13)*$H49</f>
        <v>54411.832565596756</v>
      </c>
      <c r="Q49" s="9">
        <f ca="1">OFFSET('Rate Zone Allocation Factors'!$B$13,$O49-1,Q$13)*$L49+OFFSET('Rate Zone Allocation Factors'!$B$13,$K49-1,Q$13)*$H49</f>
        <v>238290.07461662323</v>
      </c>
      <c r="R49" s="9">
        <f ca="1">OFFSET('Rate Zone Allocation Factors'!$B$13,$O49-1,R$13)*$L49+OFFSET('Rate Zone Allocation Factors'!$B$13,$K49-1,R$13)*$H49</f>
        <v>0</v>
      </c>
    </row>
    <row r="50" spans="1:18" x14ac:dyDescent="0.2">
      <c r="A50" s="2">
        <f t="shared" si="10"/>
        <v>29</v>
      </c>
      <c r="B50" s="31" t="s">
        <v>186</v>
      </c>
      <c r="D50" s="20">
        <f ca="1">'Total Allocation by Rate Zone'!D50-'Rate Zone Allocation - Gas Cost'!D50</f>
        <v>48458.119684596859</v>
      </c>
      <c r="E50" s="78"/>
      <c r="F50" s="20">
        <f ca="1">'Total Allocation by Rate Zone'!F50-'Rate Zone Allocation - Gas Cost'!F50</f>
        <v>45349.940922692105</v>
      </c>
      <c r="G50" s="78"/>
      <c r="H50" s="78">
        <f>'Total Allocation by Rate Zone'!H50-'Rate Zone Allocation - Gas Cost'!H50</f>
        <v>0</v>
      </c>
      <c r="I50" s="78"/>
      <c r="J50" s="122"/>
      <c r="K50" s="74">
        <f>_xlfn.IFNA(MATCH(J50,'Rate Zone Allocation Factors'!$B$13:$B$110,0),0)</f>
        <v>0</v>
      </c>
      <c r="L50" s="78">
        <f t="shared" ca="1" si="9"/>
        <v>45349.940922692105</v>
      </c>
      <c r="N50" s="2" t="s">
        <v>455</v>
      </c>
      <c r="O50" s="74">
        <f>MATCH(N50,'Rate Zone Allocation Factors'!$B$13:$B$112,0)</f>
        <v>77</v>
      </c>
      <c r="P50" s="9">
        <f ca="1">OFFSET('Rate Zone Allocation Factors'!$B$13,$O50-1,P$13)*$L50+OFFSET('Rate Zone Allocation Factors'!$B$13,$K50-1,P$13)*$H50</f>
        <v>8816.5672504434733</v>
      </c>
      <c r="Q50" s="9">
        <f ca="1">OFFSET('Rate Zone Allocation Factors'!$B$13,$O50-1,Q$13)*$L50+OFFSET('Rate Zone Allocation Factors'!$B$13,$K50-1,Q$13)*$H50</f>
        <v>36533.373672248628</v>
      </c>
      <c r="R50" s="9">
        <f ca="1">OFFSET('Rate Zone Allocation Factors'!$B$13,$O50-1,R$13)*$L50+OFFSET('Rate Zone Allocation Factors'!$B$13,$K50-1,R$13)*$H50</f>
        <v>0</v>
      </c>
    </row>
    <row r="51" spans="1:18" x14ac:dyDescent="0.2">
      <c r="B51" s="31" t="s">
        <v>164</v>
      </c>
      <c r="D51" s="20"/>
      <c r="E51" s="78"/>
      <c r="F51" s="20"/>
      <c r="G51" s="78"/>
      <c r="H51" s="78"/>
      <c r="I51" s="78"/>
      <c r="J51" s="122"/>
      <c r="L51" s="78"/>
      <c r="N51" s="1"/>
      <c r="P51" s="9"/>
      <c r="Q51" s="9"/>
      <c r="R51" s="9"/>
    </row>
    <row r="52" spans="1:18" x14ac:dyDescent="0.2">
      <c r="A52" s="2">
        <f>A50+1</f>
        <v>30</v>
      </c>
      <c r="B52" s="81" t="s">
        <v>176</v>
      </c>
      <c r="D52" s="20">
        <f ca="1">'Total Allocation by Rate Zone'!D52-'Rate Zone Allocation - Gas Cost'!D52</f>
        <v>12560.863985801008</v>
      </c>
      <c r="F52" s="20">
        <f ca="1">'Total Allocation by Rate Zone'!F52-'Rate Zone Allocation - Gas Cost'!F52</f>
        <v>12560.863985801008</v>
      </c>
      <c r="H52" s="78">
        <f>'Total Allocation by Rate Zone'!H52-'Rate Zone Allocation - Gas Cost'!H52</f>
        <v>0</v>
      </c>
      <c r="K52" s="74">
        <f>_xlfn.IFNA(MATCH(J52,'Rate Zone Allocation Factors'!$B$13:$B$110,0),0)</f>
        <v>0</v>
      </c>
      <c r="L52" s="78">
        <f t="shared" ca="1" si="9"/>
        <v>12560.863985801008</v>
      </c>
      <c r="N52" s="2" t="s">
        <v>456</v>
      </c>
      <c r="O52" s="74">
        <f>MATCH(N52,'Rate Zone Allocation Factors'!$B$13:$B$112,0)</f>
        <v>20</v>
      </c>
      <c r="P52" s="9">
        <f ca="1">OFFSET('Rate Zone Allocation Factors'!$B$13,$O52-1,P$13)*$L52+OFFSET('Rate Zone Allocation Factors'!$B$13,$K52-1,P$13)*$H52</f>
        <v>2245.4336732255811</v>
      </c>
      <c r="Q52" s="9">
        <f ca="1">OFFSET('Rate Zone Allocation Factors'!$B$13,$O52-1,Q$13)*$L52+OFFSET('Rate Zone Allocation Factors'!$B$13,$K52-1,Q$13)*$H52</f>
        <v>10315.430312575427</v>
      </c>
      <c r="R52" s="9">
        <f ca="1">OFFSET('Rate Zone Allocation Factors'!$B$13,$O52-1,R$13)*$L52+OFFSET('Rate Zone Allocation Factors'!$B$13,$K52-1,R$13)*$H52</f>
        <v>0</v>
      </c>
    </row>
    <row r="53" spans="1:18" x14ac:dyDescent="0.2">
      <c r="A53" s="2">
        <f t="shared" si="10"/>
        <v>31</v>
      </c>
      <c r="B53" s="81" t="s">
        <v>72</v>
      </c>
      <c r="D53" s="20">
        <f ca="1">'Total Allocation by Rate Zone'!D53-'Rate Zone Allocation - Gas Cost'!D53</f>
        <v>189555.60052844332</v>
      </c>
      <c r="F53" s="20">
        <f ca="1">'Total Allocation by Rate Zone'!F53-'Rate Zone Allocation - Gas Cost'!F53</f>
        <v>130640.18478292545</v>
      </c>
      <c r="H53" s="78">
        <f>'Total Allocation by Rate Zone'!H53-'Rate Zone Allocation - Gas Cost'!H53</f>
        <v>11615.535133857922</v>
      </c>
      <c r="J53" s="2" t="s">
        <v>457</v>
      </c>
      <c r="K53" s="74">
        <f>_xlfn.IFNA(MATCH(J53,'Rate Zone Allocation Factors'!$B$13:$B$110,0),0)</f>
        <v>5</v>
      </c>
      <c r="L53" s="78">
        <f t="shared" ca="1" si="9"/>
        <v>119024.64964906753</v>
      </c>
      <c r="N53" s="2" t="s">
        <v>458</v>
      </c>
      <c r="O53" s="74">
        <f>MATCH(N53,'Rate Zone Allocation Factors'!$B$13:$B$112,0)</f>
        <v>89</v>
      </c>
      <c r="P53" s="9">
        <f ca="1">OFFSET('Rate Zone Allocation Factors'!$B$13,$O53-1,P$13)*$L53+OFFSET('Rate Zone Allocation Factors'!$B$13,$K53-1,P$13)*$H53</f>
        <v>25378.078251326944</v>
      </c>
      <c r="Q53" s="9">
        <f ca="1">OFFSET('Rate Zone Allocation Factors'!$B$13,$O53-1,Q$13)*$L53+OFFSET('Rate Zone Allocation Factors'!$B$13,$K53-1,Q$13)*$H53</f>
        <v>105241.08922094478</v>
      </c>
      <c r="R53" s="9">
        <f ca="1">OFFSET('Rate Zone Allocation Factors'!$B$13,$O53-1,R$13)*$L53+OFFSET('Rate Zone Allocation Factors'!$B$13,$K53-1,R$13)*$H53</f>
        <v>21.017310653740005</v>
      </c>
    </row>
    <row r="54" spans="1:18" x14ac:dyDescent="0.2">
      <c r="A54" s="2">
        <f t="shared" si="10"/>
        <v>32</v>
      </c>
      <c r="B54" s="81" t="s">
        <v>174</v>
      </c>
      <c r="D54" s="20">
        <f ca="1">'Total Allocation by Rate Zone'!D54-'Rate Zone Allocation - Gas Cost'!D54</f>
        <v>18476.647960205668</v>
      </c>
      <c r="F54" s="20">
        <f ca="1">'Total Allocation by Rate Zone'!F54-'Rate Zone Allocation - Gas Cost'!F54</f>
        <v>18476.647960205668</v>
      </c>
      <c r="H54" s="78">
        <f>'Total Allocation by Rate Zone'!H54-'Rate Zone Allocation - Gas Cost'!H54</f>
        <v>0</v>
      </c>
      <c r="K54" s="74">
        <f>_xlfn.IFNA(MATCH(J54,'Rate Zone Allocation Factors'!$B$13:$B$110,0),0)</f>
        <v>0</v>
      </c>
      <c r="L54" s="78">
        <f t="shared" ca="1" si="9"/>
        <v>18476.647960205668</v>
      </c>
      <c r="N54" s="2" t="s">
        <v>459</v>
      </c>
      <c r="O54" s="74">
        <f>MATCH(N54,'Rate Zone Allocation Factors'!$B$13:$B$112,0)</f>
        <v>23</v>
      </c>
      <c r="P54" s="9">
        <f ca="1">OFFSET('Rate Zone Allocation Factors'!$B$13,$O54-1,P$13)*$L54+OFFSET('Rate Zone Allocation Factors'!$B$13,$K54-1,P$13)*$H54</f>
        <v>3176.921401617531</v>
      </c>
      <c r="Q54" s="9">
        <f ca="1">OFFSET('Rate Zone Allocation Factors'!$B$13,$O54-1,Q$13)*$L54+OFFSET('Rate Zone Allocation Factors'!$B$13,$K54-1,Q$13)*$H54</f>
        <v>15299.726558588138</v>
      </c>
      <c r="R54" s="9">
        <f ca="1">OFFSET('Rate Zone Allocation Factors'!$B$13,$O54-1,R$13)*$L54+OFFSET('Rate Zone Allocation Factors'!$B$13,$K54-1,R$13)*$H54</f>
        <v>0</v>
      </c>
    </row>
    <row r="55" spans="1:18" x14ac:dyDescent="0.2">
      <c r="A55" s="2">
        <f t="shared" si="10"/>
        <v>33</v>
      </c>
      <c r="B55" s="31" t="s">
        <v>249</v>
      </c>
      <c r="D55" s="20">
        <f ca="1">'Total Allocation by Rate Zone'!D55-'Rate Zone Allocation - Gas Cost'!D55</f>
        <v>0</v>
      </c>
      <c r="F55" s="20">
        <f ca="1">'Total Allocation by Rate Zone'!F55-'Rate Zone Allocation - Gas Cost'!F55</f>
        <v>0</v>
      </c>
      <c r="H55" s="78"/>
      <c r="K55" s="74">
        <f>_xlfn.IFNA(MATCH(J55,'Rate Zone Allocation Factors'!$B$13:$B$110,0),0)</f>
        <v>0</v>
      </c>
      <c r="L55" s="78">
        <f t="shared" ca="1" si="9"/>
        <v>0</v>
      </c>
      <c r="N55" s="2" t="s">
        <v>460</v>
      </c>
      <c r="O55" s="74">
        <f>MATCH(N55,'Rate Zone Allocation Factors'!$B$13:$B$112,0)</f>
        <v>35</v>
      </c>
      <c r="P55" s="9">
        <f ca="1">OFFSET('Rate Zone Allocation Factors'!$B$13,$O55-1,P$13)*$L55+OFFSET('Rate Zone Allocation Factors'!$B$13,$K55-1,P$13)*$H55</f>
        <v>0</v>
      </c>
      <c r="Q55" s="9">
        <f ca="1">OFFSET('Rate Zone Allocation Factors'!$B$13,$O55-1,Q$13)*$L55+OFFSET('Rate Zone Allocation Factors'!$B$13,$K55-1,Q$13)*$H55</f>
        <v>0</v>
      </c>
      <c r="R55" s="9">
        <f ca="1">OFFSET('Rate Zone Allocation Factors'!$B$13,$O55-1,R$13)*$L55+OFFSET('Rate Zone Allocation Factors'!$B$13,$K55-1,R$13)*$H55</f>
        <v>0</v>
      </c>
    </row>
    <row r="56" spans="1:18" x14ac:dyDescent="0.2">
      <c r="A56" s="2">
        <f t="shared" si="10"/>
        <v>34</v>
      </c>
      <c r="B56" s="31" t="s">
        <v>382</v>
      </c>
      <c r="D56" s="41">
        <f ca="1">SUM(D41:D55)</f>
        <v>2435241.7923912369</v>
      </c>
      <c r="F56" s="41">
        <f ca="1">SUM(F41:F55)</f>
        <v>2370309.2073122403</v>
      </c>
      <c r="H56" s="41">
        <f>SUM(H41:H55)</f>
        <v>11615.535133857922</v>
      </c>
      <c r="L56" s="41">
        <f ca="1">SUM(L41:L55)</f>
        <v>2358693.6721783821</v>
      </c>
      <c r="P56" s="41">
        <f ca="1">SUM(P41:P55)</f>
        <v>496664.59233079368</v>
      </c>
      <c r="Q56" s="41">
        <f t="shared" ref="Q56:R56" ca="1" si="12">SUM(Q41:Q55)</f>
        <v>1873320.4941348073</v>
      </c>
      <c r="R56" s="41">
        <f t="shared" ca="1" si="12"/>
        <v>324.12084663959052</v>
      </c>
    </row>
    <row r="57" spans="1:18" x14ac:dyDescent="0.2">
      <c r="D57" s="50"/>
      <c r="F57" s="50"/>
    </row>
    <row r="58" spans="1:18" ht="13.5" thickBot="1" x14ac:dyDescent="0.25">
      <c r="A58" s="2">
        <f>A56+1</f>
        <v>35</v>
      </c>
      <c r="B58" s="31" t="s">
        <v>464</v>
      </c>
      <c r="D58" s="82">
        <f ca="1">D21+D28+D38+D56</f>
        <v>2994712.818357097</v>
      </c>
      <c r="F58" s="82">
        <f ca="1">F21+F28+F38+F56</f>
        <v>2909079.3907174626</v>
      </c>
      <c r="H58" s="82">
        <f ca="1">H21+H28+H38+H56</f>
        <v>32422.674420939402</v>
      </c>
      <c r="L58" s="82">
        <f ca="1">L21+L28+L38+L56</f>
        <v>2876656.7162965233</v>
      </c>
      <c r="P58" s="82">
        <f ca="1">P21+P28+P38+P56</f>
        <v>543839.38046913897</v>
      </c>
      <c r="Q58" s="82">
        <f ca="1">Q21+Q28+Q38+Q56</f>
        <v>2250219.3622583235</v>
      </c>
      <c r="R58" s="82">
        <f ca="1">R21+R28+R38+R56</f>
        <v>115020.6479900008</v>
      </c>
    </row>
    <row r="59" spans="1:18" ht="13.5" thickTop="1" x14ac:dyDescent="0.2">
      <c r="D59" s="50"/>
      <c r="F59" s="50"/>
      <c r="P59" s="50"/>
      <c r="Q59" s="50"/>
      <c r="R59" s="50"/>
    </row>
    <row r="60" spans="1:18" x14ac:dyDescent="0.2">
      <c r="D60" s="50"/>
      <c r="E60" s="50"/>
      <c r="F60" s="50"/>
      <c r="G60" s="50"/>
      <c r="H60" s="50"/>
      <c r="I60" s="50"/>
      <c r="J60" s="50"/>
      <c r="K60" s="133"/>
      <c r="L60" s="50"/>
      <c r="M60" s="134"/>
      <c r="N60" s="50"/>
      <c r="O60" s="133"/>
      <c r="P60" s="50"/>
      <c r="Q60" s="50"/>
      <c r="R60" s="50"/>
    </row>
    <row r="61" spans="1:18" x14ac:dyDescent="0.2">
      <c r="J61" s="31"/>
      <c r="N61" s="31"/>
    </row>
    <row r="62" spans="1:18" x14ac:dyDescent="0.2">
      <c r="D62" s="78"/>
      <c r="E62" s="78"/>
      <c r="F62" s="78"/>
      <c r="G62" s="78"/>
      <c r="H62" s="78"/>
      <c r="I62" s="78"/>
      <c r="J62" s="78"/>
      <c r="K62" s="132"/>
      <c r="L62" s="78"/>
      <c r="M62" s="128"/>
      <c r="N62" s="78"/>
      <c r="O62" s="132"/>
      <c r="P62" s="78"/>
      <c r="Q62" s="78"/>
      <c r="R62" s="78"/>
    </row>
    <row r="64" spans="1:18" x14ac:dyDescent="0.2">
      <c r="H64" s="50"/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6B03-1C70-4FD4-BC60-760F786019D2}">
  <sheetPr>
    <tabColor theme="0" tint="-0.249977111117893"/>
  </sheetPr>
  <dimension ref="A6:R64"/>
  <sheetViews>
    <sheetView topLeftCell="A31" zoomScale="80" zoomScaleNormal="80" workbookViewId="0">
      <selection activeCell="V25" sqref="V25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7.28515625" style="2" bestFit="1" customWidth="1"/>
    <col min="11" max="11" width="1.7109375" style="74" customWidth="1"/>
    <col min="12" max="12" width="17.140625" style="31" customWidth="1"/>
    <col min="13" max="13" width="1.7109375" style="40" customWidth="1"/>
    <col min="14" max="14" width="20" style="2" customWidth="1"/>
    <col min="15" max="15" width="2" style="74" customWidth="1"/>
    <col min="16" max="16" width="12.85546875" style="31" customWidth="1"/>
    <col min="17" max="17" width="14.5703125" style="31" customWidth="1"/>
    <col min="18" max="18" width="17.140625" style="31" customWidth="1"/>
    <col min="19" max="16384" width="9.140625" style="31"/>
  </cols>
  <sheetData>
    <row r="6" spans="1:18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8" x14ac:dyDescent="0.2">
      <c r="B7" s="148" t="s">
        <v>470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9" spans="1:18" x14ac:dyDescent="0.2">
      <c r="F9" s="2" t="s">
        <v>150</v>
      </c>
    </row>
    <row r="10" spans="1:18" x14ac:dyDescent="0.2">
      <c r="A10" s="2" t="s">
        <v>2</v>
      </c>
      <c r="D10" s="2" t="s">
        <v>150</v>
      </c>
      <c r="F10" s="2" t="s">
        <v>5</v>
      </c>
      <c r="H10" s="2" t="s">
        <v>167</v>
      </c>
      <c r="J10" s="2" t="s">
        <v>168</v>
      </c>
      <c r="K10" s="73"/>
      <c r="L10" s="2" t="s">
        <v>169</v>
      </c>
      <c r="N10" s="2" t="s">
        <v>104</v>
      </c>
      <c r="P10" s="2"/>
      <c r="Q10" s="2"/>
      <c r="R10" s="2"/>
    </row>
    <row r="11" spans="1:18" x14ac:dyDescent="0.2">
      <c r="A11" s="33" t="s">
        <v>4</v>
      </c>
      <c r="B11" s="79" t="s">
        <v>374</v>
      </c>
      <c r="D11" s="33" t="s">
        <v>151</v>
      </c>
      <c r="F11" s="33" t="s">
        <v>152</v>
      </c>
      <c r="H11" s="33" t="s">
        <v>131</v>
      </c>
      <c r="J11" s="33" t="s">
        <v>6</v>
      </c>
      <c r="K11" s="73"/>
      <c r="L11" s="33" t="s">
        <v>170</v>
      </c>
      <c r="N11" s="33" t="s">
        <v>6</v>
      </c>
      <c r="P11" s="4" t="s">
        <v>467</v>
      </c>
      <c r="Q11" s="4" t="s">
        <v>468</v>
      </c>
      <c r="R11" s="33" t="s">
        <v>428</v>
      </c>
    </row>
    <row r="12" spans="1:18" x14ac:dyDescent="0.2">
      <c r="D12" s="83" t="s">
        <v>12</v>
      </c>
      <c r="F12" s="83" t="s">
        <v>13</v>
      </c>
      <c r="H12" s="83" t="s">
        <v>14</v>
      </c>
      <c r="J12" s="83" t="s">
        <v>366</v>
      </c>
      <c r="L12" s="83" t="s">
        <v>15</v>
      </c>
      <c r="N12" s="83" t="s">
        <v>16</v>
      </c>
      <c r="P12" s="83" t="s">
        <v>59</v>
      </c>
      <c r="Q12" s="83" t="s">
        <v>61</v>
      </c>
      <c r="R12" s="83" t="s">
        <v>62</v>
      </c>
    </row>
    <row r="13" spans="1:18" x14ac:dyDescent="0.2">
      <c r="D13" s="83"/>
      <c r="F13" s="83"/>
      <c r="H13" s="83"/>
      <c r="J13" s="83"/>
      <c r="L13" s="83"/>
      <c r="N13" s="83"/>
      <c r="P13" s="120">
        <v>4</v>
      </c>
      <c r="Q13" s="120">
        <v>6</v>
      </c>
      <c r="R13" s="120">
        <v>8</v>
      </c>
    </row>
    <row r="14" spans="1:18" x14ac:dyDescent="0.2">
      <c r="B14" s="76" t="s">
        <v>384</v>
      </c>
      <c r="P14" s="40"/>
      <c r="Q14" s="40"/>
      <c r="R14" s="40"/>
    </row>
    <row r="15" spans="1:18" x14ac:dyDescent="0.2">
      <c r="A15" s="2">
        <v>1</v>
      </c>
      <c r="B15" s="31" t="s">
        <v>132</v>
      </c>
      <c r="D15" s="20">
        <f ca="1">SUM('Gas Supply Class'!P$116:P$120,'Gas Supply Class'!P$122)</f>
        <v>1878311.1040714213</v>
      </c>
      <c r="E15" s="78"/>
      <c r="F15" s="78">
        <f ca="1">D15</f>
        <v>1878311.1040714213</v>
      </c>
      <c r="H15" s="78"/>
      <c r="K15" s="74">
        <f>_xlfn.IFNA(MATCH(J15,'Rate Zone Allocation Factors'!$B$97:$B$110,0),0)</f>
        <v>0</v>
      </c>
      <c r="L15" s="78">
        <f ca="1">F15-H15</f>
        <v>1878311.1040714213</v>
      </c>
      <c r="N15" s="2" t="s">
        <v>431</v>
      </c>
      <c r="O15" s="74">
        <f>MATCH(N15,'Rate Zone Allocation Factors'!$B$13:$B$110,0)</f>
        <v>86</v>
      </c>
      <c r="P15" s="9">
        <f ca="1">OFFSET('Rate Zone Allocation Factors'!$B$13,$O15-1,P$13)*$L15+OFFSET('Rate Zone Allocation Factors'!$B$13,$K15-1,P$13)*$H15</f>
        <v>270929.52717932063</v>
      </c>
      <c r="Q15" s="9">
        <f ca="1">OFFSET('Rate Zone Allocation Factors'!$B$13,$O15-1,Q$13)*$L15+OFFSET('Rate Zone Allocation Factors'!$B$13,$K15-1,Q$13)*$H15</f>
        <v>1607381.5768921007</v>
      </c>
      <c r="R15" s="9">
        <f ca="1">OFFSET('Rate Zone Allocation Factors'!$B$13,$O15-1,R$13)*$L15+OFFSET('Rate Zone Allocation Factors'!$B$13,$K15-1,R$13)*$H15</f>
        <v>0</v>
      </c>
    </row>
    <row r="16" spans="1:18" x14ac:dyDescent="0.2">
      <c r="A16" s="2">
        <f>A15+1</f>
        <v>2</v>
      </c>
      <c r="B16" s="31" t="s">
        <v>385</v>
      </c>
      <c r="D16" s="20">
        <f ca="1">SUM('Gas Supply Class'!R$116:R$120,'Gas Supply Class'!R$122)</f>
        <v>161486.41315728414</v>
      </c>
      <c r="E16" s="132"/>
      <c r="F16" s="78">
        <f t="shared" ref="F16:F20" ca="1" si="0">D16</f>
        <v>161486.41315728414</v>
      </c>
      <c r="G16" s="74"/>
      <c r="H16" s="78"/>
      <c r="K16" s="74">
        <f>_xlfn.IFNA(MATCH(J16,'Rate Zone Allocation Factors'!$B$97:$B$110,0),0)</f>
        <v>0</v>
      </c>
      <c r="L16" s="78">
        <f ca="1">F16-H16</f>
        <v>161486.41315728414</v>
      </c>
      <c r="N16" s="2" t="s">
        <v>432</v>
      </c>
      <c r="O16" s="74">
        <f>MATCH(N16,'Rate Zone Allocation Factors'!$B$13:$B$110,0)</f>
        <v>56</v>
      </c>
      <c r="P16" s="9">
        <f ca="1">OFFSET('Rate Zone Allocation Factors'!$B$13,$O16-1,P$13)*$L16+OFFSET('Rate Zone Allocation Factors'!$B$13,$K16-1,P$13)*$H16</f>
        <v>146116.15965078489</v>
      </c>
      <c r="Q16" s="9">
        <f ca="1">OFFSET('Rate Zone Allocation Factors'!$B$13,$O16-1,Q$13)*$L16+OFFSET('Rate Zone Allocation Factors'!$B$13,$K16-1,Q$13)*$H16</f>
        <v>15370.253506499237</v>
      </c>
      <c r="R16" s="9">
        <f ca="1">OFFSET('Rate Zone Allocation Factors'!$B$13,$O16-1,R$13)*$L16+OFFSET('Rate Zone Allocation Factors'!$B$13,$K16-1,R$13)*$H16</f>
        <v>0</v>
      </c>
    </row>
    <row r="17" spans="1:18" x14ac:dyDescent="0.2">
      <c r="A17" s="2">
        <f t="shared" ref="A17:A21" si="1">A16+1</f>
        <v>3</v>
      </c>
      <c r="B17" s="31" t="s">
        <v>386</v>
      </c>
      <c r="D17" s="20">
        <f ca="1">SUM('Gas Supply Class'!T$116:T$120,'Gas Supply Class'!T$122)</f>
        <v>40328.527901042762</v>
      </c>
      <c r="E17" s="78"/>
      <c r="F17" s="78">
        <f t="shared" ca="1" si="0"/>
        <v>40328.527901042762</v>
      </c>
      <c r="H17" s="78"/>
      <c r="K17" s="74">
        <f>_xlfn.IFNA(MATCH(J17,'Rate Zone Allocation Factors'!$B$97:$B$110,0),0)</f>
        <v>0</v>
      </c>
      <c r="L17" s="78">
        <f t="shared" ref="L17:L20" ca="1" si="2">F17-H17</f>
        <v>40328.527901042762</v>
      </c>
      <c r="N17" s="2" t="s">
        <v>433</v>
      </c>
      <c r="O17" s="74">
        <f>MATCH(N17,'Rate Zone Allocation Factors'!$B$13:$B$110,0)</f>
        <v>65</v>
      </c>
      <c r="P17" s="9">
        <f ca="1">OFFSET('Rate Zone Allocation Factors'!$B$13,$O17-1,P$13)*$L17+OFFSET('Rate Zone Allocation Factors'!$B$13,$K17-1,P$13)*$H17</f>
        <v>6857.6208003154688</v>
      </c>
      <c r="Q17" s="9">
        <f ca="1">OFFSET('Rate Zone Allocation Factors'!$B$13,$O17-1,Q$13)*$L17+OFFSET('Rate Zone Allocation Factors'!$B$13,$K17-1,Q$13)*$H17</f>
        <v>33470.907100727294</v>
      </c>
      <c r="R17" s="9">
        <f ca="1">OFFSET('Rate Zone Allocation Factors'!$B$13,$O17-1,R$13)*$L17+OFFSET('Rate Zone Allocation Factors'!$B$13,$K17-1,R$13)*$H17</f>
        <v>0</v>
      </c>
    </row>
    <row r="18" spans="1:18" x14ac:dyDescent="0.2">
      <c r="A18" s="2">
        <f t="shared" si="1"/>
        <v>4</v>
      </c>
      <c r="B18" s="31" t="s">
        <v>115</v>
      </c>
      <c r="D18" s="20">
        <f ca="1">SUM('Gas Supply Class'!V$116:V$120,'Gas Supply Class'!V$122)</f>
        <v>152523.42553920622</v>
      </c>
      <c r="E18" s="78"/>
      <c r="F18" s="78">
        <f t="shared" ca="1" si="0"/>
        <v>152523.42553920622</v>
      </c>
      <c r="H18" s="78"/>
      <c r="J18" s="2" t="s">
        <v>434</v>
      </c>
      <c r="K18" s="74">
        <f>_xlfn.IFNA(MATCH(J18,'Rate Zone Allocation Factors'!$B$97:$B$110,0),0)</f>
        <v>0</v>
      </c>
      <c r="L18" s="78">
        <f t="shared" ca="1" si="2"/>
        <v>152523.42553920622</v>
      </c>
      <c r="N18" s="2" t="s">
        <v>435</v>
      </c>
      <c r="O18" s="74">
        <f>MATCH(N18,'Rate Zone Allocation Factors'!$B$13:$B$110,0)</f>
        <v>92</v>
      </c>
      <c r="P18" s="9">
        <f ca="1">OFFSET('Rate Zone Allocation Factors'!$B$13,$O18-1,P$13)*$L18+OFFSET('Rate Zone Allocation Factors'!$B$13,$K18-1,P$13)*$H18</f>
        <v>111517.48285214392</v>
      </c>
      <c r="Q18" s="9">
        <f ca="1">OFFSET('Rate Zone Allocation Factors'!$B$13,$O18-1,Q$13)*$L18+OFFSET('Rate Zone Allocation Factors'!$B$13,$K18-1,Q$13)*$H18</f>
        <v>41005.942687062292</v>
      </c>
      <c r="R18" s="9">
        <f ca="1">OFFSET('Rate Zone Allocation Factors'!$B$13,$O18-1,R$13)*$L18+OFFSET('Rate Zone Allocation Factors'!$B$13,$K18-1,R$13)*$H18</f>
        <v>0</v>
      </c>
    </row>
    <row r="19" spans="1:18" x14ac:dyDescent="0.2">
      <c r="A19" s="2">
        <f t="shared" si="1"/>
        <v>5</v>
      </c>
      <c r="B19" s="31" t="s">
        <v>133</v>
      </c>
      <c r="D19" s="20">
        <f ca="1">SUM('Gas Supply Class'!X$116:X$120,'Gas Supply Class'!X$122)</f>
        <v>14888.543237034275</v>
      </c>
      <c r="E19" s="78"/>
      <c r="F19" s="78">
        <f t="shared" ca="1" si="0"/>
        <v>14888.543237034275</v>
      </c>
      <c r="H19" s="78"/>
      <c r="K19" s="74">
        <f>_xlfn.IFNA(MATCH(J19,'Rate Zone Allocation Factors'!$B$97:$B$110,0),0)</f>
        <v>0</v>
      </c>
      <c r="L19" s="78">
        <f t="shared" ca="1" si="2"/>
        <v>14888.543237034275</v>
      </c>
      <c r="N19" s="2" t="s">
        <v>436</v>
      </c>
      <c r="O19" s="74">
        <f>MATCH(N19,'Rate Zone Allocation Factors'!$B$13:$B$110,0)</f>
        <v>95</v>
      </c>
      <c r="P19" s="9">
        <f ca="1">OFFSET('Rate Zone Allocation Factors'!$B$13,$O19-1,P$13)*$L19+OFFSET('Rate Zone Allocation Factors'!$B$13,$K19-1,P$13)*$H19</f>
        <v>14324.690465038228</v>
      </c>
      <c r="Q19" s="9">
        <f ca="1">OFFSET('Rate Zone Allocation Factors'!$B$13,$O19-1,Q$13)*$L19+OFFSET('Rate Zone Allocation Factors'!$B$13,$K19-1,Q$13)*$H19</f>
        <v>563.8527719960482</v>
      </c>
      <c r="R19" s="9">
        <f ca="1">OFFSET('Rate Zone Allocation Factors'!$B$13,$O19-1,R$13)*$L19+OFFSET('Rate Zone Allocation Factors'!$B$13,$K19-1,R$13)*$H19</f>
        <v>0</v>
      </c>
    </row>
    <row r="20" spans="1:18" x14ac:dyDescent="0.2">
      <c r="A20" s="2">
        <f t="shared" si="1"/>
        <v>6</v>
      </c>
      <c r="B20" s="31" t="s">
        <v>135</v>
      </c>
      <c r="D20" s="20">
        <f ca="1">SUM('Gas Supply Class'!Z$116:Z$120,'Gas Supply Class'!Z$122)</f>
        <v>0</v>
      </c>
      <c r="E20" s="78"/>
      <c r="F20" s="78">
        <f t="shared" ca="1" si="0"/>
        <v>0</v>
      </c>
      <c r="H20" s="78"/>
      <c r="K20" s="74">
        <f>_xlfn.IFNA(MATCH(J20,'Rate Zone Allocation Factors'!$B$97:$B$110,0),0)</f>
        <v>0</v>
      </c>
      <c r="L20" s="78">
        <f t="shared" ca="1" si="2"/>
        <v>0</v>
      </c>
      <c r="N20" s="2" t="s">
        <v>437</v>
      </c>
      <c r="O20" s="74">
        <f>MATCH(N20,'Rate Zone Allocation Factors'!$B$13:$B$110,0)</f>
        <v>14</v>
      </c>
      <c r="P20" s="9">
        <f ca="1">OFFSET('Rate Zone Allocation Factors'!$B$13,$O20-1,P$13)*$L20+OFFSET('Rate Zone Allocation Factors'!$B$13,$K20-1,P$13)*$H20</f>
        <v>0</v>
      </c>
      <c r="Q20" s="9">
        <f ca="1">OFFSET('Rate Zone Allocation Factors'!$B$13,$O20-1,Q$13)*$L20+OFFSET('Rate Zone Allocation Factors'!$B$13,$K20-1,Q$13)*$H20</f>
        <v>0</v>
      </c>
      <c r="R20" s="9">
        <f ca="1">OFFSET('Rate Zone Allocation Factors'!$B$13,$O20-1,R$13)*$L20+OFFSET('Rate Zone Allocation Factors'!$B$13,$K20-1,R$13)*$H20</f>
        <v>0</v>
      </c>
    </row>
    <row r="21" spans="1:18" x14ac:dyDescent="0.2">
      <c r="A21" s="2">
        <f t="shared" si="1"/>
        <v>7</v>
      </c>
      <c r="B21" s="31" t="s">
        <v>383</v>
      </c>
      <c r="D21" s="80">
        <f ca="1">SUM(D15:D20)</f>
        <v>2247538.0139059885</v>
      </c>
      <c r="E21" s="78"/>
      <c r="F21" s="80">
        <f ca="1">SUM(F15:F20)</f>
        <v>2247538.0139059885</v>
      </c>
      <c r="H21" s="80">
        <f>SUM(H15:H20)</f>
        <v>0</v>
      </c>
      <c r="L21" s="41">
        <f ca="1">SUM(L15:L20)</f>
        <v>2247538.0139059885</v>
      </c>
      <c r="P21" s="41">
        <f t="shared" ref="P21:R21" ca="1" si="3">SUM(P15:P20)</f>
        <v>549745.48094760301</v>
      </c>
      <c r="Q21" s="41">
        <f t="shared" ca="1" si="3"/>
        <v>1697792.5329583858</v>
      </c>
      <c r="R21" s="41">
        <f t="shared" ca="1" si="3"/>
        <v>0</v>
      </c>
    </row>
    <row r="22" spans="1:18" x14ac:dyDescent="0.2">
      <c r="D22" s="78"/>
      <c r="E22" s="78"/>
      <c r="F22" s="78"/>
      <c r="P22" s="78" t="s">
        <v>225</v>
      </c>
      <c r="Q22" s="78"/>
      <c r="R22" s="78"/>
    </row>
    <row r="23" spans="1:18" x14ac:dyDescent="0.2">
      <c r="B23" s="76" t="s">
        <v>97</v>
      </c>
      <c r="D23" s="78"/>
      <c r="E23" s="78"/>
      <c r="F23" s="78"/>
      <c r="P23" s="78"/>
      <c r="Q23" s="78"/>
      <c r="R23" s="78"/>
    </row>
    <row r="24" spans="1:18" x14ac:dyDescent="0.2">
      <c r="A24" s="2">
        <f>A21+1</f>
        <v>8</v>
      </c>
      <c r="B24" s="31" t="s">
        <v>89</v>
      </c>
      <c r="D24" s="20">
        <f ca="1">SUM('Storage Class'!P$116:P$120,'Storage Class'!P$122)</f>
        <v>10261.28838620118</v>
      </c>
      <c r="E24" s="78"/>
      <c r="F24" s="78">
        <f t="shared" ref="F24:F27" ca="1" si="4">D24</f>
        <v>10261.28838620118</v>
      </c>
      <c r="H24" s="78"/>
      <c r="K24" s="74">
        <f>_xlfn.IFNA(MATCH(J24,'Rate Zone Allocation Factors'!$B$97:$B$110,0),0)</f>
        <v>0</v>
      </c>
      <c r="L24" s="78">
        <f ca="1">F24-H24</f>
        <v>10261.28838620118</v>
      </c>
      <c r="N24" s="2" t="s">
        <v>433</v>
      </c>
      <c r="O24" s="74">
        <f>MATCH(N24,'Rate Zone Allocation Factors'!$B$13:$B$110,0)</f>
        <v>65</v>
      </c>
      <c r="P24" s="9">
        <f ca="1">OFFSET('Rate Zone Allocation Factors'!$B$13,$O24-1,P$13)*$L24+OFFSET('Rate Zone Allocation Factors'!$B$13,$K24-1,P$13)*$H24</f>
        <v>1744.8696577250785</v>
      </c>
      <c r="Q24" s="9">
        <f ca="1">OFFSET('Rate Zone Allocation Factors'!$B$13,$O24-1,Q$13)*$L24+OFFSET('Rate Zone Allocation Factors'!$B$13,$K24-1,Q$13)*$H24</f>
        <v>8516.4187284761028</v>
      </c>
      <c r="R24" s="9">
        <f ca="1">OFFSET('Rate Zone Allocation Factors'!$B$13,$O24-1,R$13)*$L24+OFFSET('Rate Zone Allocation Factors'!$B$13,$K24-1,R$13)*$H24</f>
        <v>0</v>
      </c>
    </row>
    <row r="25" spans="1:18" x14ac:dyDescent="0.2">
      <c r="A25" s="2">
        <f>A24+1</f>
        <v>9</v>
      </c>
      <c r="B25" s="31" t="s">
        <v>90</v>
      </c>
      <c r="D25" s="20">
        <f ca="1">SUM('Storage Class'!R$116:R$120,'Storage Class'!R$122)</f>
        <v>2984.6043876559602</v>
      </c>
      <c r="E25" s="78"/>
      <c r="F25" s="78">
        <f t="shared" ca="1" si="4"/>
        <v>2984.6043876559602</v>
      </c>
      <c r="H25" s="78"/>
      <c r="J25" s="2" t="s">
        <v>438</v>
      </c>
      <c r="K25" s="74">
        <f>_xlfn.IFNA(MATCH(J25,'Rate Zone Allocation Factors'!$B$97:$B$110,0),0)</f>
        <v>0</v>
      </c>
      <c r="L25" s="78">
        <f t="shared" ref="L25:L27" ca="1" si="5">F25-H25</f>
        <v>2984.6043876559602</v>
      </c>
      <c r="N25" s="2" t="s">
        <v>439</v>
      </c>
      <c r="O25" s="74">
        <f>MATCH(N25,'Rate Zone Allocation Factors'!$B$13:$B$110,0)</f>
        <v>80</v>
      </c>
      <c r="P25" s="9">
        <f ca="1">OFFSET('Rate Zone Allocation Factors'!$B$13,$O25-1,P$13)*$L25+OFFSET('Rate Zone Allocation Factors'!$B$13,$K25-1,P$13)*$H25</f>
        <v>553.6717904429679</v>
      </c>
      <c r="Q25" s="9">
        <f ca="1">OFFSET('Rate Zone Allocation Factors'!$B$13,$O25-1,Q$13)*$L25+OFFSET('Rate Zone Allocation Factors'!$B$13,$K25-1,Q$13)*$H25</f>
        <v>2430.9325972129923</v>
      </c>
      <c r="R25" s="9">
        <f ca="1">OFFSET('Rate Zone Allocation Factors'!$B$13,$O25-1,R$13)*$L25+OFFSET('Rate Zone Allocation Factors'!$B$13,$K25-1,R$13)*$H25</f>
        <v>0</v>
      </c>
    </row>
    <row r="26" spans="1:18" x14ac:dyDescent="0.2">
      <c r="A26" s="2">
        <f t="shared" ref="A26:A28" si="6">A25+1</f>
        <v>10</v>
      </c>
      <c r="B26" s="31" t="s">
        <v>346</v>
      </c>
      <c r="D26" s="20">
        <f ca="1">SUM('Storage Class'!T$116:T$120,'Storage Class'!T$122)</f>
        <v>0</v>
      </c>
      <c r="E26" s="78"/>
      <c r="F26" s="78">
        <f t="shared" ca="1" si="4"/>
        <v>0</v>
      </c>
      <c r="H26" s="78"/>
      <c r="K26" s="74">
        <f>_xlfn.IFNA(MATCH(J26,'Rate Zone Allocation Factors'!$B$97:$B$110,0),0)</f>
        <v>0</v>
      </c>
      <c r="L26" s="78">
        <f t="shared" ca="1" si="5"/>
        <v>0</v>
      </c>
      <c r="N26" s="2" t="s">
        <v>440</v>
      </c>
      <c r="O26" s="74">
        <f>MATCH(N26,'Rate Zone Allocation Factors'!$B$13:$B$110,0)</f>
        <v>68</v>
      </c>
      <c r="P26" s="9">
        <f ca="1">OFFSET('Rate Zone Allocation Factors'!$B$13,$O26-1,P$13)*$L26+OFFSET('Rate Zone Allocation Factors'!$B$13,$K26-1,P$13)*$H26</f>
        <v>0</v>
      </c>
      <c r="Q26" s="9">
        <f ca="1">OFFSET('Rate Zone Allocation Factors'!$B$13,$O26-1,Q$13)*$L26+OFFSET('Rate Zone Allocation Factors'!$B$13,$K26-1,Q$13)*$H26</f>
        <v>0</v>
      </c>
      <c r="R26" s="9">
        <f ca="1">OFFSET('Rate Zone Allocation Factors'!$B$13,$O26-1,R$13)*$L26+OFFSET('Rate Zone Allocation Factors'!$B$13,$K26-1,R$13)*$H26</f>
        <v>0</v>
      </c>
    </row>
    <row r="27" spans="1:18" x14ac:dyDescent="0.2">
      <c r="A27" s="2">
        <f t="shared" si="6"/>
        <v>11</v>
      </c>
      <c r="B27" s="31" t="s">
        <v>91</v>
      </c>
      <c r="D27" s="20">
        <f ca="1">SUM('Storage Class'!V$116:V$120,'Storage Class'!V$122)</f>
        <v>14135.587472300971</v>
      </c>
      <c r="E27" s="78"/>
      <c r="F27" s="78">
        <f t="shared" ca="1" si="4"/>
        <v>14135.587472300971</v>
      </c>
      <c r="H27" s="78"/>
      <c r="K27" s="74">
        <f>_xlfn.IFNA(MATCH(J27,'Rate Zone Allocation Factors'!$B$97:$B$110,0),0)</f>
        <v>0</v>
      </c>
      <c r="L27" s="78">
        <f t="shared" ca="1" si="5"/>
        <v>14135.587472300971</v>
      </c>
      <c r="N27" s="2" t="s">
        <v>441</v>
      </c>
      <c r="O27" s="74">
        <f>MATCH(N27,'Rate Zone Allocation Factors'!$B$13:$B$110,0)</f>
        <v>83</v>
      </c>
      <c r="P27" s="9">
        <f ca="1">OFFSET('Rate Zone Allocation Factors'!$B$13,$O27-1,P$13)*$L27+OFFSET('Rate Zone Allocation Factors'!$B$13,$K27-1,P$13)*$H27</f>
        <v>2164.0334581366324</v>
      </c>
      <c r="Q27" s="9">
        <f ca="1">OFFSET('Rate Zone Allocation Factors'!$B$13,$O27-1,Q$13)*$L27+OFFSET('Rate Zone Allocation Factors'!$B$13,$K27-1,Q$13)*$H27</f>
        <v>11971.55401416434</v>
      </c>
      <c r="R27" s="9">
        <f ca="1">OFFSET('Rate Zone Allocation Factors'!$B$13,$O27-1,R$13)*$L27+OFFSET('Rate Zone Allocation Factors'!$B$13,$K27-1,R$13)*$H27</f>
        <v>0</v>
      </c>
    </row>
    <row r="28" spans="1:18" x14ac:dyDescent="0.2">
      <c r="A28" s="2">
        <f t="shared" si="6"/>
        <v>12</v>
      </c>
      <c r="B28" s="31" t="s">
        <v>96</v>
      </c>
      <c r="D28" s="41">
        <f ca="1">SUM(D24:D27)</f>
        <v>27381.480246158113</v>
      </c>
      <c r="F28" s="41">
        <f ca="1">SUM(F24:F27)</f>
        <v>27381.480246158113</v>
      </c>
      <c r="H28" s="41">
        <f>SUM(H24:H27)</f>
        <v>0</v>
      </c>
      <c r="J28" s="121"/>
      <c r="L28" s="41">
        <f ca="1">SUM(L24:L27)</f>
        <v>27381.480246158113</v>
      </c>
      <c r="P28" s="41">
        <f t="shared" ref="P28:R28" ca="1" si="7">SUM(P24:P27)</f>
        <v>4462.5749063046787</v>
      </c>
      <c r="Q28" s="41">
        <f t="shared" ca="1" si="7"/>
        <v>22918.905339853434</v>
      </c>
      <c r="R28" s="41">
        <f t="shared" ca="1" si="7"/>
        <v>0</v>
      </c>
    </row>
    <row r="29" spans="1:18" x14ac:dyDescent="0.2">
      <c r="D29" s="50"/>
      <c r="P29" s="78"/>
      <c r="Q29" s="78"/>
      <c r="R29" s="78"/>
    </row>
    <row r="30" spans="1:18" x14ac:dyDescent="0.2">
      <c r="B30" s="76" t="s">
        <v>98</v>
      </c>
      <c r="P30" s="78"/>
      <c r="Q30" s="78"/>
      <c r="R30" s="78"/>
    </row>
    <row r="31" spans="1:18" x14ac:dyDescent="0.2">
      <c r="A31" s="2">
        <f>A28+1</f>
        <v>13</v>
      </c>
      <c r="B31" s="31" t="s">
        <v>92</v>
      </c>
      <c r="D31" s="20">
        <f ca="1">SUM('Transmission Class'!P$116:P$120,'Transmission Class'!P$122)</f>
        <v>0</v>
      </c>
      <c r="E31" s="78"/>
      <c r="F31" s="78">
        <f t="shared" ref="F31:F37" ca="1" si="8">D31</f>
        <v>0</v>
      </c>
      <c r="H31" s="78"/>
      <c r="K31" s="74">
        <f>_xlfn.IFNA(MATCH(J31,'Rate Zone Allocation Factors'!$B$97:$B$110,0),0)</f>
        <v>0</v>
      </c>
      <c r="L31" s="78">
        <f ca="1">F31-H31</f>
        <v>0</v>
      </c>
      <c r="N31" s="2" t="s">
        <v>490</v>
      </c>
      <c r="O31" s="74">
        <f>MATCH(N31,'Rate Zone Allocation Factors'!$B$13:$B$110,0)</f>
        <v>26</v>
      </c>
      <c r="P31" s="9">
        <f ca="1">OFFSET('Rate Zone Allocation Factors'!$B$13,$O31-1,P$13)*$L31+OFFSET('Rate Zone Allocation Factors'!$B$13,$K31-1,P$13)*$H31</f>
        <v>0</v>
      </c>
      <c r="Q31" s="9">
        <f ca="1">OFFSET('Rate Zone Allocation Factors'!$B$13,$O31-1,Q$13)*$L31+OFFSET('Rate Zone Allocation Factors'!$B$13,$K31-1,Q$13)*$H31</f>
        <v>0</v>
      </c>
      <c r="R31" s="9">
        <f ca="1">OFFSET('Rate Zone Allocation Factors'!$B$13,$O31-1,R$13)*$L31+OFFSET('Rate Zone Allocation Factors'!$B$13,$K31-1,R$13)*$H31</f>
        <v>0</v>
      </c>
    </row>
    <row r="32" spans="1:18" x14ac:dyDescent="0.2">
      <c r="A32" s="2">
        <f>A31+1</f>
        <v>14</v>
      </c>
      <c r="B32" s="31" t="s">
        <v>93</v>
      </c>
      <c r="D32" s="20">
        <f ca="1">SUM('Transmission Class'!R$116:R$120,'Transmission Class'!R$122)</f>
        <v>0</v>
      </c>
      <c r="E32" s="78"/>
      <c r="F32" s="78">
        <f t="shared" ca="1" si="8"/>
        <v>0</v>
      </c>
      <c r="H32" s="78"/>
      <c r="K32" s="74">
        <f>_xlfn.IFNA(MATCH(J32,'Rate Zone Allocation Factors'!$B$97:$B$110,0),0)</f>
        <v>0</v>
      </c>
      <c r="L32" s="78">
        <f t="shared" ref="L32:L37" ca="1" si="9">F32-H32</f>
        <v>0</v>
      </c>
      <c r="N32" s="2" t="s">
        <v>442</v>
      </c>
      <c r="O32" s="74">
        <f>MATCH(N32,'Rate Zone Allocation Factors'!$B$13:$B$110,0)</f>
        <v>53</v>
      </c>
      <c r="P32" s="9">
        <f ca="1">OFFSET('Rate Zone Allocation Factors'!$B$13,$O32-1,P$13)*$L32+OFFSET('Rate Zone Allocation Factors'!$B$13,$K32-1,P$13)*$H32</f>
        <v>0</v>
      </c>
      <c r="Q32" s="9">
        <f ca="1">OFFSET('Rate Zone Allocation Factors'!$B$13,$O32-1,Q$13)*$L32+OFFSET('Rate Zone Allocation Factors'!$B$13,$K32-1,Q$13)*$H32</f>
        <v>0</v>
      </c>
      <c r="R32" s="9">
        <f ca="1">OFFSET('Rate Zone Allocation Factors'!$B$13,$O32-1,R$13)*$L32+OFFSET('Rate Zone Allocation Factors'!$B$13,$K32-1,R$13)*$H32</f>
        <v>0</v>
      </c>
    </row>
    <row r="33" spans="1:18" x14ac:dyDescent="0.2">
      <c r="A33" s="2">
        <f t="shared" ref="A33:A38" si="10">A32+1</f>
        <v>15</v>
      </c>
      <c r="B33" s="31" t="s">
        <v>94</v>
      </c>
      <c r="D33" s="20">
        <f ca="1">SUM('Transmission Class'!T$116:T$120,'Transmission Class'!T$122)</f>
        <v>0</v>
      </c>
      <c r="E33" s="78"/>
      <c r="F33" s="78">
        <f t="shared" ca="1" si="8"/>
        <v>0</v>
      </c>
      <c r="H33" s="78"/>
      <c r="K33" s="74">
        <f>_xlfn.IFNA(MATCH(J33,'Rate Zone Allocation Factors'!$B$97:$B$110,0),0)</f>
        <v>0</v>
      </c>
      <c r="L33" s="78">
        <f t="shared" ca="1" si="9"/>
        <v>0</v>
      </c>
      <c r="N33" s="2" t="s">
        <v>443</v>
      </c>
      <c r="O33" s="74">
        <f>MATCH(N33,'Rate Zone Allocation Factors'!$B$13:$B$110,0)</f>
        <v>74</v>
      </c>
      <c r="P33" s="9">
        <f ca="1">OFFSET('Rate Zone Allocation Factors'!$B$13,$O33-1,P$13)*$L33+OFFSET('Rate Zone Allocation Factors'!$B$13,$K33-1,P$13)*$H33</f>
        <v>0</v>
      </c>
      <c r="Q33" s="9">
        <f ca="1">OFFSET('Rate Zone Allocation Factors'!$B$13,$O33-1,Q$13)*$L33+OFFSET('Rate Zone Allocation Factors'!$B$13,$K33-1,Q$13)*$H33</f>
        <v>0</v>
      </c>
      <c r="R33" s="9">
        <f ca="1">OFFSET('Rate Zone Allocation Factors'!$B$13,$O33-1,R$13)*$L33+OFFSET('Rate Zone Allocation Factors'!$B$13,$K33-1,R$13)*$H33</f>
        <v>0</v>
      </c>
    </row>
    <row r="34" spans="1:18" x14ac:dyDescent="0.2">
      <c r="A34" s="2">
        <f t="shared" si="10"/>
        <v>16</v>
      </c>
      <c r="B34" s="31" t="s">
        <v>331</v>
      </c>
      <c r="D34" s="20">
        <f ca="1">SUM('Transmission Class'!V$116:V$120,'Transmission Class'!V$122)</f>
        <v>0</v>
      </c>
      <c r="E34" s="78"/>
      <c r="F34" s="78">
        <f t="shared" ca="1" si="8"/>
        <v>0</v>
      </c>
      <c r="H34" s="78"/>
      <c r="K34" s="74">
        <f>_xlfn.IFNA(MATCH(J34,'Rate Zone Allocation Factors'!$B$97:$B$110,0),0)</f>
        <v>0</v>
      </c>
      <c r="L34" s="78">
        <f t="shared" ca="1" si="9"/>
        <v>0</v>
      </c>
      <c r="N34" s="2" t="s">
        <v>444</v>
      </c>
      <c r="O34" s="74">
        <f>MATCH(N34,'Rate Zone Allocation Factors'!$B$13:$B$110,0)</f>
        <v>38</v>
      </c>
      <c r="P34" s="9">
        <f ca="1">OFFSET('Rate Zone Allocation Factors'!$B$13,$O34-1,P$13)*$L34+OFFSET('Rate Zone Allocation Factors'!$B$13,$K34-1,P$13)*$H34</f>
        <v>0</v>
      </c>
      <c r="Q34" s="9">
        <f ca="1">OFFSET('Rate Zone Allocation Factors'!$B$13,$O34-1,Q$13)*$L34+OFFSET('Rate Zone Allocation Factors'!$B$13,$K34-1,Q$13)*$H34</f>
        <v>0</v>
      </c>
      <c r="R34" s="9">
        <f ca="1">OFFSET('Rate Zone Allocation Factors'!$B$13,$O34-1,R$13)*$L34+OFFSET('Rate Zone Allocation Factors'!$B$13,$K34-1,R$13)*$H34</f>
        <v>0</v>
      </c>
    </row>
    <row r="35" spans="1:18" x14ac:dyDescent="0.2">
      <c r="A35" s="2">
        <f t="shared" si="10"/>
        <v>17</v>
      </c>
      <c r="B35" s="31" t="s">
        <v>332</v>
      </c>
      <c r="D35" s="20">
        <f ca="1">SUM('Transmission Class'!X$116:X$120,'Transmission Class'!X$122)</f>
        <v>0</v>
      </c>
      <c r="E35" s="78"/>
      <c r="F35" s="78">
        <f t="shared" ca="1" si="8"/>
        <v>0</v>
      </c>
      <c r="H35" s="78"/>
      <c r="K35" s="74">
        <f>_xlfn.IFNA(MATCH(J35,'Rate Zone Allocation Factors'!$B$97:$B$110,0),0)</f>
        <v>0</v>
      </c>
      <c r="L35" s="78">
        <f t="shared" ca="1" si="9"/>
        <v>0</v>
      </c>
      <c r="N35" s="2" t="s">
        <v>445</v>
      </c>
      <c r="O35" s="74">
        <f>MATCH(N35,'Rate Zone Allocation Factors'!$B$13:$B$110,0)</f>
        <v>17</v>
      </c>
      <c r="P35" s="9">
        <f ca="1">OFFSET('Rate Zone Allocation Factors'!$B$13,$O35-1,P$13)*$L35+OFFSET('Rate Zone Allocation Factors'!$B$13,$K35-1,P$13)*$H35</f>
        <v>0</v>
      </c>
      <c r="Q35" s="9">
        <f ca="1">OFFSET('Rate Zone Allocation Factors'!$B$13,$O35-1,Q$13)*$L35+OFFSET('Rate Zone Allocation Factors'!$B$13,$K35-1,Q$13)*$H35</f>
        <v>0</v>
      </c>
      <c r="R35" s="9">
        <f ca="1">OFFSET('Rate Zone Allocation Factors'!$B$13,$O35-1,R$13)*$L35+OFFSET('Rate Zone Allocation Factors'!$B$13,$K35-1,R$13)*$H35</f>
        <v>0</v>
      </c>
    </row>
    <row r="36" spans="1:18" x14ac:dyDescent="0.2">
      <c r="A36" s="2">
        <f t="shared" si="10"/>
        <v>18</v>
      </c>
      <c r="B36" s="31" t="s">
        <v>146</v>
      </c>
      <c r="D36" s="20">
        <f ca="1">SUM('Transmission Class'!Z$116:Z$120,'Transmission Class'!Z$122)</f>
        <v>1294.5219427863499</v>
      </c>
      <c r="E36" s="78"/>
      <c r="F36" s="78">
        <f t="shared" ca="1" si="8"/>
        <v>1294.5219427863499</v>
      </c>
      <c r="H36" s="78"/>
      <c r="K36" s="74">
        <f>_xlfn.IFNA(MATCH(J36,'Rate Zone Allocation Factors'!$B$97:$B$110,0),0)</f>
        <v>0</v>
      </c>
      <c r="L36" s="78">
        <f t="shared" ca="1" si="9"/>
        <v>1294.5219427863499</v>
      </c>
      <c r="N36" s="2" t="s">
        <v>446</v>
      </c>
      <c r="O36" s="74">
        <f>MATCH(N36,'Rate Zone Allocation Factors'!$B$13:$B$110,0)</f>
        <v>71</v>
      </c>
      <c r="P36" s="9">
        <f ca="1">OFFSET('Rate Zone Allocation Factors'!$B$13,$O36-1,P$13)*$L36+OFFSET('Rate Zone Allocation Factors'!$B$13,$K36-1,P$13)*$H36</f>
        <v>0</v>
      </c>
      <c r="Q36" s="9">
        <f ca="1">OFFSET('Rate Zone Allocation Factors'!$B$13,$O36-1,Q$13)*$L36+OFFSET('Rate Zone Allocation Factors'!$B$13,$K36-1,Q$13)*$H36</f>
        <v>1294.5219427863499</v>
      </c>
      <c r="R36" s="9">
        <f ca="1">OFFSET('Rate Zone Allocation Factors'!$B$13,$O36-1,R$13)*$L36+OFFSET('Rate Zone Allocation Factors'!$B$13,$K36-1,R$13)*$H36</f>
        <v>0</v>
      </c>
    </row>
    <row r="37" spans="1:18" x14ac:dyDescent="0.2">
      <c r="A37" s="2">
        <f t="shared" si="10"/>
        <v>19</v>
      </c>
      <c r="B37" s="31" t="s">
        <v>95</v>
      </c>
      <c r="D37" s="20">
        <f ca="1">SUM('Transmission Class'!AB$116:AB$120,'Transmission Class'!AB$122)</f>
        <v>29913.696260682678</v>
      </c>
      <c r="E37" s="78"/>
      <c r="F37" s="78">
        <f t="shared" ca="1" si="8"/>
        <v>29913.696260682678</v>
      </c>
      <c r="H37" s="78">
        <f ca="1">'Transmission Class'!AB117</f>
        <v>18533.95038585359</v>
      </c>
      <c r="J37" s="2" t="s">
        <v>447</v>
      </c>
      <c r="K37" s="74">
        <f>_xlfn.IFNA(MATCH(J37,'Rate Zone Allocation Factors'!$B$13:$B$110,0),0)</f>
        <v>8</v>
      </c>
      <c r="L37" s="78">
        <f t="shared" ca="1" si="9"/>
        <v>11379.745874829088</v>
      </c>
      <c r="N37" s="2" t="s">
        <v>448</v>
      </c>
      <c r="O37" s="74">
        <f>MATCH(N37,'Rate Zone Allocation Factors'!$B$13:$B$110,0)</f>
        <v>98</v>
      </c>
      <c r="P37" s="9">
        <f ca="1">OFFSET('Rate Zone Allocation Factors'!$B$13,$O37-1,P$13)*$L37+OFFSET('Rate Zone Allocation Factors'!$B$13,$K37-1,P$13)*$H37</f>
        <v>1093.9002420090587</v>
      </c>
      <c r="Q37" s="9">
        <f ca="1">OFFSET('Rate Zone Allocation Factors'!$B$13,$O37-1,Q$13)*$L37+OFFSET('Rate Zone Allocation Factors'!$B$13,$K37-1,Q$13)*$H37</f>
        <v>8163.6709527584489</v>
      </c>
      <c r="R37" s="9">
        <f ca="1">OFFSET('Rate Zone Allocation Factors'!$B$13,$O37-1,R$13)*$L37+OFFSET('Rate Zone Allocation Factors'!$B$13,$K37-1,R$13)*$H37</f>
        <v>20656.12506591517</v>
      </c>
    </row>
    <row r="38" spans="1:18" x14ac:dyDescent="0.2">
      <c r="A38" s="2">
        <f t="shared" si="10"/>
        <v>20</v>
      </c>
      <c r="B38" s="31" t="s">
        <v>99</v>
      </c>
      <c r="D38" s="41">
        <f ca="1">SUM(D31:D37)</f>
        <v>31208.218203469027</v>
      </c>
      <c r="F38" s="41">
        <f ca="1">SUM(F31:F37)</f>
        <v>31208.218203469027</v>
      </c>
      <c r="H38" s="41">
        <f ca="1">SUM(H31:H37)</f>
        <v>18533.95038585359</v>
      </c>
      <c r="L38" s="41">
        <f ca="1">SUM(L31:L37)</f>
        <v>12674.267817615439</v>
      </c>
      <c r="P38" s="41">
        <f t="shared" ref="P38:R38" ca="1" si="11">SUM(P31:P37)</f>
        <v>1093.9002420090587</v>
      </c>
      <c r="Q38" s="41">
        <f t="shared" ca="1" si="11"/>
        <v>9458.1928955447984</v>
      </c>
      <c r="R38" s="41">
        <f t="shared" ca="1" si="11"/>
        <v>20656.12506591517</v>
      </c>
    </row>
    <row r="39" spans="1:18" x14ac:dyDescent="0.2">
      <c r="D39" s="50"/>
      <c r="P39" s="78"/>
      <c r="Q39" s="78"/>
      <c r="R39" s="78"/>
    </row>
    <row r="40" spans="1:18" x14ac:dyDescent="0.2">
      <c r="B40" s="76" t="s">
        <v>100</v>
      </c>
      <c r="P40" s="78"/>
      <c r="Q40" s="78"/>
      <c r="R40" s="78"/>
    </row>
    <row r="41" spans="1:18" x14ac:dyDescent="0.2">
      <c r="A41" s="2">
        <f>A38+1</f>
        <v>21</v>
      </c>
      <c r="B41" s="31" t="s">
        <v>287</v>
      </c>
      <c r="D41" s="20">
        <f ca="1">SUM('Distribution Class'!P116:P120,'Distribution Class'!P122)</f>
        <v>10709.990086266376</v>
      </c>
      <c r="E41" s="78"/>
      <c r="F41" s="78">
        <f t="shared" ref="F41:F55" ca="1" si="12">D41</f>
        <v>10709.990086266376</v>
      </c>
      <c r="G41" s="78"/>
      <c r="H41" s="78"/>
      <c r="I41" s="78"/>
      <c r="J41" s="122"/>
      <c r="K41" s="74">
        <f>_xlfn.IFNA(MATCH(J41,'Rate Zone Allocation Factors'!$B$97:$B$110,0),0)</f>
        <v>0</v>
      </c>
      <c r="L41" s="78">
        <f t="shared" ref="L41:L55" ca="1" si="13">F41-H41</f>
        <v>10709.990086266376</v>
      </c>
      <c r="N41" s="2" t="s">
        <v>449</v>
      </c>
      <c r="O41" s="74">
        <f>MATCH(N41,'Rate Zone Allocation Factors'!$B$13:$B$112,0)</f>
        <v>50</v>
      </c>
      <c r="P41" s="9">
        <f ca="1">OFFSET('Rate Zone Allocation Factors'!$B$13,$O41-1,P$13)*$L41+OFFSET('Rate Zone Allocation Factors'!$B$13,$K41-1,P$13)*$H41</f>
        <v>2202.1525045218254</v>
      </c>
      <c r="Q41" s="9">
        <f ca="1">OFFSET('Rate Zone Allocation Factors'!$B$13,$O41-1,Q$13)*$L41+OFFSET('Rate Zone Allocation Factors'!$B$13,$K41-1,Q$13)*$H41</f>
        <v>8497.0418748159027</v>
      </c>
      <c r="R41" s="9">
        <f ca="1">OFFSET('Rate Zone Allocation Factors'!$B$13,$O41-1,R$13)*$L41+OFFSET('Rate Zone Allocation Factors'!$B$13,$K41-1,R$13)*$H41</f>
        <v>10.795706928649199</v>
      </c>
    </row>
    <row r="42" spans="1:18" x14ac:dyDescent="0.2">
      <c r="A42" s="2">
        <f>A41+1</f>
        <v>22</v>
      </c>
      <c r="B42" s="31" t="s">
        <v>288</v>
      </c>
      <c r="D42" s="20">
        <f ca="1">SUM('Distribution Class'!R$113:R$120,'Distribution Class'!R$122)</f>
        <v>0</v>
      </c>
      <c r="E42" s="78"/>
      <c r="F42" s="78">
        <f t="shared" ca="1" si="12"/>
        <v>0</v>
      </c>
      <c r="G42" s="78"/>
      <c r="H42" s="78"/>
      <c r="I42" s="78"/>
      <c r="J42" s="122"/>
      <c r="K42" s="74">
        <f>_xlfn.IFNA(MATCH(J42,'Rate Zone Allocation Factors'!$B$97:$B$110,0),0)</f>
        <v>0</v>
      </c>
      <c r="L42" s="78">
        <f t="shared" ca="1" si="13"/>
        <v>0</v>
      </c>
      <c r="N42" s="2" t="s">
        <v>450</v>
      </c>
      <c r="O42" s="74">
        <f>MATCH(N42,'Rate Zone Allocation Factors'!$B$13:$B$112,0)</f>
        <v>47</v>
      </c>
      <c r="P42" s="9">
        <f ca="1">OFFSET('Rate Zone Allocation Factors'!$B$13,$O42-1,P$13)*$L42+OFFSET('Rate Zone Allocation Factors'!$B$13,$K42-1,P$13)*$H42</f>
        <v>0</v>
      </c>
      <c r="Q42" s="9">
        <f ca="1">OFFSET('Rate Zone Allocation Factors'!$B$13,$O42-1,Q$13)*$L42+OFFSET('Rate Zone Allocation Factors'!$B$13,$K42-1,Q$13)*$H42</f>
        <v>0</v>
      </c>
      <c r="R42" s="9">
        <f ca="1">OFFSET('Rate Zone Allocation Factors'!$B$13,$O42-1,R$13)*$L42+OFFSET('Rate Zone Allocation Factors'!$B$13,$K42-1,R$13)*$H42</f>
        <v>0</v>
      </c>
    </row>
    <row r="43" spans="1:18" x14ac:dyDescent="0.2">
      <c r="A43" s="2">
        <f t="shared" ref="A43:A56" si="14">A42+1</f>
        <v>23</v>
      </c>
      <c r="B43" s="31" t="s">
        <v>289</v>
      </c>
      <c r="D43" s="20">
        <f ca="1">SUM('Distribution Class'!T$113:T$120,'Distribution Class'!T$122)</f>
        <v>0</v>
      </c>
      <c r="E43" s="78"/>
      <c r="F43" s="78">
        <f t="shared" ca="1" si="12"/>
        <v>0</v>
      </c>
      <c r="G43" s="78"/>
      <c r="H43" s="78"/>
      <c r="I43" s="78"/>
      <c r="J43" s="122"/>
      <c r="K43" s="74">
        <f>_xlfn.IFNA(MATCH(J43,'Rate Zone Allocation Factors'!$B$97:$B$110,0),0)</f>
        <v>0</v>
      </c>
      <c r="L43" s="78">
        <f t="shared" ca="1" si="13"/>
        <v>0</v>
      </c>
      <c r="N43" s="2" t="s">
        <v>451</v>
      </c>
      <c r="O43" s="74">
        <f>MATCH(N43,'Rate Zone Allocation Factors'!$B$13:$B$112,0)</f>
        <v>59</v>
      </c>
      <c r="P43" s="9">
        <f ca="1">OFFSET('Rate Zone Allocation Factors'!$B$13,$O43-1,P$13)*$L43+OFFSET('Rate Zone Allocation Factors'!$B$13,$K43-1,P$13)*$H43</f>
        <v>0</v>
      </c>
      <c r="Q43" s="9">
        <f ca="1">OFFSET('Rate Zone Allocation Factors'!$B$13,$O43-1,Q$13)*$L43+OFFSET('Rate Zone Allocation Factors'!$B$13,$K43-1,Q$13)*$H43</f>
        <v>0</v>
      </c>
      <c r="R43" s="9">
        <f ca="1">OFFSET('Rate Zone Allocation Factors'!$B$13,$O43-1,R$13)*$L43+OFFSET('Rate Zone Allocation Factors'!$B$13,$K43-1,R$13)*$H43</f>
        <v>0</v>
      </c>
    </row>
    <row r="44" spans="1:18" x14ac:dyDescent="0.2">
      <c r="B44" s="31" t="s">
        <v>163</v>
      </c>
      <c r="D44" s="78"/>
      <c r="E44" s="78"/>
      <c r="F44" s="78">
        <f t="shared" si="12"/>
        <v>0</v>
      </c>
      <c r="G44" s="78"/>
      <c r="H44" s="78"/>
      <c r="I44" s="78"/>
      <c r="J44" s="122"/>
      <c r="K44" s="74">
        <f>_xlfn.IFNA(MATCH(J44,'Rate Zone Allocation Factors'!$B$97:$B$110,0),0)</f>
        <v>0</v>
      </c>
      <c r="L44" s="78"/>
      <c r="P44" s="9"/>
      <c r="Q44" s="9"/>
      <c r="R44" s="9"/>
    </row>
    <row r="45" spans="1:18" x14ac:dyDescent="0.2">
      <c r="A45" s="2">
        <f>A43+1</f>
        <v>24</v>
      </c>
      <c r="B45" s="81" t="s">
        <v>165</v>
      </c>
      <c r="D45" s="20">
        <f ca="1">SUM('Distribution Class'!V$113:V$120,'Distribution Class'!V$122)</f>
        <v>0</v>
      </c>
      <c r="E45" s="78"/>
      <c r="F45" s="78">
        <f t="shared" ca="1" si="12"/>
        <v>0</v>
      </c>
      <c r="G45" s="78"/>
      <c r="H45" s="78"/>
      <c r="I45" s="78"/>
      <c r="J45" s="122"/>
      <c r="K45" s="74">
        <f>_xlfn.IFNA(MATCH(J45,'Rate Zone Allocation Factors'!$B$97:$B$110,0),0)</f>
        <v>0</v>
      </c>
      <c r="L45" s="78">
        <f t="shared" ca="1" si="13"/>
        <v>0</v>
      </c>
      <c r="N45" s="2" t="s">
        <v>452</v>
      </c>
      <c r="O45" s="74">
        <f>MATCH(N45,'Rate Zone Allocation Factors'!$B$13:$B$112,0)</f>
        <v>44</v>
      </c>
      <c r="P45" s="9">
        <f ca="1">OFFSET('Rate Zone Allocation Factors'!$B$13,$O45-1,P$13)*$L45+OFFSET('Rate Zone Allocation Factors'!$B$13,$K45-1,P$13)*$H45</f>
        <v>0</v>
      </c>
      <c r="Q45" s="9">
        <f ca="1">OFFSET('Rate Zone Allocation Factors'!$B$13,$O45-1,Q$13)*$L45+OFFSET('Rate Zone Allocation Factors'!$B$13,$K45-1,Q$13)*$H45</f>
        <v>0</v>
      </c>
      <c r="R45" s="9">
        <f ca="1">OFFSET('Rate Zone Allocation Factors'!$B$13,$O45-1,R$13)*$L45+OFFSET('Rate Zone Allocation Factors'!$B$13,$K45-1,R$13)*$H45</f>
        <v>0</v>
      </c>
    </row>
    <row r="46" spans="1:18" x14ac:dyDescent="0.2">
      <c r="A46" s="2">
        <f t="shared" si="14"/>
        <v>25</v>
      </c>
      <c r="B46" s="81" t="s">
        <v>166</v>
      </c>
      <c r="D46" s="20">
        <f ca="1">SUM('Distribution Class'!X$113:X$120,'Distribution Class'!X$122)</f>
        <v>0</v>
      </c>
      <c r="E46" s="78"/>
      <c r="F46" s="78">
        <f t="shared" ca="1" si="12"/>
        <v>0</v>
      </c>
      <c r="G46" s="78"/>
      <c r="H46" s="78"/>
      <c r="I46" s="78"/>
      <c r="J46" s="122"/>
      <c r="K46" s="74">
        <f>_xlfn.IFNA(MATCH(J46,'Rate Zone Allocation Factors'!$B$97:$B$110,0),0)</f>
        <v>0</v>
      </c>
      <c r="L46" s="78">
        <f t="shared" ca="1" si="13"/>
        <v>0</v>
      </c>
      <c r="N46" s="2" t="s">
        <v>453</v>
      </c>
      <c r="O46" s="74">
        <f>MATCH(N46,'Rate Zone Allocation Factors'!$B$13:$B$112,0)</f>
        <v>41</v>
      </c>
      <c r="P46" s="9">
        <f ca="1">OFFSET('Rate Zone Allocation Factors'!$B$13,$O46-1,P$13)*$L46+OFFSET('Rate Zone Allocation Factors'!$B$13,$K46-1,P$13)*$H46</f>
        <v>0</v>
      </c>
      <c r="Q46" s="9">
        <f ca="1">OFFSET('Rate Zone Allocation Factors'!$B$13,$O46-1,Q$13)*$L46+OFFSET('Rate Zone Allocation Factors'!$B$13,$K46-1,Q$13)*$H46</f>
        <v>0</v>
      </c>
      <c r="R46" s="9">
        <f ca="1">OFFSET('Rate Zone Allocation Factors'!$B$13,$O46-1,R$13)*$L46+OFFSET('Rate Zone Allocation Factors'!$B$13,$K46-1,R$13)*$H46</f>
        <v>0</v>
      </c>
    </row>
    <row r="47" spans="1:18" x14ac:dyDescent="0.2">
      <c r="A47" s="2">
        <f t="shared" si="14"/>
        <v>26</v>
      </c>
      <c r="B47" s="31" t="s">
        <v>101</v>
      </c>
      <c r="D47" s="20">
        <f ca="1">SUM('Distribution Class'!X$113:X$120,'Distribution Class'!X$122)</f>
        <v>0</v>
      </c>
      <c r="E47" s="78"/>
      <c r="F47" s="78">
        <f t="shared" ca="1" si="12"/>
        <v>0</v>
      </c>
      <c r="G47" s="78"/>
      <c r="H47" s="78"/>
      <c r="I47" s="78"/>
      <c r="J47" s="122"/>
      <c r="K47" s="74">
        <f>_xlfn.IFNA(MATCH(J47,'Rate Zone Allocation Factors'!$B$97:$B$110,0),0)</f>
        <v>0</v>
      </c>
      <c r="L47" s="78">
        <f t="shared" ca="1" si="13"/>
        <v>0</v>
      </c>
      <c r="N47" s="2" t="s">
        <v>458</v>
      </c>
      <c r="O47" s="74">
        <f>MATCH(N47,'Rate Zone Allocation Factors'!$B$13:$B$112,0)</f>
        <v>89</v>
      </c>
      <c r="P47" s="9">
        <f ca="1">OFFSET('Rate Zone Allocation Factors'!$B$13,$O47-1,P$13)*$L47+OFFSET('Rate Zone Allocation Factors'!$B$13,$K47-1,P$13)*$H47</f>
        <v>0</v>
      </c>
      <c r="Q47" s="9">
        <f ca="1">OFFSET('Rate Zone Allocation Factors'!$B$13,$O47-1,Q$13)*$L47+OFFSET('Rate Zone Allocation Factors'!$B$13,$K47-1,Q$13)*$H47</f>
        <v>0</v>
      </c>
      <c r="R47" s="9">
        <f ca="1">OFFSET('Rate Zone Allocation Factors'!$B$13,$O47-1,R$13)*$L47+OFFSET('Rate Zone Allocation Factors'!$B$13,$K47-1,R$13)*$H47</f>
        <v>0</v>
      </c>
    </row>
    <row r="48" spans="1:18" x14ac:dyDescent="0.2">
      <c r="A48" s="2">
        <f t="shared" si="14"/>
        <v>27</v>
      </c>
      <c r="B48" s="31" t="s">
        <v>102</v>
      </c>
      <c r="D48" s="20">
        <f ca="1">SUM('Distribution Class'!Z$113:Z$120,'Distribution Class'!Z$122)</f>
        <v>0</v>
      </c>
      <c r="E48" s="78"/>
      <c r="F48" s="78">
        <f t="shared" ca="1" si="12"/>
        <v>0</v>
      </c>
      <c r="G48" s="78"/>
      <c r="H48" s="78"/>
      <c r="I48" s="78"/>
      <c r="J48" s="122"/>
      <c r="K48" s="74">
        <f>_xlfn.IFNA(MATCH(J48,'Rate Zone Allocation Factors'!$B$97:$B$110,0),0)</f>
        <v>0</v>
      </c>
      <c r="L48" s="78">
        <f t="shared" ca="1" si="13"/>
        <v>0</v>
      </c>
      <c r="N48" s="2" t="s">
        <v>458</v>
      </c>
      <c r="O48" s="74">
        <f>MATCH(N48,'Rate Zone Allocation Factors'!$B$13:$B$112,0)</f>
        <v>89</v>
      </c>
      <c r="P48" s="9">
        <f ca="1">OFFSET('Rate Zone Allocation Factors'!$B$13,$O48-1,P$13)*$L48+OFFSET('Rate Zone Allocation Factors'!$B$13,$K48-1,P$13)*$H48</f>
        <v>0</v>
      </c>
      <c r="Q48" s="9">
        <f ca="1">OFFSET('Rate Zone Allocation Factors'!$B$13,$O48-1,Q$13)*$L48+OFFSET('Rate Zone Allocation Factors'!$B$13,$K48-1,Q$13)*$H48</f>
        <v>0</v>
      </c>
      <c r="R48" s="9">
        <f ca="1">OFFSET('Rate Zone Allocation Factors'!$B$13,$O48-1,R$13)*$L48+OFFSET('Rate Zone Allocation Factors'!$B$13,$K48-1,R$13)*$H48</f>
        <v>0</v>
      </c>
    </row>
    <row r="49" spans="1:18" x14ac:dyDescent="0.2">
      <c r="A49" s="2">
        <f t="shared" si="14"/>
        <v>28</v>
      </c>
      <c r="B49" s="31" t="s">
        <v>103</v>
      </c>
      <c r="D49" s="20">
        <f ca="1">SUM('Distribution Class'!AB$113:AB$120,'Distribution Class'!AB$122)</f>
        <v>0</v>
      </c>
      <c r="E49" s="78"/>
      <c r="F49" s="78">
        <f t="shared" ca="1" si="12"/>
        <v>0</v>
      </c>
      <c r="G49" s="78"/>
      <c r="H49" s="78"/>
      <c r="I49" s="78"/>
      <c r="J49" s="122"/>
      <c r="K49" s="74">
        <f>_xlfn.IFNA(MATCH(J49,'Rate Zone Allocation Factors'!$B$97:$B$110,0),0)</f>
        <v>0</v>
      </c>
      <c r="L49" s="78">
        <f t="shared" ca="1" si="13"/>
        <v>0</v>
      </c>
      <c r="N49" s="2" t="s">
        <v>454</v>
      </c>
      <c r="O49" s="74">
        <f>MATCH(N49,'Rate Zone Allocation Factors'!$B$13:$B$112,0)</f>
        <v>62</v>
      </c>
      <c r="P49" s="9">
        <f ca="1">OFFSET('Rate Zone Allocation Factors'!$B$13,$O49-1,P$13)*$L49+OFFSET('Rate Zone Allocation Factors'!$B$13,$K49-1,P$13)*$H49</f>
        <v>0</v>
      </c>
      <c r="Q49" s="9">
        <f ca="1">OFFSET('Rate Zone Allocation Factors'!$B$13,$O49-1,Q$13)*$L49+OFFSET('Rate Zone Allocation Factors'!$B$13,$K49-1,Q$13)*$H49</f>
        <v>0</v>
      </c>
      <c r="R49" s="9">
        <f ca="1">OFFSET('Rate Zone Allocation Factors'!$B$13,$O49-1,R$13)*$L49+OFFSET('Rate Zone Allocation Factors'!$B$13,$K49-1,R$13)*$H49</f>
        <v>0</v>
      </c>
    </row>
    <row r="50" spans="1:18" x14ac:dyDescent="0.2">
      <c r="A50" s="2">
        <f t="shared" si="14"/>
        <v>29</v>
      </c>
      <c r="B50" s="31" t="s">
        <v>186</v>
      </c>
      <c r="D50" s="20">
        <f ca="1">SUM('Distribution Class'!AD$113:AD$120,'Distribution Class'!AD$122)</f>
        <v>0</v>
      </c>
      <c r="E50" s="78"/>
      <c r="F50" s="78">
        <f t="shared" ca="1" si="12"/>
        <v>0</v>
      </c>
      <c r="G50" s="78"/>
      <c r="H50" s="78"/>
      <c r="I50" s="78"/>
      <c r="J50" s="122"/>
      <c r="K50" s="74">
        <f>_xlfn.IFNA(MATCH(J50,'Rate Zone Allocation Factors'!$B$97:$B$110,0),0)</f>
        <v>0</v>
      </c>
      <c r="L50" s="78">
        <f t="shared" ca="1" si="13"/>
        <v>0</v>
      </c>
      <c r="N50" s="2" t="s">
        <v>455</v>
      </c>
      <c r="O50" s="74">
        <f>MATCH(N50,'Rate Zone Allocation Factors'!$B$13:$B$112,0)</f>
        <v>77</v>
      </c>
      <c r="P50" s="9">
        <f ca="1">OFFSET('Rate Zone Allocation Factors'!$B$13,$O50-1,P$13)*$L50+OFFSET('Rate Zone Allocation Factors'!$B$13,$K50-1,P$13)*$H50</f>
        <v>0</v>
      </c>
      <c r="Q50" s="9">
        <f ca="1">OFFSET('Rate Zone Allocation Factors'!$B$13,$O50-1,Q$13)*$L50+OFFSET('Rate Zone Allocation Factors'!$B$13,$K50-1,Q$13)*$H50</f>
        <v>0</v>
      </c>
      <c r="R50" s="9">
        <f ca="1">OFFSET('Rate Zone Allocation Factors'!$B$13,$O50-1,R$13)*$L50+OFFSET('Rate Zone Allocation Factors'!$B$13,$K50-1,R$13)*$H50</f>
        <v>0</v>
      </c>
    </row>
    <row r="51" spans="1:18" x14ac:dyDescent="0.2">
      <c r="B51" s="31" t="s">
        <v>164</v>
      </c>
      <c r="D51" s="78"/>
      <c r="E51" s="78"/>
      <c r="F51" s="78">
        <f t="shared" si="12"/>
        <v>0</v>
      </c>
      <c r="G51" s="78"/>
      <c r="H51" s="78"/>
      <c r="I51" s="78"/>
      <c r="J51" s="122"/>
      <c r="K51" s="74">
        <f>_xlfn.IFNA(MATCH(J51,'Rate Zone Allocation Factors'!$B$97:$B$110,0),0)</f>
        <v>0</v>
      </c>
      <c r="L51" s="78"/>
      <c r="N51" s="1"/>
      <c r="P51" s="9"/>
      <c r="Q51" s="9"/>
      <c r="R51" s="9"/>
    </row>
    <row r="52" spans="1:18" x14ac:dyDescent="0.2">
      <c r="A52" s="2">
        <f>A50+1</f>
        <v>30</v>
      </c>
      <c r="B52" s="81" t="s">
        <v>176</v>
      </c>
      <c r="D52" s="20">
        <f ca="1">SUM('Dist Cust Class'!P$116:P$120,'Dist Cust Class'!P$122)</f>
        <v>0</v>
      </c>
      <c r="F52" s="78">
        <f t="shared" ca="1" si="12"/>
        <v>0</v>
      </c>
      <c r="K52" s="74">
        <f>_xlfn.IFNA(MATCH(J52,'Rate Zone Allocation Factors'!$B$97:$B$110,0),0)</f>
        <v>0</v>
      </c>
      <c r="L52" s="78">
        <f t="shared" ca="1" si="13"/>
        <v>0</v>
      </c>
      <c r="N52" s="2" t="s">
        <v>456</v>
      </c>
      <c r="O52" s="74">
        <f>MATCH(N52,'Rate Zone Allocation Factors'!$B$13:$B$112,0)</f>
        <v>20</v>
      </c>
      <c r="P52" s="9">
        <f ca="1">OFFSET('Rate Zone Allocation Factors'!$B$13,$O52-1,P$13)*$L52+OFFSET('Rate Zone Allocation Factors'!$B$13,$K52-1,P$13)*$H52</f>
        <v>0</v>
      </c>
      <c r="Q52" s="9">
        <f ca="1">OFFSET('Rate Zone Allocation Factors'!$B$13,$O52-1,Q$13)*$L52+OFFSET('Rate Zone Allocation Factors'!$B$13,$K52-1,Q$13)*$H52</f>
        <v>0</v>
      </c>
      <c r="R52" s="9">
        <f ca="1">OFFSET('Rate Zone Allocation Factors'!$B$13,$O52-1,R$13)*$L52+OFFSET('Rate Zone Allocation Factors'!$B$13,$K52-1,R$13)*$H52</f>
        <v>0</v>
      </c>
    </row>
    <row r="53" spans="1:18" x14ac:dyDescent="0.2">
      <c r="A53" s="2">
        <f t="shared" si="14"/>
        <v>31</v>
      </c>
      <c r="B53" s="81" t="s">
        <v>72</v>
      </c>
      <c r="D53" s="20">
        <f ca="1">SUM('Dist Cust Class'!R$116:R$120,'Dist Cust Class'!R$122)</f>
        <v>0</v>
      </c>
      <c r="F53" s="78">
        <f t="shared" ca="1" si="12"/>
        <v>0</v>
      </c>
      <c r="H53" s="78"/>
      <c r="K53" s="74">
        <f>_xlfn.IFNA(MATCH(J53,'Rate Zone Allocation Factors'!$B$97:$B$110,0),0)</f>
        <v>0</v>
      </c>
      <c r="L53" s="78">
        <f t="shared" ca="1" si="13"/>
        <v>0</v>
      </c>
      <c r="N53" s="2" t="s">
        <v>458</v>
      </c>
      <c r="O53" s="74">
        <f>MATCH(N53,'Rate Zone Allocation Factors'!$B$13:$B$112,0)</f>
        <v>89</v>
      </c>
      <c r="P53" s="9">
        <f ca="1">OFFSET('Rate Zone Allocation Factors'!$B$13,$O53-1,P$13)*$L53+OFFSET('Rate Zone Allocation Factors'!$B$13,$K53-1,P$13)*$H53</f>
        <v>0</v>
      </c>
      <c r="Q53" s="9">
        <f ca="1">OFFSET('Rate Zone Allocation Factors'!$B$13,$O53-1,Q$13)*$L53+OFFSET('Rate Zone Allocation Factors'!$B$13,$K53-1,Q$13)*$H53</f>
        <v>0</v>
      </c>
      <c r="R53" s="9">
        <f ca="1">OFFSET('Rate Zone Allocation Factors'!$B$13,$O53-1,R$13)*$L53+OFFSET('Rate Zone Allocation Factors'!$B$13,$K53-1,R$13)*$H53</f>
        <v>0</v>
      </c>
    </row>
    <row r="54" spans="1:18" x14ac:dyDescent="0.2">
      <c r="A54" s="2">
        <f t="shared" si="14"/>
        <v>32</v>
      </c>
      <c r="B54" s="81" t="s">
        <v>174</v>
      </c>
      <c r="D54" s="20">
        <f ca="1">SUM('Dist Cust Class'!T$116:T$120,'Dist Cust Class'!T$122)</f>
        <v>0</v>
      </c>
      <c r="F54" s="78">
        <f t="shared" ca="1" si="12"/>
        <v>0</v>
      </c>
      <c r="K54" s="74">
        <f>_xlfn.IFNA(MATCH(J54,'Rate Zone Allocation Factors'!$B$97:$B$110,0),0)</f>
        <v>0</v>
      </c>
      <c r="L54" s="78">
        <f t="shared" ca="1" si="13"/>
        <v>0</v>
      </c>
      <c r="N54" s="2" t="s">
        <v>459</v>
      </c>
      <c r="O54" s="74">
        <f>MATCH(N54,'Rate Zone Allocation Factors'!$B$13:$B$112,0)</f>
        <v>23</v>
      </c>
      <c r="P54" s="9">
        <f ca="1">OFFSET('Rate Zone Allocation Factors'!$B$13,$O54-1,P$13)*$L54+OFFSET('Rate Zone Allocation Factors'!$B$13,$K54-1,P$13)*$H54</f>
        <v>0</v>
      </c>
      <c r="Q54" s="9">
        <f ca="1">OFFSET('Rate Zone Allocation Factors'!$B$13,$O54-1,Q$13)*$L54+OFFSET('Rate Zone Allocation Factors'!$B$13,$K54-1,Q$13)*$H54</f>
        <v>0</v>
      </c>
      <c r="R54" s="9">
        <f ca="1">OFFSET('Rate Zone Allocation Factors'!$B$13,$O54-1,R$13)*$L54+OFFSET('Rate Zone Allocation Factors'!$B$13,$K54-1,R$13)*$H54</f>
        <v>0</v>
      </c>
    </row>
    <row r="55" spans="1:18" x14ac:dyDescent="0.2">
      <c r="A55" s="2">
        <f t="shared" si="14"/>
        <v>33</v>
      </c>
      <c r="B55" s="31" t="s">
        <v>249</v>
      </c>
      <c r="D55" s="20">
        <f ca="1">SUM('Distribution Class'!AH$113:AH$120,'Distribution Class'!AH$122)</f>
        <v>18339.883386175716</v>
      </c>
      <c r="F55" s="78">
        <f t="shared" ca="1" si="12"/>
        <v>18339.883386175716</v>
      </c>
      <c r="H55" s="78"/>
      <c r="K55" s="74">
        <f>_xlfn.IFNA(MATCH(J55,'Rate Zone Allocation Factors'!$B$97:$B$110,0),0)</f>
        <v>0</v>
      </c>
      <c r="L55" s="78">
        <f t="shared" ca="1" si="13"/>
        <v>18339.883386175716</v>
      </c>
      <c r="N55" s="2" t="s">
        <v>460</v>
      </c>
      <c r="O55" s="74">
        <f>MATCH(N55,'Rate Zone Allocation Factors'!$B$13:$B$112,0)</f>
        <v>35</v>
      </c>
      <c r="P55" s="9">
        <f ca="1">OFFSET('Rate Zone Allocation Factors'!$B$13,$O55-1,P$13)*$L55+OFFSET('Rate Zone Allocation Factors'!$B$13,$K55-1,P$13)*$H55</f>
        <v>3490.1646868213684</v>
      </c>
      <c r="Q55" s="9">
        <f ca="1">OFFSET('Rate Zone Allocation Factors'!$B$13,$O55-1,Q$13)*$L55+OFFSET('Rate Zone Allocation Factors'!$B$13,$K55-1,Q$13)*$H55</f>
        <v>14849.718699354347</v>
      </c>
      <c r="R55" s="9">
        <f ca="1">OFFSET('Rate Zone Allocation Factors'!$B$13,$O55-1,R$13)*$L55+OFFSET('Rate Zone Allocation Factors'!$B$13,$K55-1,R$13)*$H55</f>
        <v>0</v>
      </c>
    </row>
    <row r="56" spans="1:18" x14ac:dyDescent="0.2">
      <c r="A56" s="2">
        <f t="shared" si="14"/>
        <v>34</v>
      </c>
      <c r="B56" s="31" t="s">
        <v>382</v>
      </c>
      <c r="D56" s="41">
        <f ca="1">SUM(D41:D55)</f>
        <v>29049.873472442094</v>
      </c>
      <c r="F56" s="41">
        <f ca="1">SUM(F41:F55)</f>
        <v>29049.873472442094</v>
      </c>
      <c r="H56" s="41">
        <f>SUM(H41:H55)</f>
        <v>0</v>
      </c>
      <c r="L56" s="41">
        <f ca="1">SUM(L41:L55)</f>
        <v>29049.873472442094</v>
      </c>
      <c r="P56" s="41">
        <f ca="1">SUM(P41:P55)</f>
        <v>5692.3171913431943</v>
      </c>
      <c r="Q56" s="41">
        <f t="shared" ref="Q56:R56" ca="1" si="15">SUM(Q41:Q55)</f>
        <v>23346.76057417025</v>
      </c>
      <c r="R56" s="41">
        <f t="shared" ca="1" si="15"/>
        <v>10.795706928649199</v>
      </c>
    </row>
    <row r="57" spans="1:18" x14ac:dyDescent="0.2">
      <c r="D57" s="50"/>
      <c r="F57" s="50"/>
    </row>
    <row r="58" spans="1:18" ht="13.5" thickBot="1" x14ac:dyDescent="0.25">
      <c r="A58" s="2">
        <f>A56+1</f>
        <v>35</v>
      </c>
      <c r="B58" s="31" t="s">
        <v>464</v>
      </c>
      <c r="D58" s="82">
        <f ca="1">D21+D28+D38+D56</f>
        <v>2335177.585828058</v>
      </c>
      <c r="F58" s="82">
        <f ca="1">F21+F28+F38+F56</f>
        <v>2335177.585828058</v>
      </c>
      <c r="H58" s="82">
        <f ca="1">H21+H28+H38+H56</f>
        <v>18533.95038585359</v>
      </c>
      <c r="L58" s="82">
        <f ca="1">L21+L28+L38+L56</f>
        <v>2316643.6354422043</v>
      </c>
      <c r="P58" s="82">
        <f ca="1">P21+P28+P38+P56</f>
        <v>560994.27328725997</v>
      </c>
      <c r="Q58" s="82">
        <f ca="1">Q21+Q28+Q38+Q56</f>
        <v>1753516.391767954</v>
      </c>
      <c r="R58" s="82">
        <f ca="1">R21+R28+R38+R56</f>
        <v>20666.92077284382</v>
      </c>
    </row>
    <row r="59" spans="1:18" ht="13.5" thickTop="1" x14ac:dyDescent="0.2">
      <c r="D59" s="50"/>
      <c r="F59" s="50"/>
      <c r="P59" s="50"/>
      <c r="Q59" s="50"/>
      <c r="R59" s="50"/>
    </row>
    <row r="60" spans="1:18" x14ac:dyDescent="0.2">
      <c r="D60" s="50"/>
      <c r="E60" s="50"/>
      <c r="F60" s="50"/>
      <c r="G60" s="50"/>
      <c r="H60" s="50"/>
      <c r="I60" s="50"/>
      <c r="J60" s="50"/>
      <c r="K60" s="133"/>
      <c r="L60" s="50"/>
      <c r="M60" s="134"/>
      <c r="N60" s="50"/>
      <c r="O60" s="133"/>
      <c r="P60" s="50"/>
      <c r="Q60" s="50"/>
      <c r="R60" s="50"/>
    </row>
    <row r="61" spans="1:18" x14ac:dyDescent="0.2">
      <c r="J61" s="31"/>
      <c r="N61" s="31"/>
    </row>
    <row r="62" spans="1:18" x14ac:dyDescent="0.2">
      <c r="D62" s="78"/>
      <c r="E62" s="78"/>
      <c r="F62" s="78"/>
      <c r="G62" s="78"/>
      <c r="H62" s="78"/>
      <c r="I62" s="78"/>
      <c r="J62" s="78"/>
      <c r="K62" s="132"/>
      <c r="L62" s="78"/>
      <c r="M62" s="128"/>
      <c r="N62" s="78"/>
      <c r="O62" s="132"/>
      <c r="P62" s="78"/>
      <c r="Q62" s="78"/>
      <c r="R62" s="78"/>
    </row>
    <row r="64" spans="1:18" x14ac:dyDescent="0.2">
      <c r="H64" s="50">
        <f>H60-H62</f>
        <v>0</v>
      </c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AFB1-F584-4787-8406-D2116CFC263C}">
  <dimension ref="A6:AC112"/>
  <sheetViews>
    <sheetView topLeftCell="A76" zoomScale="90" zoomScaleNormal="90" workbookViewId="0">
      <selection activeCell="V110" sqref="V110"/>
    </sheetView>
  </sheetViews>
  <sheetFormatPr defaultColWidth="9.140625" defaultRowHeight="12.75" x14ac:dyDescent="0.2"/>
  <cols>
    <col min="1" max="1" width="7" style="31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2.140625" style="1" customWidth="1"/>
    <col min="9" max="9" width="1.7109375" style="1" customWidth="1"/>
    <col min="10" max="10" width="12.57031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9.140625" style="1"/>
    <col min="26" max="26" width="12.140625" style="1" bestFit="1" customWidth="1"/>
    <col min="27" max="16384" width="9.140625" style="1"/>
  </cols>
  <sheetData>
    <row r="6" spans="1:24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">
      <c r="B7" s="145" t="s">
        <v>472</v>
      </c>
      <c r="C7" s="145"/>
      <c r="D7" s="145"/>
      <c r="E7" s="145"/>
      <c r="F7" s="145"/>
      <c r="G7" s="145"/>
      <c r="H7" s="145"/>
      <c r="I7" s="145"/>
      <c r="J7" s="14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9" spans="1:24" x14ac:dyDescent="0.2">
      <c r="A9" s="18" t="s">
        <v>2</v>
      </c>
      <c r="B9" s="18" t="s">
        <v>461</v>
      </c>
      <c r="F9" s="18"/>
      <c r="G9" s="18"/>
      <c r="H9" s="18"/>
    </row>
    <row r="10" spans="1:24" x14ac:dyDescent="0.2">
      <c r="A10" s="4" t="s">
        <v>4</v>
      </c>
      <c r="B10" s="4" t="s">
        <v>311</v>
      </c>
      <c r="C10" s="5"/>
      <c r="D10" s="4" t="s">
        <v>11</v>
      </c>
      <c r="E10" s="5"/>
      <c r="F10" s="4" t="s">
        <v>467</v>
      </c>
      <c r="G10" s="4"/>
      <c r="H10" s="4" t="s">
        <v>468</v>
      </c>
      <c r="I10" s="140"/>
      <c r="J10" s="4" t="s">
        <v>428</v>
      </c>
    </row>
    <row r="11" spans="1:24" x14ac:dyDescent="0.2">
      <c r="A11" s="18"/>
      <c r="B11" s="18"/>
      <c r="D11" s="18" t="s">
        <v>12</v>
      </c>
      <c r="F11" s="18" t="s">
        <v>13</v>
      </c>
      <c r="G11" s="18"/>
      <c r="H11" s="18" t="s">
        <v>14</v>
      </c>
      <c r="I11" s="18"/>
      <c r="J11" s="18" t="s">
        <v>366</v>
      </c>
    </row>
    <row r="12" spans="1:24" x14ac:dyDescent="0.2">
      <c r="A12" s="1"/>
      <c r="C12" s="18"/>
      <c r="D12" s="18"/>
      <c r="E12" s="18"/>
      <c r="F12" s="57"/>
      <c r="G12" s="18"/>
      <c r="H12" s="57"/>
      <c r="I12" s="18"/>
    </row>
    <row r="13" spans="1:24" x14ac:dyDescent="0.2">
      <c r="A13" s="18">
        <v>1</v>
      </c>
      <c r="B13" s="18"/>
      <c r="C13" s="2" t="s">
        <v>367</v>
      </c>
      <c r="D13" s="20">
        <f>SUM(F13:J13)</f>
        <v>67317.433307812898</v>
      </c>
      <c r="F13" s="20">
        <v>12741.600029769117</v>
      </c>
      <c r="G13" s="20"/>
      <c r="H13" s="20">
        <v>54575.833278043778</v>
      </c>
      <c r="I13" s="20"/>
      <c r="J13" s="61">
        <v>0</v>
      </c>
    </row>
    <row r="14" spans="1:24" x14ac:dyDescent="0.2">
      <c r="A14" s="18">
        <f>A13+1</f>
        <v>2</v>
      </c>
      <c r="B14" s="18" t="s">
        <v>438</v>
      </c>
      <c r="C14" s="2"/>
      <c r="D14" s="37">
        <f>SUM(F14:J14)</f>
        <v>1</v>
      </c>
      <c r="E14" s="37"/>
      <c r="F14" s="107">
        <f>IFERROR(F13/$D13,0)</f>
        <v>0.18927637914397905</v>
      </c>
      <c r="G14" s="37"/>
      <c r="H14" s="37">
        <f>IFERROR(H13/$D13,0)</f>
        <v>0.8107236208560209</v>
      </c>
      <c r="I14" s="20"/>
      <c r="J14" s="37">
        <f>IFERROR(J13/$D13,0)</f>
        <v>0</v>
      </c>
    </row>
    <row r="15" spans="1:24" x14ac:dyDescent="0.2">
      <c r="A15" s="18"/>
      <c r="B15" s="18"/>
      <c r="C15" s="2"/>
      <c r="D15" s="24"/>
      <c r="F15" s="24"/>
      <c r="H15" s="24"/>
    </row>
    <row r="16" spans="1:24" x14ac:dyDescent="0.2">
      <c r="A16" s="18">
        <f>A14+1</f>
        <v>3</v>
      </c>
      <c r="C16" s="2" t="s">
        <v>367</v>
      </c>
      <c r="D16" s="20">
        <f>SUM(F16:J16)</f>
        <v>11615.53513385792</v>
      </c>
      <c r="F16" s="20">
        <v>3225.5508472825672</v>
      </c>
      <c r="G16" s="20"/>
      <c r="H16" s="20">
        <v>8368.9669759216122</v>
      </c>
      <c r="I16" s="20"/>
      <c r="J16" s="20">
        <v>21.017310653740001</v>
      </c>
    </row>
    <row r="17" spans="1:10" x14ac:dyDescent="0.2">
      <c r="A17" s="18">
        <f>A16+1</f>
        <v>4</v>
      </c>
      <c r="B17" s="18" t="s">
        <v>457</v>
      </c>
      <c r="D17" s="37">
        <f>SUM(F17:J17)</f>
        <v>1</v>
      </c>
      <c r="F17" s="37">
        <f>IFERROR(F16/$D16,0)</f>
        <v>0.27769283206595152</v>
      </c>
      <c r="H17" s="37">
        <f>IFERROR(H16/$D16,0)</f>
        <v>0.72049775404036764</v>
      </c>
      <c r="J17" s="37">
        <f>IFERROR(J16/$D16,0)</f>
        <v>1.8094138936808008E-3</v>
      </c>
    </row>
    <row r="18" spans="1:10" x14ac:dyDescent="0.2">
      <c r="A18" s="18"/>
      <c r="B18" s="123"/>
    </row>
    <row r="19" spans="1:10" x14ac:dyDescent="0.2">
      <c r="A19" s="18">
        <f>A17+1</f>
        <v>5</v>
      </c>
      <c r="C19" s="2" t="s">
        <v>367</v>
      </c>
      <c r="D19" s="20">
        <f>SUM(F19:J19)</f>
        <v>18533.950357628506</v>
      </c>
      <c r="E19" s="20"/>
      <c r="F19" s="20">
        <v>1036.8177511340325</v>
      </c>
      <c r="G19" s="20"/>
      <c r="H19" s="20">
        <v>7778.2073779181883</v>
      </c>
      <c r="J19" s="20">
        <v>9718.9252285762832</v>
      </c>
    </row>
    <row r="20" spans="1:10" x14ac:dyDescent="0.2">
      <c r="A20" s="18">
        <f>A19+1</f>
        <v>6</v>
      </c>
      <c r="B20" s="2" t="s">
        <v>447</v>
      </c>
      <c r="C20" s="2"/>
      <c r="D20" s="37">
        <f>SUM(F20:J20)</f>
        <v>1</v>
      </c>
      <c r="E20" s="37"/>
      <c r="F20" s="37">
        <f>IFERROR(F19/$D19,0)</f>
        <v>5.5941541394454106E-2</v>
      </c>
      <c r="G20" s="37"/>
      <c r="H20" s="37">
        <f>IFERROR(H19/$D19,0)</f>
        <v>0.41967347639499353</v>
      </c>
      <c r="I20" s="20"/>
      <c r="J20" s="37">
        <f>IFERROR(J19/$D19,0)</f>
        <v>0.5243849822105523</v>
      </c>
    </row>
    <row r="21" spans="1:10" x14ac:dyDescent="0.2">
      <c r="A21" s="18"/>
      <c r="C21" s="2"/>
      <c r="D21" s="24"/>
      <c r="F21" s="24"/>
      <c r="H21" s="24"/>
    </row>
    <row r="22" spans="1:10" x14ac:dyDescent="0.2">
      <c r="A22" s="18">
        <f>A20+1</f>
        <v>7</v>
      </c>
      <c r="B22" s="18"/>
      <c r="C22" s="2" t="s">
        <v>367</v>
      </c>
      <c r="D22" s="20">
        <f>SUM(F22:J22)</f>
        <v>-7449.4151202177381</v>
      </c>
      <c r="E22" s="20"/>
      <c r="F22" s="20">
        <v>-7077.204259985725</v>
      </c>
      <c r="G22" s="20"/>
      <c r="H22" s="20">
        <v>-372.21086023201303</v>
      </c>
      <c r="J22" s="61">
        <v>0</v>
      </c>
    </row>
    <row r="23" spans="1:10" x14ac:dyDescent="0.2">
      <c r="A23" s="18">
        <f>A22+1</f>
        <v>8</v>
      </c>
      <c r="B23" s="18" t="s">
        <v>434</v>
      </c>
      <c r="C23" s="2"/>
      <c r="D23" s="37">
        <f>SUM(F23:J23)</f>
        <v>1</v>
      </c>
      <c r="E23" s="37"/>
      <c r="F23" s="37">
        <f>IFERROR(F22/$D22,0)</f>
        <v>0.95003488807841685</v>
      </c>
      <c r="G23" s="37"/>
      <c r="H23" s="37">
        <f>IFERROR(H22/$D22,0)</f>
        <v>4.9965111921583143E-2</v>
      </c>
      <c r="I23" s="20"/>
      <c r="J23" s="37">
        <f>IFERROR(J22/$D22,0)</f>
        <v>0</v>
      </c>
    </row>
    <row r="24" spans="1:10" x14ac:dyDescent="0.2">
      <c r="A24" s="18"/>
      <c r="B24" s="18"/>
      <c r="C24" s="2"/>
      <c r="D24" s="24"/>
      <c r="F24" s="24"/>
      <c r="H24" s="24"/>
    </row>
    <row r="25" spans="1:10" x14ac:dyDescent="0.2">
      <c r="A25" s="18">
        <f>A23+1</f>
        <v>9</v>
      </c>
      <c r="B25" s="18"/>
      <c r="C25" s="2" t="s">
        <v>367</v>
      </c>
      <c r="D25" s="20">
        <f>SUM(F25:J25)</f>
        <v>15491.673288166035</v>
      </c>
      <c r="E25" s="20"/>
      <c r="F25" s="20">
        <v>2849.7936423711344</v>
      </c>
      <c r="G25" s="20"/>
      <c r="H25" s="20">
        <v>12641.879645794901</v>
      </c>
      <c r="J25" s="61">
        <v>0</v>
      </c>
    </row>
    <row r="26" spans="1:10" x14ac:dyDescent="0.2">
      <c r="A26" s="18">
        <f>A25+1</f>
        <v>10</v>
      </c>
      <c r="B26" s="18" t="s">
        <v>437</v>
      </c>
      <c r="C26" s="18"/>
      <c r="D26" s="37">
        <f>SUM(F26:J26)</f>
        <v>1</v>
      </c>
      <c r="E26" s="37"/>
      <c r="F26" s="37">
        <f>IFERROR(F25/$D25,0)</f>
        <v>0.18395647709328267</v>
      </c>
      <c r="G26" s="37"/>
      <c r="H26" s="37">
        <f>IFERROR(H25/$D25,0)</f>
        <v>0.81604352290671733</v>
      </c>
      <c r="I26" s="20"/>
      <c r="J26" s="37">
        <f>IFERROR(J25/$D25,0)</f>
        <v>0</v>
      </c>
    </row>
    <row r="27" spans="1:10" x14ac:dyDescent="0.2">
      <c r="A27" s="18"/>
    </row>
    <row r="28" spans="1:10" x14ac:dyDescent="0.2">
      <c r="A28" s="18">
        <f>A25+1</f>
        <v>10</v>
      </c>
      <c r="B28" s="18"/>
      <c r="C28" s="2" t="s">
        <v>367</v>
      </c>
      <c r="D28" s="20">
        <f>SUM(F28:J28)</f>
        <v>100</v>
      </c>
      <c r="E28" s="20"/>
      <c r="F28" s="20">
        <f>'Allocation Factors - North'!D25</f>
        <v>0</v>
      </c>
      <c r="G28" s="20"/>
      <c r="H28" s="20">
        <f>'Allocation Factors - South'!D25</f>
        <v>39.999999999999993</v>
      </c>
      <c r="I28" s="8"/>
      <c r="J28" s="20">
        <f>'Allocation Factors - Ex'!D25</f>
        <v>60</v>
      </c>
    </row>
    <row r="29" spans="1:10" x14ac:dyDescent="0.2">
      <c r="A29" s="18">
        <f>A28+1</f>
        <v>11</v>
      </c>
      <c r="B29" s="18" t="s">
        <v>445</v>
      </c>
      <c r="C29" s="2"/>
      <c r="D29" s="37">
        <f>SUM(F29:J29)</f>
        <v>0.99999999999999989</v>
      </c>
      <c r="E29" s="37"/>
      <c r="F29" s="37">
        <f>IFERROR(F28/$D28,0)</f>
        <v>0</v>
      </c>
      <c r="G29" s="37"/>
      <c r="H29" s="37">
        <f>IFERROR(H28/$D28,0)</f>
        <v>0.39999999999999991</v>
      </c>
      <c r="I29" s="20"/>
      <c r="J29" s="37">
        <f>IFERROR(J28/$D28,0)</f>
        <v>0.6</v>
      </c>
    </row>
    <row r="30" spans="1:10" x14ac:dyDescent="0.2">
      <c r="A30" s="18"/>
      <c r="B30" s="18"/>
      <c r="C30" s="2"/>
      <c r="D30" s="24"/>
      <c r="F30" s="24"/>
      <c r="H30" s="24"/>
    </row>
    <row r="31" spans="1:10" x14ac:dyDescent="0.2">
      <c r="A31" s="18">
        <f>A29+1</f>
        <v>12</v>
      </c>
      <c r="C31" s="2" t="s">
        <v>367</v>
      </c>
      <c r="D31" s="20">
        <f>SUM(F31:J31)</f>
        <v>12566.425637658689</v>
      </c>
      <c r="F31" s="20">
        <v>2246.4278978564753</v>
      </c>
      <c r="G31" s="20"/>
      <c r="H31" s="20">
        <v>10319.997739802213</v>
      </c>
      <c r="I31" s="20"/>
      <c r="J31" s="20">
        <v>0</v>
      </c>
    </row>
    <row r="32" spans="1:10" x14ac:dyDescent="0.2">
      <c r="A32" s="18">
        <f>A31+1</f>
        <v>13</v>
      </c>
      <c r="B32" s="2" t="s">
        <v>456</v>
      </c>
      <c r="D32" s="37">
        <f>SUM(F32:J32)</f>
        <v>1</v>
      </c>
      <c r="F32" s="37">
        <f>IFERROR(F31/$D31,0)</f>
        <v>0.17876426938177609</v>
      </c>
      <c r="H32" s="37">
        <f>IFERROR(H31/$D31,0)</f>
        <v>0.82123573061822386</v>
      </c>
      <c r="J32" s="37">
        <f>IFERROR(J31/$D31,0)</f>
        <v>0</v>
      </c>
    </row>
    <row r="33" spans="1:10" x14ac:dyDescent="0.2">
      <c r="A33" s="18"/>
      <c r="B33" s="2"/>
      <c r="F33" s="20"/>
      <c r="G33" s="20"/>
      <c r="H33" s="20"/>
      <c r="I33" s="20"/>
      <c r="J33" s="20"/>
    </row>
    <row r="34" spans="1:10" x14ac:dyDescent="0.2">
      <c r="A34" s="18">
        <f>A32+1</f>
        <v>14</v>
      </c>
      <c r="C34" s="2" t="s">
        <v>367</v>
      </c>
      <c r="D34" s="20">
        <f>SUM(F34:J34)</f>
        <v>18740.671483974042</v>
      </c>
      <c r="F34" s="20">
        <v>3222.3182714933205</v>
      </c>
      <c r="G34" s="20"/>
      <c r="H34" s="20">
        <v>15518.353212480723</v>
      </c>
      <c r="I34" s="20"/>
      <c r="J34" s="20">
        <v>0</v>
      </c>
    </row>
    <row r="35" spans="1:10" x14ac:dyDescent="0.2">
      <c r="A35" s="18">
        <f>A34+1</f>
        <v>15</v>
      </c>
      <c r="B35" s="2" t="s">
        <v>459</v>
      </c>
      <c r="D35" s="37">
        <f>SUM(F35:J35)</f>
        <v>1</v>
      </c>
      <c r="F35" s="37">
        <f>IFERROR(F34/$D34,0)</f>
        <v>0.17194251946889225</v>
      </c>
      <c r="H35" s="37">
        <f>IFERROR(H34/$D34,0)</f>
        <v>0.82805748053110784</v>
      </c>
      <c r="J35" s="37">
        <f>IFERROR(J34/$D34,0)</f>
        <v>0</v>
      </c>
    </row>
    <row r="36" spans="1:10" x14ac:dyDescent="0.2">
      <c r="A36" s="18"/>
      <c r="F36" s="20"/>
      <c r="G36" s="20"/>
      <c r="H36" s="20"/>
      <c r="I36" s="20"/>
      <c r="J36" s="20"/>
    </row>
    <row r="37" spans="1:10" x14ac:dyDescent="0.2">
      <c r="A37" s="18">
        <f>A35+1</f>
        <v>16</v>
      </c>
      <c r="B37" s="18"/>
      <c r="C37" s="2" t="s">
        <v>367</v>
      </c>
      <c r="D37" s="20">
        <f>SUM(F37:J37)</f>
        <v>221666.95320689923</v>
      </c>
      <c r="E37" s="20"/>
      <c r="F37" s="20">
        <f>'Allocation Factors - North'!D34</f>
        <v>17668.329719476955</v>
      </c>
      <c r="G37" s="20"/>
      <c r="H37" s="20">
        <f>'Allocation Factors - South'!D34</f>
        <v>123461.54569827179</v>
      </c>
      <c r="I37" s="8"/>
      <c r="J37" s="20">
        <f>'Allocation Factors - Ex'!D34</f>
        <v>80537.077789150469</v>
      </c>
    </row>
    <row r="38" spans="1:10" x14ac:dyDescent="0.2">
      <c r="A38" s="18">
        <f>A37+1</f>
        <v>17</v>
      </c>
      <c r="B38" s="18" t="s">
        <v>490</v>
      </c>
      <c r="C38" s="2"/>
      <c r="D38" s="37">
        <f>SUM(F38:J38)</f>
        <v>1</v>
      </c>
      <c r="E38" s="37"/>
      <c r="F38" s="37">
        <f>IFERROR(F37/$D37,0)</f>
        <v>7.9706647580371215E-2</v>
      </c>
      <c r="G38" s="37"/>
      <c r="H38" s="37">
        <f>IFERROR(H37/$D37,0)</f>
        <v>0.5569686591173354</v>
      </c>
      <c r="I38" s="20"/>
      <c r="J38" s="37">
        <f>IFERROR(J37/$D37,0)</f>
        <v>0.36332469330229333</v>
      </c>
    </row>
    <row r="39" spans="1:10" x14ac:dyDescent="0.2">
      <c r="A39" s="18"/>
      <c r="B39" s="18"/>
      <c r="C39" s="2"/>
      <c r="D39" s="24"/>
      <c r="F39" s="24"/>
      <c r="H39" s="24"/>
    </row>
    <row r="40" spans="1:10" x14ac:dyDescent="0.2">
      <c r="A40" s="18">
        <f>A38+1</f>
        <v>18</v>
      </c>
      <c r="B40" s="18"/>
      <c r="C40" s="2" t="s">
        <v>367</v>
      </c>
      <c r="D40" s="20">
        <f>SUM(F40:J40)</f>
        <v>406738.78665639873</v>
      </c>
      <c r="E40" s="20"/>
      <c r="F40" s="20">
        <v>90416.166099689188</v>
      </c>
      <c r="G40" s="20"/>
      <c r="H40" s="20">
        <v>316322.62055670953</v>
      </c>
      <c r="I40" s="8"/>
      <c r="J40" s="20">
        <v>0</v>
      </c>
    </row>
    <row r="41" spans="1:10" x14ac:dyDescent="0.2">
      <c r="A41" s="18">
        <f>A40+1</f>
        <v>19</v>
      </c>
      <c r="B41" s="18" t="s">
        <v>491</v>
      </c>
      <c r="C41" s="2"/>
      <c r="D41" s="37">
        <f>SUM(F41:J41)</f>
        <v>1</v>
      </c>
      <c r="E41" s="37"/>
      <c r="F41" s="37">
        <f>IFERROR(F40/$D40,0)</f>
        <v>0.22229541186115151</v>
      </c>
      <c r="G41" s="37"/>
      <c r="H41" s="37">
        <f>IFERROR(H40/$D40,0)</f>
        <v>0.77770458813884846</v>
      </c>
      <c r="I41" s="20"/>
      <c r="J41" s="37">
        <f>IFERROR(J40/$D40,0)</f>
        <v>0</v>
      </c>
    </row>
    <row r="42" spans="1:10" x14ac:dyDescent="0.2">
      <c r="A42" s="18"/>
      <c r="B42" s="18"/>
      <c r="C42" s="2"/>
      <c r="D42" s="24"/>
      <c r="F42" s="24"/>
      <c r="H42" s="24"/>
    </row>
    <row r="43" spans="1:10" x14ac:dyDescent="0.2">
      <c r="A43" s="18">
        <f>A41+1</f>
        <v>20</v>
      </c>
      <c r="B43" s="18"/>
      <c r="C43" s="2" t="s">
        <v>367</v>
      </c>
      <c r="D43" s="20">
        <f>SUM(F43:J43)</f>
        <v>581901.18023431743</v>
      </c>
      <c r="E43" s="20"/>
      <c r="F43" s="20">
        <v>134264.40265196632</v>
      </c>
      <c r="G43" s="20"/>
      <c r="H43" s="20">
        <v>447636.77758235112</v>
      </c>
      <c r="I43" s="8"/>
      <c r="J43" s="20">
        <v>0</v>
      </c>
    </row>
    <row r="44" spans="1:10" x14ac:dyDescent="0.2">
      <c r="A44" s="18">
        <f>A43+1</f>
        <v>21</v>
      </c>
      <c r="B44" s="18" t="s">
        <v>492</v>
      </c>
      <c r="C44" s="2"/>
      <c r="D44" s="37">
        <f>SUM(F44:J44)</f>
        <v>1</v>
      </c>
      <c r="E44" s="37"/>
      <c r="F44" s="37">
        <f>IFERROR(F43/$D43,0)</f>
        <v>0.23073402703514248</v>
      </c>
      <c r="G44" s="37"/>
      <c r="H44" s="37">
        <f>IFERROR(H43/$D43,0)</f>
        <v>0.76926597296485755</v>
      </c>
      <c r="I44" s="20"/>
      <c r="J44" s="37">
        <f>IFERROR(J43/$D43,0)</f>
        <v>0</v>
      </c>
    </row>
    <row r="45" spans="1:10" x14ac:dyDescent="0.2">
      <c r="A45" s="18"/>
      <c r="B45" s="18"/>
      <c r="C45" s="2"/>
      <c r="D45" s="24"/>
      <c r="F45" s="24"/>
      <c r="H45" s="24"/>
    </row>
    <row r="46" spans="1:10" x14ac:dyDescent="0.2">
      <c r="A46" s="18">
        <f>A44+1</f>
        <v>22</v>
      </c>
      <c r="C46" s="2" t="s">
        <v>367</v>
      </c>
      <c r="D46" s="20">
        <f>SUM(F46:J46)</f>
        <v>18339.883386175716</v>
      </c>
      <c r="F46" s="20">
        <v>3490.1646868213684</v>
      </c>
      <c r="G46" s="20"/>
      <c r="H46" s="20">
        <v>14849.718699354347</v>
      </c>
      <c r="I46" s="20"/>
      <c r="J46" s="20">
        <v>0</v>
      </c>
    </row>
    <row r="47" spans="1:10" x14ac:dyDescent="0.2">
      <c r="A47" s="18">
        <f>A46+1</f>
        <v>23</v>
      </c>
      <c r="B47" s="2" t="s">
        <v>460</v>
      </c>
      <c r="D47" s="37">
        <f>SUM(F47:J47)</f>
        <v>1</v>
      </c>
      <c r="F47" s="37">
        <f>IFERROR(F46/$D46,0)</f>
        <v>0.19030462807916182</v>
      </c>
      <c r="H47" s="37">
        <f>IFERROR(H46/$D46,0)</f>
        <v>0.80969537192083818</v>
      </c>
      <c r="J47" s="37">
        <f>IFERROR(J46/$D46,0)</f>
        <v>0</v>
      </c>
    </row>
    <row r="48" spans="1:10" x14ac:dyDescent="0.2">
      <c r="A48" s="18"/>
    </row>
    <row r="49" spans="1:29" x14ac:dyDescent="0.2">
      <c r="A49" s="18">
        <f>A47+1</f>
        <v>24</v>
      </c>
      <c r="B49" s="18"/>
      <c r="C49" s="2" t="s">
        <v>367</v>
      </c>
      <c r="D49" s="20">
        <f>SUM(F49:J49)</f>
        <v>41301.953788871215</v>
      </c>
      <c r="E49" s="20"/>
      <c r="F49" s="20">
        <f>'Allocation Factors - North'!D40</f>
        <v>3971.9336278296637</v>
      </c>
      <c r="G49" s="20"/>
      <c r="H49" s="20">
        <f>'Allocation Factors - South'!D40</f>
        <v>25363.662671532849</v>
      </c>
      <c r="J49" s="20">
        <f>'Allocation Factors - Ex'!D40</f>
        <v>11966.3574895087</v>
      </c>
    </row>
    <row r="50" spans="1:29" x14ac:dyDescent="0.2">
      <c r="A50" s="18">
        <f>A49+1</f>
        <v>25</v>
      </c>
      <c r="B50" s="18" t="s">
        <v>444</v>
      </c>
      <c r="C50" s="2"/>
      <c r="D50" s="37">
        <f>SUM(F50:J50)</f>
        <v>1</v>
      </c>
      <c r="E50" s="37"/>
      <c r="F50" s="37">
        <f>IFERROR(F49/$D49,0)</f>
        <v>9.616817761536256E-2</v>
      </c>
      <c r="G50" s="37"/>
      <c r="H50" s="37">
        <f>IFERROR(H49/$D49,0)</f>
        <v>0.61410321654969924</v>
      </c>
      <c r="I50" s="20"/>
      <c r="J50" s="37">
        <f>IFERROR(J49/$D49,0)</f>
        <v>0.2897286058349382</v>
      </c>
    </row>
    <row r="51" spans="1:29" x14ac:dyDescent="0.2">
      <c r="A51" s="18"/>
    </row>
    <row r="52" spans="1:29" x14ac:dyDescent="0.2">
      <c r="A52" s="18">
        <f>A50+1</f>
        <v>26</v>
      </c>
      <c r="C52" s="2" t="s">
        <v>367</v>
      </c>
      <c r="D52" s="20">
        <f>SUM(F52:J52)</f>
        <v>66884.470919301646</v>
      </c>
      <c r="F52" s="20">
        <v>11042.888086438597</v>
      </c>
      <c r="G52" s="20"/>
      <c r="H52" s="20">
        <v>55841.582832863045</v>
      </c>
      <c r="I52" s="20"/>
      <c r="J52" s="20">
        <v>0</v>
      </c>
    </row>
    <row r="53" spans="1:29" x14ac:dyDescent="0.2">
      <c r="A53" s="18">
        <f>A52+1</f>
        <v>27</v>
      </c>
      <c r="B53" s="2" t="s">
        <v>453</v>
      </c>
      <c r="C53" s="2"/>
      <c r="D53" s="37">
        <f>SUM(F53:J53)</f>
        <v>1</v>
      </c>
      <c r="F53" s="37">
        <f>IFERROR(F52/$D52,0)</f>
        <v>0.16510391627022381</v>
      </c>
      <c r="H53" s="37">
        <f>IFERROR(H52/$D52,0)</f>
        <v>0.83489608372977619</v>
      </c>
      <c r="J53" s="37">
        <f>IFERROR(J52/$D52,0)</f>
        <v>0</v>
      </c>
    </row>
    <row r="54" spans="1:29" x14ac:dyDescent="0.2">
      <c r="A54" s="18"/>
      <c r="C54" s="2"/>
      <c r="F54" s="20"/>
      <c r="G54" s="20"/>
      <c r="H54" s="20"/>
      <c r="I54" s="20"/>
      <c r="J54" s="20"/>
    </row>
    <row r="55" spans="1:29" x14ac:dyDescent="0.2">
      <c r="A55" s="18">
        <f>A53+1</f>
        <v>28</v>
      </c>
      <c r="C55" s="2" t="s">
        <v>367</v>
      </c>
      <c r="D55" s="20">
        <f>SUM(F55:J55)</f>
        <v>155246.87028470682</v>
      </c>
      <c r="F55" s="20">
        <v>26944.571852912701</v>
      </c>
      <c r="G55" s="20"/>
      <c r="H55" s="20">
        <v>128302.29843179413</v>
      </c>
      <c r="I55" s="20"/>
      <c r="J55" s="20">
        <v>0</v>
      </c>
    </row>
    <row r="56" spans="1:29" x14ac:dyDescent="0.2">
      <c r="A56" s="18">
        <f>A55+1</f>
        <v>29</v>
      </c>
      <c r="B56" s="2" t="s">
        <v>452</v>
      </c>
      <c r="C56" s="2"/>
      <c r="D56" s="37">
        <f>SUM(F56:J56)</f>
        <v>1</v>
      </c>
      <c r="F56" s="37">
        <f>IFERROR(F55/$D55,0)</f>
        <v>0.17355951719670176</v>
      </c>
      <c r="H56" s="37">
        <f>IFERROR(H55/$D55,0)</f>
        <v>0.82644048280329829</v>
      </c>
      <c r="J56" s="37">
        <f>IFERROR(J55/$D55,0)</f>
        <v>0</v>
      </c>
    </row>
    <row r="57" spans="1:29" x14ac:dyDescent="0.2">
      <c r="A57" s="18"/>
      <c r="F57" s="20"/>
      <c r="G57" s="20"/>
      <c r="H57" s="20"/>
      <c r="I57" s="20"/>
      <c r="J57" s="20"/>
    </row>
    <row r="58" spans="1:29" x14ac:dyDescent="0.2">
      <c r="A58" s="18">
        <f>A56+1</f>
        <v>30</v>
      </c>
      <c r="C58" s="2" t="s">
        <v>367</v>
      </c>
      <c r="D58" s="20">
        <f>SUM(F58:J58)</f>
        <v>57499.970385830784</v>
      </c>
      <c r="F58" s="20">
        <v>12436.842892315799</v>
      </c>
      <c r="G58" s="20"/>
      <c r="H58" s="20">
        <v>45063.127493514985</v>
      </c>
      <c r="I58" s="20"/>
      <c r="J58" s="20">
        <v>0</v>
      </c>
    </row>
    <row r="59" spans="1:29" x14ac:dyDescent="0.2">
      <c r="A59" s="18">
        <f>A58+1</f>
        <v>31</v>
      </c>
      <c r="B59" s="2" t="s">
        <v>450</v>
      </c>
      <c r="C59" s="2"/>
      <c r="D59" s="37">
        <f>SUM(F59:J59)</f>
        <v>1</v>
      </c>
      <c r="F59" s="37">
        <f>IFERROR(F58/$D58,0)</f>
        <v>0.21629303126355179</v>
      </c>
      <c r="H59" s="37">
        <f>IFERROR(H58/$D58,0)</f>
        <v>0.78370696873644818</v>
      </c>
      <c r="J59" s="37">
        <f>IFERROR(J58/$D58,0)</f>
        <v>0</v>
      </c>
    </row>
    <row r="60" spans="1:29" x14ac:dyDescent="0.2">
      <c r="A60" s="18"/>
      <c r="C60" s="2"/>
      <c r="F60" s="20"/>
      <c r="G60" s="20"/>
      <c r="H60" s="20"/>
      <c r="I60" s="20"/>
      <c r="J60" s="20"/>
      <c r="T60" s="18"/>
      <c r="U60" s="18"/>
      <c r="V60" s="2"/>
      <c r="W60" s="20"/>
      <c r="X60" s="20"/>
      <c r="Y60" s="20"/>
      <c r="Z60" s="20"/>
      <c r="AA60" s="20"/>
      <c r="AC60" s="20"/>
    </row>
    <row r="61" spans="1:29" x14ac:dyDescent="0.2">
      <c r="A61" s="18">
        <f>A59+1</f>
        <v>32</v>
      </c>
      <c r="B61" s="18"/>
      <c r="C61" s="2" t="s">
        <v>367</v>
      </c>
      <c r="D61" s="20">
        <f>SUM(F61:J61)</f>
        <v>311340.54218884726</v>
      </c>
      <c r="F61" s="20">
        <v>64016.805731644497</v>
      </c>
      <c r="G61" s="20"/>
      <c r="H61" s="20">
        <v>247009.90411735891</v>
      </c>
      <c r="I61" s="20"/>
      <c r="J61" s="20">
        <v>313.83233984386146</v>
      </c>
      <c r="T61" s="18"/>
      <c r="U61" s="18"/>
      <c r="V61" s="2"/>
      <c r="W61" s="37"/>
      <c r="X61" s="37"/>
      <c r="Y61" s="37"/>
      <c r="Z61" s="37"/>
      <c r="AA61" s="37"/>
      <c r="AB61" s="20"/>
      <c r="AC61" s="37"/>
    </row>
    <row r="62" spans="1:29" x14ac:dyDescent="0.2">
      <c r="A62" s="18">
        <f>A61+1</f>
        <v>33</v>
      </c>
      <c r="B62" s="2" t="s">
        <v>449</v>
      </c>
      <c r="C62" s="2"/>
      <c r="D62" s="37">
        <f>SUM(F62:J62)</f>
        <v>1</v>
      </c>
      <c r="F62" s="37">
        <f>IFERROR(F61/$D61,0)</f>
        <v>0.20561667067700534</v>
      </c>
      <c r="H62" s="37">
        <f>IFERROR(H61/$D61,0)</f>
        <v>0.7933753258755879</v>
      </c>
      <c r="J62" s="37">
        <f>IFERROR(J61/$D61,0)</f>
        <v>1.0080034474068038E-3</v>
      </c>
    </row>
    <row r="63" spans="1:29" x14ac:dyDescent="0.2">
      <c r="A63" s="18"/>
      <c r="C63" s="2"/>
    </row>
    <row r="64" spans="1:29" x14ac:dyDescent="0.2">
      <c r="A64" s="18">
        <f>A62+1</f>
        <v>34</v>
      </c>
      <c r="C64" s="2" t="s">
        <v>367</v>
      </c>
      <c r="D64" s="20">
        <f>SUM(F64:J64)</f>
        <v>18953.944151269141</v>
      </c>
      <c r="E64" s="20"/>
      <c r="F64" s="20">
        <f>'Allocation Factors - North'!D55</f>
        <v>1814.0992835209822</v>
      </c>
      <c r="G64" s="20"/>
      <c r="H64" s="20">
        <f>'Allocation Factors - South'!D55</f>
        <v>3822.5726057215443</v>
      </c>
      <c r="J64" s="20">
        <f>'Allocation Factors - Ex'!D55</f>
        <v>13317.272262026612</v>
      </c>
    </row>
    <row r="65" spans="1:18" x14ac:dyDescent="0.2">
      <c r="A65" s="18">
        <f>A64+1</f>
        <v>35</v>
      </c>
      <c r="B65" s="18" t="s">
        <v>442</v>
      </c>
      <c r="C65" s="2"/>
      <c r="D65" s="37">
        <f>SUM(F65:J65)</f>
        <v>0.99999999999999989</v>
      </c>
      <c r="E65" s="37"/>
      <c r="F65" s="37">
        <f>IFERROR(F64/$D64,0)</f>
        <v>9.5710912148040256E-2</v>
      </c>
      <c r="G65" s="37"/>
      <c r="H65" s="37">
        <f>IFERROR(H64/$D64,0)</f>
        <v>0.20167689506806888</v>
      </c>
      <c r="I65" s="20"/>
      <c r="J65" s="37">
        <f>IFERROR(J64/$D64,0)</f>
        <v>0.70261219278389075</v>
      </c>
    </row>
    <row r="66" spans="1:18" x14ac:dyDescent="0.2">
      <c r="A66" s="18"/>
      <c r="B66" s="18"/>
      <c r="C66" s="2"/>
      <c r="D66" s="24"/>
      <c r="F66" s="24"/>
      <c r="H66" s="24"/>
    </row>
    <row r="67" spans="1:18" x14ac:dyDescent="0.2">
      <c r="A67" s="18">
        <f>A65+1</f>
        <v>36</v>
      </c>
      <c r="C67" s="2" t="s">
        <v>367</v>
      </c>
      <c r="D67" s="20">
        <f>SUM(F67:J67)</f>
        <v>153599.23567205007</v>
      </c>
      <c r="E67" s="20"/>
      <c r="F67" s="20">
        <v>138979.68258070419</v>
      </c>
      <c r="G67" s="20"/>
      <c r="H67" s="20">
        <v>14619.553091345873</v>
      </c>
      <c r="J67" s="61">
        <v>0</v>
      </c>
    </row>
    <row r="68" spans="1:18" x14ac:dyDescent="0.2">
      <c r="A68" s="18">
        <f>A67+1</f>
        <v>37</v>
      </c>
      <c r="B68" s="18" t="s">
        <v>432</v>
      </c>
      <c r="C68" s="2"/>
      <c r="D68" s="37">
        <f>SUM(F68:J68)</f>
        <v>1</v>
      </c>
      <c r="E68" s="37"/>
      <c r="F68" s="37">
        <f>IFERROR(F67/$D67,0)</f>
        <v>0.90482014427102941</v>
      </c>
      <c r="G68" s="37"/>
      <c r="H68" s="37">
        <f>IFERROR(H67/$D67,0)</f>
        <v>9.5179855728970558E-2</v>
      </c>
      <c r="I68" s="20"/>
      <c r="J68" s="37">
        <f>IFERROR(J67/$D67,0)</f>
        <v>0</v>
      </c>
    </row>
    <row r="69" spans="1:18" x14ac:dyDescent="0.2">
      <c r="A69" s="18"/>
      <c r="B69" s="18"/>
      <c r="C69" s="2"/>
      <c r="D69" s="24"/>
      <c r="F69" s="24"/>
      <c r="H69" s="24"/>
    </row>
    <row r="70" spans="1:18" x14ac:dyDescent="0.2">
      <c r="A70" s="18">
        <f>A68+1</f>
        <v>38</v>
      </c>
      <c r="C70" s="2" t="s">
        <v>367</v>
      </c>
      <c r="D70" s="20">
        <f>SUM(F70:J70)</f>
        <v>305620.80955824681</v>
      </c>
      <c r="F70" s="20">
        <v>66317.949205226847</v>
      </c>
      <c r="G70" s="20"/>
      <c r="H70" s="20">
        <v>239302.86035301996</v>
      </c>
      <c r="I70" s="20"/>
      <c r="J70" s="20">
        <v>0</v>
      </c>
    </row>
    <row r="71" spans="1:18" x14ac:dyDescent="0.2">
      <c r="A71" s="18">
        <f>A70+1</f>
        <v>39</v>
      </c>
      <c r="B71" s="2" t="s">
        <v>451</v>
      </c>
      <c r="C71" s="2"/>
      <c r="D71" s="37">
        <f>SUM(F71:J71)</f>
        <v>1</v>
      </c>
      <c r="F71" s="37">
        <f>IFERROR(F70/$D70,0)</f>
        <v>0.21699422006336785</v>
      </c>
      <c r="H71" s="37">
        <f>IFERROR(H70/$D70,0)</f>
        <v>0.78300577993663212</v>
      </c>
      <c r="J71" s="37">
        <f>IFERROR(J70/$D70,0)</f>
        <v>0</v>
      </c>
    </row>
    <row r="72" spans="1:18" x14ac:dyDescent="0.2">
      <c r="B72" s="2"/>
      <c r="C72" s="2"/>
      <c r="F72" s="20"/>
      <c r="G72" s="20"/>
      <c r="H72" s="20"/>
      <c r="I72" s="20"/>
      <c r="J72" s="20"/>
    </row>
    <row r="73" spans="1:18" x14ac:dyDescent="0.2">
      <c r="A73" s="18">
        <f>A71+1</f>
        <v>40</v>
      </c>
      <c r="C73" s="2" t="s">
        <v>367</v>
      </c>
      <c r="D73" s="20">
        <f>SUM(F73:J73)</f>
        <v>292716.36554732081</v>
      </c>
      <c r="F73" s="20">
        <v>54414.520303946716</v>
      </c>
      <c r="G73" s="20"/>
      <c r="H73" s="20">
        <v>238301.84524337412</v>
      </c>
      <c r="I73" s="20"/>
      <c r="J73" s="20">
        <v>0</v>
      </c>
    </row>
    <row r="74" spans="1:18" x14ac:dyDescent="0.2">
      <c r="A74" s="18">
        <f>A73+1</f>
        <v>41</v>
      </c>
      <c r="B74" s="2" t="s">
        <v>454</v>
      </c>
      <c r="C74" s="2"/>
      <c r="D74" s="37">
        <f>SUM(F74:J74)</f>
        <v>1</v>
      </c>
      <c r="F74" s="37">
        <f>IFERROR(F73/$D73,0)</f>
        <v>0.18589503939146856</v>
      </c>
      <c r="H74" s="37">
        <f>IFERROR(H73/$D73,0)</f>
        <v>0.81410496060853155</v>
      </c>
      <c r="J74" s="37">
        <f>IFERROR(J73/$D73,0)</f>
        <v>0</v>
      </c>
    </row>
    <row r="75" spans="1:18" x14ac:dyDescent="0.2">
      <c r="C75" s="2"/>
      <c r="F75" s="20"/>
      <c r="G75" s="20"/>
      <c r="H75" s="20"/>
      <c r="I75" s="20"/>
      <c r="J75" s="20"/>
    </row>
    <row r="76" spans="1:18" x14ac:dyDescent="0.2">
      <c r="A76" s="18">
        <f>A74+1</f>
        <v>42</v>
      </c>
      <c r="C76" s="2" t="s">
        <v>367</v>
      </c>
      <c r="D76" s="20">
        <f>SUM(F76:J76)</f>
        <v>5100.7001505731396</v>
      </c>
      <c r="E76" s="20"/>
      <c r="F76" s="20">
        <f>'Allocation Factors - North'!D67</f>
        <v>867.34302661809215</v>
      </c>
      <c r="G76" s="20"/>
      <c r="H76" s="20">
        <f>'Allocation Factors - South'!D67</f>
        <v>4233.3571239550474</v>
      </c>
      <c r="J76" s="20">
        <f>'Allocation Factors - Ex'!D67</f>
        <v>0</v>
      </c>
    </row>
    <row r="77" spans="1:18" x14ac:dyDescent="0.2">
      <c r="A77" s="18">
        <f>A76+1</f>
        <v>43</v>
      </c>
      <c r="B77" s="18" t="s">
        <v>433</v>
      </c>
      <c r="C77" s="2"/>
      <c r="D77" s="37">
        <f>SUM(F77:J77)</f>
        <v>1</v>
      </c>
      <c r="E77" s="37"/>
      <c r="F77" s="37">
        <f>IFERROR(F76/$D76,0)</f>
        <v>0.17004391573980943</v>
      </c>
      <c r="G77" s="37"/>
      <c r="H77" s="37">
        <f>IFERROR(H76/$D76,0)</f>
        <v>0.82995608426019063</v>
      </c>
      <c r="I77" s="20"/>
      <c r="J77" s="37">
        <f>IFERROR(J76/$D76,0)</f>
        <v>0</v>
      </c>
    </row>
    <row r="78" spans="1:18" x14ac:dyDescent="0.2">
      <c r="A78" s="18"/>
      <c r="B78" s="18"/>
      <c r="C78" s="2"/>
      <c r="D78" s="24"/>
      <c r="F78" s="24"/>
      <c r="H78" s="24"/>
    </row>
    <row r="79" spans="1:18" x14ac:dyDescent="0.2">
      <c r="A79" s="18">
        <f>A77+1</f>
        <v>44</v>
      </c>
      <c r="C79" s="2" t="s">
        <v>367</v>
      </c>
      <c r="D79" s="20">
        <f>SUM(F79:J79)</f>
        <v>399181.16683725693</v>
      </c>
      <c r="E79" s="20"/>
      <c r="F79" s="20">
        <f>'Allocation Factors - North'!D70</f>
        <v>65090.015848471179</v>
      </c>
      <c r="G79" s="20"/>
      <c r="H79" s="20">
        <f>'Allocation Factors - South'!D70</f>
        <v>302257.62390804297</v>
      </c>
      <c r="J79" s="20">
        <f>'Allocation Factors - Ex'!D70</f>
        <v>31833.527080742744</v>
      </c>
    </row>
    <row r="80" spans="1:18" x14ac:dyDescent="0.2">
      <c r="A80" s="18">
        <f>A79+1</f>
        <v>45</v>
      </c>
      <c r="B80" s="18" t="s">
        <v>440</v>
      </c>
      <c r="C80" s="2"/>
      <c r="D80" s="37">
        <f>SUM(F80:J80)</f>
        <v>0.99999999999999989</v>
      </c>
      <c r="E80" s="37"/>
      <c r="F80" s="37">
        <f>IFERROR(F79/$D79,0)</f>
        <v>0.16305883457424702</v>
      </c>
      <c r="G80" s="37"/>
      <c r="H80" s="37">
        <f>IFERROR(H79/$D79,0)</f>
        <v>0.75719409886707167</v>
      </c>
      <c r="I80" s="20"/>
      <c r="J80" s="37">
        <f>IFERROR(J79/$D79,0)</f>
        <v>7.9747066558681176E-2</v>
      </c>
      <c r="K80" s="18"/>
      <c r="L80" s="18"/>
      <c r="M80" s="18"/>
      <c r="N80" s="18"/>
      <c r="O80" s="18"/>
      <c r="P80" s="18"/>
      <c r="Q80" s="18"/>
      <c r="R80" s="18"/>
    </row>
    <row r="81" spans="1:18" x14ac:dyDescent="0.2">
      <c r="A81" s="1"/>
      <c r="B81" s="18"/>
      <c r="C81" s="2"/>
      <c r="D81" s="24"/>
      <c r="F81" s="24"/>
      <c r="H81" s="24"/>
      <c r="K81" s="18"/>
      <c r="L81" s="18"/>
      <c r="M81" s="18"/>
      <c r="N81" s="18"/>
      <c r="O81" s="18"/>
      <c r="P81" s="18"/>
      <c r="Q81" s="18"/>
      <c r="R81" s="18"/>
    </row>
    <row r="82" spans="1:18" x14ac:dyDescent="0.2">
      <c r="A82" s="18">
        <f>A80+1</f>
        <v>46</v>
      </c>
      <c r="C82" s="2" t="s">
        <v>367</v>
      </c>
      <c r="D82" s="20">
        <f>SUM(F82:J82)</f>
        <v>34987.548184254068</v>
      </c>
      <c r="E82" s="20"/>
      <c r="F82" s="20">
        <f>'Allocation Factors - North'!D73</f>
        <v>0</v>
      </c>
      <c r="G82" s="20"/>
      <c r="H82" s="20">
        <f>'Allocation Factors - South'!D73</f>
        <v>34987.548184254068</v>
      </c>
      <c r="J82" s="20">
        <f>'Allocation Factors - Ex'!D73</f>
        <v>0</v>
      </c>
    </row>
    <row r="83" spans="1:18" x14ac:dyDescent="0.2">
      <c r="A83" s="18">
        <f>A82+1</f>
        <v>47</v>
      </c>
      <c r="B83" s="18" t="s">
        <v>446</v>
      </c>
      <c r="C83" s="2"/>
      <c r="D83" s="37">
        <f>SUM(F83:J83)</f>
        <v>1</v>
      </c>
      <c r="E83" s="37"/>
      <c r="F83" s="37">
        <f>IFERROR(F82/$D82,0)</f>
        <v>0</v>
      </c>
      <c r="G83" s="37"/>
      <c r="H83" s="37">
        <f>IFERROR(H82/$D82,0)</f>
        <v>1</v>
      </c>
      <c r="I83" s="20"/>
      <c r="J83" s="37">
        <f>IFERROR(J82/$D82,0)</f>
        <v>0</v>
      </c>
    </row>
    <row r="84" spans="1:18" x14ac:dyDescent="0.2">
      <c r="A84" s="18"/>
      <c r="B84" s="18"/>
      <c r="C84" s="2"/>
      <c r="D84" s="24"/>
      <c r="F84" s="24"/>
      <c r="H84" s="24"/>
    </row>
    <row r="85" spans="1:18" x14ac:dyDescent="0.2">
      <c r="A85" s="18">
        <f>A83+1</f>
        <v>48</v>
      </c>
      <c r="C85" s="2" t="s">
        <v>367</v>
      </c>
      <c r="D85" s="20">
        <f>SUM(F85:J85)</f>
        <v>100.00127993507179</v>
      </c>
      <c r="E85" s="20"/>
      <c r="F85" s="20">
        <f>'Allocation Factors - North'!D76</f>
        <v>12.979983262728974</v>
      </c>
      <c r="G85" s="20"/>
      <c r="H85" s="20">
        <f>'Allocation Factors - South'!D76</f>
        <v>35.641798822288479</v>
      </c>
      <c r="J85" s="20">
        <f>'Allocation Factors - Ex'!D76</f>
        <v>51.379497850054342</v>
      </c>
    </row>
    <row r="86" spans="1:18" x14ac:dyDescent="0.2">
      <c r="A86" s="18">
        <f>A85+1</f>
        <v>49</v>
      </c>
      <c r="B86" s="18" t="s">
        <v>443</v>
      </c>
      <c r="C86" s="2"/>
      <c r="D86" s="37">
        <f>SUM(F86:J86)</f>
        <v>1</v>
      </c>
      <c r="E86" s="37"/>
      <c r="F86" s="37">
        <f>IFERROR(F85/$D85,0)</f>
        <v>0.12979817129497279</v>
      </c>
      <c r="G86" s="37"/>
      <c r="H86" s="37">
        <f>IFERROR(H85/$D85,0)</f>
        <v>0.35641342636244022</v>
      </c>
      <c r="I86" s="20"/>
      <c r="J86" s="37">
        <f>IFERROR(J85/$D85,0)</f>
        <v>0.51378840234258705</v>
      </c>
    </row>
    <row r="87" spans="1:18" x14ac:dyDescent="0.2">
      <c r="B87" s="18"/>
      <c r="C87" s="2"/>
      <c r="D87" s="24"/>
      <c r="F87" s="24"/>
      <c r="H87" s="24"/>
    </row>
    <row r="88" spans="1:18" x14ac:dyDescent="0.2">
      <c r="A88" s="18">
        <f>A86+1</f>
        <v>50</v>
      </c>
      <c r="C88" s="2" t="s">
        <v>367</v>
      </c>
      <c r="D88" s="20">
        <f>SUM(F88:J88)</f>
        <v>45316.467170216383</v>
      </c>
      <c r="F88" s="20">
        <v>8810.0595553104195</v>
      </c>
      <c r="G88" s="20"/>
      <c r="H88" s="20">
        <v>36506.407614905962</v>
      </c>
      <c r="I88" s="20"/>
      <c r="J88" s="20">
        <v>0</v>
      </c>
    </row>
    <row r="89" spans="1:18" x14ac:dyDescent="0.2">
      <c r="A89" s="18">
        <f>A88+1</f>
        <v>51</v>
      </c>
      <c r="B89" s="2" t="s">
        <v>455</v>
      </c>
      <c r="C89" s="2"/>
      <c r="D89" s="37">
        <f>SUM(F89:J89)</f>
        <v>1</v>
      </c>
      <c r="F89" s="37">
        <f>IFERROR(F88/$D88,0)</f>
        <v>0.19441187950989941</v>
      </c>
      <c r="H89" s="37">
        <f>IFERROR(H88/$D88,0)</f>
        <v>0.80558812049010053</v>
      </c>
      <c r="J89" s="37">
        <f>IFERROR(J88/$D88,0)</f>
        <v>0</v>
      </c>
    </row>
    <row r="90" spans="1:18" x14ac:dyDescent="0.2">
      <c r="B90" s="2"/>
      <c r="F90" s="20"/>
      <c r="G90" s="20"/>
      <c r="H90" s="20"/>
      <c r="I90" s="20"/>
      <c r="J90" s="20"/>
    </row>
    <row r="91" spans="1:18" x14ac:dyDescent="0.2">
      <c r="A91" s="18">
        <f>A89+1</f>
        <v>52</v>
      </c>
      <c r="C91" s="2" t="s">
        <v>367</v>
      </c>
      <c r="D91" s="20">
        <f>SUM(F91:J91)</f>
        <v>217749.49504114623</v>
      </c>
      <c r="E91" s="20"/>
      <c r="F91" s="20">
        <f>'Allocation Factors - North'!D82</f>
        <v>40394.550542817509</v>
      </c>
      <c r="G91" s="20"/>
      <c r="H91" s="20">
        <f>'Allocation Factors - South'!D82</f>
        <v>177354.94449832872</v>
      </c>
      <c r="J91" s="20">
        <f>'Allocation Factors - Ex'!D82</f>
        <v>0</v>
      </c>
    </row>
    <row r="92" spans="1:18" x14ac:dyDescent="0.2">
      <c r="A92" s="18">
        <f>A91+1</f>
        <v>53</v>
      </c>
      <c r="B92" s="18" t="s">
        <v>439</v>
      </c>
      <c r="C92" s="2"/>
      <c r="D92" s="37">
        <f>SUM(F92:J92)</f>
        <v>1</v>
      </c>
      <c r="E92" s="37"/>
      <c r="F92" s="37">
        <f>IFERROR(F91/$D91,0)</f>
        <v>0.18550927309927631</v>
      </c>
      <c r="G92" s="37"/>
      <c r="H92" s="37">
        <f>IFERROR(H91/$D91,0)</f>
        <v>0.81449072690072366</v>
      </c>
      <c r="I92" s="20"/>
      <c r="J92" s="37">
        <f>IFERROR(J91/$D91,0)</f>
        <v>0</v>
      </c>
    </row>
    <row r="93" spans="1:18" x14ac:dyDescent="0.2">
      <c r="A93" s="18"/>
      <c r="B93" s="18"/>
      <c r="C93" s="2"/>
      <c r="D93" s="24"/>
      <c r="F93" s="24"/>
      <c r="H93" s="24"/>
    </row>
    <row r="94" spans="1:18" x14ac:dyDescent="0.2">
      <c r="A94" s="18">
        <f>A92+1</f>
        <v>54</v>
      </c>
      <c r="B94" s="18"/>
      <c r="C94" s="2" t="s">
        <v>367</v>
      </c>
      <c r="D94" s="20">
        <f>SUM(F94:J94)</f>
        <v>14135.587472300969</v>
      </c>
      <c r="E94" s="20"/>
      <c r="F94" s="20">
        <v>2164.0334581366324</v>
      </c>
      <c r="G94" s="20"/>
      <c r="H94" s="20">
        <v>11971.554014164338</v>
      </c>
      <c r="J94" s="61">
        <v>0</v>
      </c>
      <c r="K94" s="18"/>
      <c r="L94" s="18"/>
      <c r="M94" s="18"/>
      <c r="N94" s="18"/>
      <c r="O94" s="18"/>
      <c r="P94" s="18"/>
      <c r="Q94" s="18"/>
      <c r="R94" s="18"/>
    </row>
    <row r="95" spans="1:18" x14ac:dyDescent="0.2">
      <c r="A95" s="18">
        <f>A94+1</f>
        <v>55</v>
      </c>
      <c r="B95" s="18" t="s">
        <v>441</v>
      </c>
      <c r="C95" s="2"/>
      <c r="D95" s="37">
        <f>SUM(F95:J95)</f>
        <v>1</v>
      </c>
      <c r="E95" s="37"/>
      <c r="F95" s="37">
        <f>IFERROR(F94/$D94,0)</f>
        <v>0.15309115821164906</v>
      </c>
      <c r="G95" s="37"/>
      <c r="H95" s="37">
        <f>IFERROR(H94/$D94,0)</f>
        <v>0.84690884178835102</v>
      </c>
      <c r="I95" s="20"/>
      <c r="J95" s="37">
        <f>IFERROR(J94/$D94,0)</f>
        <v>0</v>
      </c>
      <c r="K95" s="18"/>
      <c r="L95" s="18"/>
      <c r="M95" s="18"/>
      <c r="N95" s="18"/>
      <c r="O95" s="18"/>
      <c r="P95" s="18"/>
      <c r="Q95" s="18"/>
      <c r="R95" s="18"/>
    </row>
    <row r="96" spans="1:18" x14ac:dyDescent="0.2">
      <c r="A96" s="18"/>
      <c r="B96" s="18"/>
      <c r="C96" s="2"/>
      <c r="D96" s="24"/>
      <c r="F96" s="24"/>
      <c r="H96" s="24"/>
      <c r="K96" s="18"/>
      <c r="L96" s="18"/>
      <c r="M96" s="18"/>
      <c r="N96" s="18"/>
      <c r="O96" s="18"/>
      <c r="P96" s="18"/>
      <c r="Q96" s="18"/>
      <c r="R96" s="18"/>
    </row>
    <row r="97" spans="1:10" x14ac:dyDescent="0.2">
      <c r="A97" s="18">
        <f>A95+1</f>
        <v>56</v>
      </c>
      <c r="B97" s="18"/>
      <c r="C97" s="2" t="s">
        <v>367</v>
      </c>
      <c r="D97" s="20">
        <f>SUM(F97:J97)</f>
        <v>1878311.1040714213</v>
      </c>
      <c r="E97" s="20"/>
      <c r="F97" s="20">
        <v>270929.52717932063</v>
      </c>
      <c r="G97" s="20"/>
      <c r="H97" s="20">
        <v>1607381.5768921007</v>
      </c>
      <c r="J97" s="61">
        <v>0</v>
      </c>
    </row>
    <row r="98" spans="1:10" x14ac:dyDescent="0.2">
      <c r="A98" s="18">
        <f>A97+1</f>
        <v>57</v>
      </c>
      <c r="B98" s="18" t="s">
        <v>431</v>
      </c>
      <c r="C98" s="2"/>
      <c r="D98" s="37">
        <f>SUM(F98:J98)</f>
        <v>1</v>
      </c>
      <c r="E98" s="37"/>
      <c r="F98" s="37">
        <f>IFERROR(F97/$D97,0)</f>
        <v>0.14424102939712949</v>
      </c>
      <c r="G98" s="37"/>
      <c r="H98" s="37">
        <f>IFERROR(H97/$D97,0)</f>
        <v>0.85575897060287054</v>
      </c>
      <c r="I98" s="20"/>
      <c r="J98" s="37">
        <f>IFERROR(J97/$D97,0)</f>
        <v>0</v>
      </c>
    </row>
    <row r="99" spans="1:10" x14ac:dyDescent="0.2">
      <c r="A99" s="18"/>
      <c r="B99" s="18"/>
      <c r="C99" s="2"/>
      <c r="D99" s="24"/>
      <c r="F99" s="24"/>
      <c r="H99" s="24"/>
    </row>
    <row r="100" spans="1:10" x14ac:dyDescent="0.2">
      <c r="A100" s="18">
        <f>A98+1</f>
        <v>58</v>
      </c>
      <c r="C100" s="2" t="s">
        <v>367</v>
      </c>
      <c r="D100" s="20">
        <f>SUM(F100:J100)</f>
        <v>120230.64811659232</v>
      </c>
      <c r="F100" s="20">
        <v>22376.984389885944</v>
      </c>
      <c r="G100" s="20"/>
      <c r="H100" s="20">
        <v>97853.663726706378</v>
      </c>
      <c r="I100" s="20"/>
      <c r="J100" s="20">
        <v>0</v>
      </c>
    </row>
    <row r="101" spans="1:10" x14ac:dyDescent="0.2">
      <c r="A101" s="18">
        <f>A100+1</f>
        <v>59</v>
      </c>
      <c r="B101" s="2" t="s">
        <v>458</v>
      </c>
      <c r="D101" s="37">
        <f>SUM(F101:J101)</f>
        <v>1</v>
      </c>
      <c r="F101" s="37">
        <f>IFERROR(F100/$D100,0)</f>
        <v>0.18611714018364198</v>
      </c>
      <c r="H101" s="37">
        <f>IFERROR(H100/$D100,0)</f>
        <v>0.813882859816358</v>
      </c>
      <c r="J101" s="37">
        <f>IFERROR(J100/$D100,0)</f>
        <v>0</v>
      </c>
    </row>
    <row r="102" spans="1:10" x14ac:dyDescent="0.2">
      <c r="B102" s="2"/>
      <c r="F102" s="20"/>
      <c r="G102" s="20"/>
      <c r="H102" s="20"/>
      <c r="I102" s="20"/>
      <c r="J102" s="20"/>
    </row>
    <row r="103" spans="1:10" x14ac:dyDescent="0.2">
      <c r="A103" s="18">
        <f>A101+1</f>
        <v>60</v>
      </c>
      <c r="B103" s="18"/>
      <c r="C103" s="2" t="s">
        <v>367</v>
      </c>
      <c r="D103" s="20">
        <f>SUM(F103:J103)</f>
        <v>152523.42553920622</v>
      </c>
      <c r="E103" s="20"/>
      <c r="F103" s="20">
        <v>111517.48285214393</v>
      </c>
      <c r="G103" s="20"/>
      <c r="H103" s="20">
        <v>41005.942687062292</v>
      </c>
      <c r="J103" s="61">
        <v>0</v>
      </c>
    </row>
    <row r="104" spans="1:10" x14ac:dyDescent="0.2">
      <c r="A104" s="18">
        <f>A103+1</f>
        <v>61</v>
      </c>
      <c r="B104" s="18" t="s">
        <v>435</v>
      </c>
      <c r="C104" s="2"/>
      <c r="D104" s="37">
        <f>SUM(F104:J104)</f>
        <v>1</v>
      </c>
      <c r="E104" s="37"/>
      <c r="F104" s="37">
        <f>IFERROR(F103/$D103,0)</f>
        <v>0.73114987063727011</v>
      </c>
      <c r="G104" s="37"/>
      <c r="H104" s="37">
        <f>IFERROR(H103/$D103,0)</f>
        <v>0.26885012936272989</v>
      </c>
      <c r="I104" s="20"/>
      <c r="J104" s="37">
        <f>IFERROR(J103/$D103,0)</f>
        <v>0</v>
      </c>
    </row>
    <row r="105" spans="1:10" x14ac:dyDescent="0.2">
      <c r="A105" s="18"/>
      <c r="B105" s="18"/>
      <c r="C105" s="2"/>
      <c r="D105" s="24"/>
      <c r="F105" s="24"/>
      <c r="H105" s="24"/>
    </row>
    <row r="106" spans="1:10" x14ac:dyDescent="0.2">
      <c r="A106" s="18">
        <f>A104+1</f>
        <v>62</v>
      </c>
      <c r="B106" s="18"/>
      <c r="C106" s="2" t="s">
        <v>367</v>
      </c>
      <c r="D106" s="20">
        <f>SUM(F106:J106)</f>
        <v>14888.543237034275</v>
      </c>
      <c r="E106" s="20"/>
      <c r="F106" s="20">
        <v>14324.690465038228</v>
      </c>
      <c r="G106" s="20"/>
      <c r="H106" s="20">
        <v>563.8527719960482</v>
      </c>
      <c r="J106" s="61">
        <v>0</v>
      </c>
    </row>
    <row r="107" spans="1:10" x14ac:dyDescent="0.2">
      <c r="A107" s="18">
        <f>A106+1</f>
        <v>63</v>
      </c>
      <c r="B107" s="18" t="s">
        <v>436</v>
      </c>
      <c r="C107" s="2"/>
      <c r="D107" s="37">
        <f>SUM(F107:J107)</f>
        <v>1</v>
      </c>
      <c r="E107" s="37"/>
      <c r="F107" s="37">
        <f>IFERROR(F106/$D106,0)</f>
        <v>0.96212841222816881</v>
      </c>
      <c r="G107" s="37"/>
      <c r="H107" s="37">
        <f>IFERROR(H106/$D106,0)</f>
        <v>3.7871587771831257E-2</v>
      </c>
      <c r="I107" s="20"/>
      <c r="J107" s="37">
        <f>IFERROR(J106/$D106,0)</f>
        <v>0</v>
      </c>
    </row>
    <row r="108" spans="1:10" x14ac:dyDescent="0.2">
      <c r="B108" s="18"/>
      <c r="C108" s="2"/>
      <c r="D108" s="24"/>
      <c r="F108" s="24"/>
      <c r="H108" s="24"/>
    </row>
    <row r="109" spans="1:10" x14ac:dyDescent="0.2">
      <c r="A109" s="18">
        <f>A107+1</f>
        <v>64</v>
      </c>
      <c r="B109" s="18"/>
      <c r="C109" s="2" t="s">
        <v>367</v>
      </c>
      <c r="D109" s="20">
        <f>SUM(F109:J109)</f>
        <v>11379.741150279393</v>
      </c>
      <c r="E109" s="20"/>
      <c r="F109" s="20">
        <v>57.082465597031089</v>
      </c>
      <c r="G109" s="20"/>
      <c r="H109" s="20">
        <v>385.46340296133587</v>
      </c>
      <c r="I109" s="20"/>
      <c r="J109" s="20">
        <v>10937.195281721026</v>
      </c>
    </row>
    <row r="110" spans="1:10" x14ac:dyDescent="0.2">
      <c r="A110" s="18">
        <f>A109+1</f>
        <v>65</v>
      </c>
      <c r="B110" s="18" t="s">
        <v>448</v>
      </c>
      <c r="C110" s="2"/>
      <c r="D110" s="37">
        <f>SUM(F110:J110)</f>
        <v>1</v>
      </c>
      <c r="E110" s="37"/>
      <c r="F110" s="37">
        <f>IFERROR(F109/$D109,0)</f>
        <v>5.0161479811541773E-3</v>
      </c>
      <c r="G110" s="37"/>
      <c r="H110" s="37">
        <f>IFERROR(H109/$D109,0)</f>
        <v>3.3872774246000492E-2</v>
      </c>
      <c r="I110" s="20"/>
      <c r="J110" s="37">
        <f>IFERROR(J109/$D109,0)</f>
        <v>0.96111107777284532</v>
      </c>
    </row>
    <row r="112" spans="1:10" x14ac:dyDescent="0.2">
      <c r="A112" s="18"/>
      <c r="B112" s="2"/>
      <c r="C112" s="2"/>
      <c r="F112" s="20"/>
      <c r="G112" s="20"/>
      <c r="H112" s="20"/>
      <c r="I112" s="20"/>
      <c r="J112" s="20"/>
    </row>
  </sheetData>
  <mergeCells count="2">
    <mergeCell ref="B6:J6"/>
    <mergeCell ref="B7:J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88AC-D0ED-49F2-9D99-260C7888CC22}">
  <sheetPr>
    <tabColor theme="0" tint="-0.249977111117893"/>
  </sheetPr>
  <dimension ref="A6:AC59"/>
  <sheetViews>
    <sheetView topLeftCell="A25" zoomScale="80" zoomScaleNormal="80" workbookViewId="0">
      <selection activeCell="Q1" sqref="Q1:R1048576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1.4257812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4" width="10.7109375" style="31" customWidth="1"/>
    <col min="15" max="16" width="11.5703125" style="31" customWidth="1"/>
    <col min="17" max="18" width="11.5703125" style="31" hidden="1" customWidth="1"/>
    <col min="19" max="19" width="11.5703125" style="31" customWidth="1"/>
    <col min="20" max="20" width="11.28515625" style="31" customWidth="1"/>
    <col min="21" max="29" width="10.7109375" style="31" customWidth="1"/>
    <col min="30" max="16384" width="9.140625" style="31"/>
  </cols>
  <sheetData>
    <row r="6" spans="1:29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29" x14ac:dyDescent="0.2">
      <c r="B7" s="148" t="s">
        <v>477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29" x14ac:dyDescent="0.2">
      <c r="D9" s="2" t="s">
        <v>150</v>
      </c>
    </row>
    <row r="10" spans="1:29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2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2"/>
      <c r="J11" s="33" t="s">
        <v>170</v>
      </c>
      <c r="L11" s="33" t="s">
        <v>6</v>
      </c>
      <c r="N11" s="33" t="s">
        <v>408</v>
      </c>
      <c r="O11" s="33" t="s">
        <v>409</v>
      </c>
      <c r="P11" s="33" t="s">
        <v>410</v>
      </c>
      <c r="Q11" s="33"/>
      <c r="R11" s="33"/>
      <c r="S11" s="33" t="s">
        <v>413</v>
      </c>
      <c r="T11" s="33" t="s">
        <v>414</v>
      </c>
      <c r="U11" s="33" t="s">
        <v>415</v>
      </c>
      <c r="V11" s="33" t="s">
        <v>416</v>
      </c>
      <c r="W11" s="33" t="s">
        <v>417</v>
      </c>
      <c r="X11" s="33" t="s">
        <v>418</v>
      </c>
      <c r="Y11" s="33" t="s">
        <v>419</v>
      </c>
      <c r="Z11" s="33" t="s">
        <v>420</v>
      </c>
      <c r="AA11" s="124" t="s">
        <v>421</v>
      </c>
      <c r="AB11" s="33" t="s">
        <v>423</v>
      </c>
      <c r="AC11" s="33" t="s">
        <v>424</v>
      </c>
    </row>
    <row r="12" spans="1:29" x14ac:dyDescent="0.2">
      <c r="D12" s="83" t="s">
        <v>12</v>
      </c>
      <c r="F12" s="83" t="s">
        <v>13</v>
      </c>
      <c r="H12" s="83" t="s">
        <v>14</v>
      </c>
      <c r="J12" s="83" t="s">
        <v>366</v>
      </c>
      <c r="L12" s="83" t="s">
        <v>15</v>
      </c>
      <c r="N12" s="83" t="s">
        <v>16</v>
      </c>
      <c r="O12" s="83" t="s">
        <v>59</v>
      </c>
      <c r="P12" s="83" t="s">
        <v>61</v>
      </c>
      <c r="S12" s="83" t="s">
        <v>62</v>
      </c>
      <c r="T12" s="83" t="s">
        <v>82</v>
      </c>
      <c r="U12" s="83" t="s">
        <v>143</v>
      </c>
      <c r="V12" s="83" t="s">
        <v>144</v>
      </c>
      <c r="W12" s="83" t="s">
        <v>145</v>
      </c>
      <c r="X12" s="83" t="s">
        <v>184</v>
      </c>
      <c r="Y12" s="83" t="s">
        <v>193</v>
      </c>
      <c r="Z12" s="83" t="s">
        <v>369</v>
      </c>
      <c r="AA12" s="83" t="s">
        <v>370</v>
      </c>
      <c r="AB12" s="83" t="s">
        <v>371</v>
      </c>
      <c r="AC12" s="83" t="s">
        <v>372</v>
      </c>
    </row>
    <row r="14" spans="1:29" x14ac:dyDescent="0.2">
      <c r="B14" s="76" t="s">
        <v>384</v>
      </c>
    </row>
    <row r="15" spans="1:29" x14ac:dyDescent="0.2">
      <c r="A15" s="2">
        <v>1</v>
      </c>
      <c r="B15" s="31" t="s">
        <v>132</v>
      </c>
      <c r="D15" s="78">
        <f ca="1">'Total Allocation by Rate Zone'!P15</f>
        <v>270929.52717932063</v>
      </c>
      <c r="J15" s="78">
        <f ca="1">D15-F15</f>
        <v>270929.52717932063</v>
      </c>
      <c r="L15" s="2" t="s">
        <v>221</v>
      </c>
      <c r="N15" s="78">
        <f ca="1">IF($J15&lt;&gt;0,VLOOKUP($L15,'Allocation Factors - North'!$B$13:$U$103,5,FALSE)*$J15,0)+IF($F15&lt;&gt;0,VLOOKUP($H15,'Allocation Factors - North'!$B$13:$U$103,5,FALSE)*$F15,0)</f>
        <v>178880.33443915378</v>
      </c>
      <c r="O15" s="78">
        <f ca="1">IF($J15&lt;&gt;0,VLOOKUP($L15,'Allocation Factors - North'!$B$13:$U$103,6,FALSE)*$J15,0)+IF($F15&lt;&gt;0,VLOOKUP($H15,'Allocation Factors - North'!$B$13:$U$103,6,FALSE)*$F15,0)</f>
        <v>69383.573866603023</v>
      </c>
      <c r="P15" s="78">
        <f ca="1">IF($J15&lt;&gt;0,VLOOKUP($L15,'Allocation Factors - North'!$B$13:$U$103,7,FALSE)*$J15,0)+IF($F15&lt;&gt;0,VLOOKUP($H15,'Allocation Factors - North'!$B$13:$U$103,7,FALSE)*$F15,0)</f>
        <v>6297.2593833721794</v>
      </c>
      <c r="Q15" s="78"/>
      <c r="R15" s="78"/>
      <c r="S15" s="78">
        <f ca="1">IF($J15&lt;&gt;0,VLOOKUP($L15,'Allocation Factors - North'!$B$13:$U$103,10,FALSE)*$J15,0)+IF($F15&lt;&gt;0,VLOOKUP($H15,'Allocation Factors - North'!$B$13:$U$103,10,FALSE)*$F15,0)</f>
        <v>0</v>
      </c>
      <c r="T15" s="78">
        <f ca="1">IF($J15&lt;&gt;0,VLOOKUP($L15,'Allocation Factors - North'!$B$13:$U$103,11,FALSE)*$J15,0)+IF($F15&lt;&gt;0,VLOOKUP($H15,'Allocation Factors - North'!$B$13:$U$103,11,FALSE)*$F15,0)</f>
        <v>0</v>
      </c>
      <c r="U15" s="78">
        <f ca="1">IF($J15&lt;&gt;0,VLOOKUP($L15,'Allocation Factors - North'!$B$13:$U$103,12,FALSE)*$J15,0)+IF($F15&lt;&gt;0,VLOOKUP($H15,'Allocation Factors - North'!$B$13:$U$103,12,FALSE)*$F15,0)</f>
        <v>0</v>
      </c>
      <c r="V15" s="78">
        <f ca="1">IF($J15&lt;&gt;0,VLOOKUP($L15,'Allocation Factors - North'!$B$13:$U$103,13,FALSE)*$J15,0)+IF($F15&lt;&gt;0,VLOOKUP($H15,'Allocation Factors - North'!$B$13:$U$103,13,FALSE)*$F15,0)</f>
        <v>0</v>
      </c>
      <c r="W15" s="78">
        <f ca="1">IF($J15&lt;&gt;0,VLOOKUP($L15,'Allocation Factors - North'!$B$13:$U$103,14,FALSE)*$J15,0)+IF($F15&lt;&gt;0,VLOOKUP($H15,'Allocation Factors - North'!$B$13:$U$103,14,FALSE)*$F15,0)</f>
        <v>0</v>
      </c>
      <c r="X15" s="78">
        <f ca="1">IF($J15&lt;&gt;0,VLOOKUP($L15,'Allocation Factors - North'!$B$13:$U$103,15,FALSE)*$J15,0)+IF($F15&lt;&gt;0,VLOOKUP($H15,'Allocation Factors - North'!$B$13:$U$103,15,FALSE)*$F15,0)</f>
        <v>0</v>
      </c>
      <c r="Y15" s="78">
        <f ca="1">IF($J15&lt;&gt;0,VLOOKUP($L15,'Allocation Factors - North'!$B$13:$U$103,16,FALSE)*$J15,0)+IF($F15&lt;&gt;0,VLOOKUP($H15,'Allocation Factors - North'!$B$13:$U$103,16,FALSE)*$F15,0)</f>
        <v>637.1758591763579</v>
      </c>
      <c r="Z15" s="78">
        <f ca="1">IF($J15&lt;&gt;0,VLOOKUP($L15,'Allocation Factors - North'!$B$13:$U$103,17,FALSE)*$J15,0)+IF($F15&lt;&gt;0,VLOOKUP($H15,'Allocation Factors - North'!$B$13:$U$103,17,FALSE)*$F15,0)</f>
        <v>54.670996477038791</v>
      </c>
      <c r="AA15" s="78">
        <f ca="1">IF($J15&lt;&gt;0,VLOOKUP($L15,'Allocation Factors - North'!$B$13:$U$103,18,FALSE)*$J15,0)+IF($F15&lt;&gt;0,VLOOKUP($H15,'Allocation Factors - North'!$B$13:$U$103,18,FALSE)*$F15,0)</f>
        <v>0</v>
      </c>
      <c r="AB15" s="78">
        <f ca="1">IF($J15&lt;&gt;0,VLOOKUP($L15,'Allocation Factors - North'!$B$13:$U$103,19,FALSE)*$J15,0)+IF($F15&lt;&gt;0,VLOOKUP($H15,'Allocation Factors - North'!$B$13:$U$103,19,FALSE)*$F15,0)</f>
        <v>15676.512634538278</v>
      </c>
      <c r="AC15" s="78">
        <f ca="1">IF($J15&lt;&gt;0,VLOOKUP($L15,'Allocation Factors - North'!$B$13:$U$103,20,FALSE)*$J15,0)+IF($F15&lt;&gt;0,VLOOKUP($H15,'Allocation Factors - North'!$B$13:$U$103,20,FALSE)*$F15,0)</f>
        <v>0</v>
      </c>
    </row>
    <row r="16" spans="1:29" x14ac:dyDescent="0.2">
      <c r="A16" s="2">
        <f>A15+1</f>
        <v>2</v>
      </c>
      <c r="B16" s="31" t="s">
        <v>385</v>
      </c>
      <c r="D16" s="78">
        <f ca="1">'Total Allocation by Rate Zone'!P16</f>
        <v>138979.68258070419</v>
      </c>
      <c r="F16" s="50"/>
      <c r="J16" s="78">
        <f t="shared" ref="J16:J20" ca="1" si="0">D16-F16</f>
        <v>138979.68258070419</v>
      </c>
      <c r="L16" s="2" t="s">
        <v>263</v>
      </c>
      <c r="N16" s="78">
        <f ca="1">IF($J16&lt;&gt;0,VLOOKUP($L16,'Allocation Factors - North'!$B$13:$U$103,5,FALSE)*$J16,0)+IF($F16&lt;&gt;0,VLOOKUP($H16,'Allocation Factors - North'!$B$13:$U$103,5,FALSE)*$F16,0)</f>
        <v>76854.231793669431</v>
      </c>
      <c r="O16" s="78">
        <f ca="1">IF($J16&lt;&gt;0,VLOOKUP($L16,'Allocation Factors - North'!$B$13:$U$103,6,FALSE)*$J16,0)+IF($F16&lt;&gt;0,VLOOKUP($H16,'Allocation Factors - North'!$B$13:$U$103,6,FALSE)*$F16,0)</f>
        <v>51475.616449695081</v>
      </c>
      <c r="P16" s="78">
        <f ca="1">IF($J16&lt;&gt;0,VLOOKUP($L16,'Allocation Factors - North'!$B$13:$U$103,7,FALSE)*$J16,0)+IF($F16&lt;&gt;0,VLOOKUP($H16,'Allocation Factors - North'!$B$13:$U$103,7,FALSE)*$F16,0)</f>
        <v>4522.1534478489257</v>
      </c>
      <c r="Q16" s="78"/>
      <c r="R16" s="78"/>
      <c r="S16" s="78">
        <f ca="1">IF($J16&lt;&gt;0,VLOOKUP($L16,'Allocation Factors - North'!$B$13:$U$103,10,FALSE)*$J16,0)+IF($F16&lt;&gt;0,VLOOKUP($H16,'Allocation Factors - North'!$B$13:$U$103,10,FALSE)*$F16,0)</f>
        <v>0</v>
      </c>
      <c r="T16" s="78">
        <f ca="1">IF($J16&lt;&gt;0,VLOOKUP($L16,'Allocation Factors - North'!$B$13:$U$103,11,FALSE)*$J16,0)+IF($F16&lt;&gt;0,VLOOKUP($H16,'Allocation Factors - North'!$B$13:$U$103,11,FALSE)*$F16,0)</f>
        <v>0</v>
      </c>
      <c r="U16" s="78">
        <f ca="1">IF($J16&lt;&gt;0,VLOOKUP($L16,'Allocation Factors - North'!$B$13:$U$103,12,FALSE)*$J16,0)+IF($F16&lt;&gt;0,VLOOKUP($H16,'Allocation Factors - North'!$B$13:$U$103,12,FALSE)*$F16,0)</f>
        <v>0</v>
      </c>
      <c r="V16" s="78">
        <f ca="1">IF($J16&lt;&gt;0,VLOOKUP($L16,'Allocation Factors - North'!$B$13:$U$103,13,FALSE)*$J16,0)+IF($F16&lt;&gt;0,VLOOKUP($H16,'Allocation Factors - North'!$B$13:$U$103,13,FALSE)*$F16,0)</f>
        <v>0</v>
      </c>
      <c r="W16" s="78">
        <f ca="1">IF($J16&lt;&gt;0,VLOOKUP($L16,'Allocation Factors - North'!$B$13:$U$103,14,FALSE)*$J16,0)+IF($F16&lt;&gt;0,VLOOKUP($H16,'Allocation Factors - North'!$B$13:$U$103,14,FALSE)*$F16,0)</f>
        <v>0</v>
      </c>
      <c r="X16" s="78">
        <f ca="1">IF($J16&lt;&gt;0,VLOOKUP($L16,'Allocation Factors - North'!$B$13:$U$103,15,FALSE)*$J16,0)+IF($F16&lt;&gt;0,VLOOKUP($H16,'Allocation Factors - North'!$B$13:$U$103,15,FALSE)*$F16,0)</f>
        <v>0</v>
      </c>
      <c r="Y16" s="78">
        <f ca="1">IF($J16&lt;&gt;0,VLOOKUP($L16,'Allocation Factors - North'!$B$13:$U$103,16,FALSE)*$J16,0)+IF($F16&lt;&gt;0,VLOOKUP($H16,'Allocation Factors - North'!$B$13:$U$103,16,FALSE)*$F16,0)</f>
        <v>2.5001909698624809</v>
      </c>
      <c r="Z16" s="78">
        <f ca="1">IF($J16&lt;&gt;0,VLOOKUP($L16,'Allocation Factors - North'!$B$13:$U$103,17,FALSE)*$J16,0)+IF($F16&lt;&gt;0,VLOOKUP($H16,'Allocation Factors - North'!$B$13:$U$103,17,FALSE)*$F16,0)</f>
        <v>0</v>
      </c>
      <c r="AA16" s="78">
        <f ca="1">IF($J16&lt;&gt;0,VLOOKUP($L16,'Allocation Factors - North'!$B$13:$U$103,18,FALSE)*$J16,0)+IF($F16&lt;&gt;0,VLOOKUP($H16,'Allocation Factors - North'!$B$13:$U$103,18,FALSE)*$F16,0)</f>
        <v>1502.627000678041</v>
      </c>
      <c r="AB16" s="78">
        <f ca="1">IF($J16&lt;&gt;0,VLOOKUP($L16,'Allocation Factors - North'!$B$13:$U$103,19,FALSE)*$J16,0)+IF($F16&lt;&gt;0,VLOOKUP($H16,'Allocation Factors - North'!$B$13:$U$103,19,FALSE)*$F16,0)</f>
        <v>4622.5536978428727</v>
      </c>
      <c r="AC16" s="78">
        <f ca="1">IF($J16&lt;&gt;0,VLOOKUP($L16,'Allocation Factors - North'!$B$13:$U$103,20,FALSE)*$J16,0)+IF($F16&lt;&gt;0,VLOOKUP($H16,'Allocation Factors - North'!$B$13:$U$103,20,FALSE)*$F16,0)</f>
        <v>0</v>
      </c>
    </row>
    <row r="17" spans="1:29" x14ac:dyDescent="0.2">
      <c r="A17" s="2">
        <f t="shared" ref="A17:A21" si="1">A16+1</f>
        <v>3</v>
      </c>
      <c r="B17" s="31" t="s">
        <v>386</v>
      </c>
      <c r="D17" s="78">
        <f ca="1">'Total Allocation by Rate Zone'!P17</f>
        <v>6857.6208003154688</v>
      </c>
      <c r="J17" s="78">
        <f t="shared" ca="1" si="0"/>
        <v>6857.6208003154688</v>
      </c>
      <c r="L17" s="2" t="s">
        <v>156</v>
      </c>
      <c r="N17" s="78">
        <f ca="1">IF($J17&lt;&gt;0,VLOOKUP($L17,'Allocation Factors - North'!$B$13:$U$103,5,FALSE)*$J17,0)+IF($F17&lt;&gt;0,VLOOKUP($H17,'Allocation Factors - North'!$B$13:$U$103,5,FALSE)*$F17,0)</f>
        <v>3781.516991091431</v>
      </c>
      <c r="O17" s="78">
        <f ca="1">IF($J17&lt;&gt;0,VLOOKUP($L17,'Allocation Factors - North'!$B$13:$U$103,6,FALSE)*$J17,0)+IF($F17&lt;&gt;0,VLOOKUP($H17,'Allocation Factors - North'!$B$13:$U$103,6,FALSE)*$F17,0)</f>
        <v>2532.7937536871132</v>
      </c>
      <c r="P17" s="78">
        <f ca="1">IF($J17&lt;&gt;0,VLOOKUP($L17,'Allocation Factors - North'!$B$13:$U$103,7,FALSE)*$J17,0)+IF($F17&lt;&gt;0,VLOOKUP($H17,'Allocation Factors - North'!$B$13:$U$103,7,FALSE)*$F17,0)</f>
        <v>222.50694204157028</v>
      </c>
      <c r="Q17" s="78"/>
      <c r="R17" s="78"/>
      <c r="S17" s="78">
        <f ca="1">IF($J17&lt;&gt;0,VLOOKUP($L17,'Allocation Factors - North'!$B$13:$U$103,10,FALSE)*$J17,0)+IF($F17&lt;&gt;0,VLOOKUP($H17,'Allocation Factors - North'!$B$13:$U$103,10,FALSE)*$F17,0)</f>
        <v>0</v>
      </c>
      <c r="T17" s="78">
        <f ca="1">IF($J17&lt;&gt;0,VLOOKUP($L17,'Allocation Factors - North'!$B$13:$U$103,11,FALSE)*$J17,0)+IF($F17&lt;&gt;0,VLOOKUP($H17,'Allocation Factors - North'!$B$13:$U$103,11,FALSE)*$F17,0)</f>
        <v>0</v>
      </c>
      <c r="U17" s="78">
        <f ca="1">IF($J17&lt;&gt;0,VLOOKUP($L17,'Allocation Factors - North'!$B$13:$U$103,12,FALSE)*$J17,0)+IF($F17&lt;&gt;0,VLOOKUP($H17,'Allocation Factors - North'!$B$13:$U$103,12,FALSE)*$F17,0)</f>
        <v>0</v>
      </c>
      <c r="V17" s="78">
        <f ca="1">IF($J17&lt;&gt;0,VLOOKUP($L17,'Allocation Factors - North'!$B$13:$U$103,13,FALSE)*$J17,0)+IF($F17&lt;&gt;0,VLOOKUP($H17,'Allocation Factors - North'!$B$13:$U$103,13,FALSE)*$F17,0)</f>
        <v>0</v>
      </c>
      <c r="W17" s="78">
        <f ca="1">IF($J17&lt;&gt;0,VLOOKUP($L17,'Allocation Factors - North'!$B$13:$U$103,14,FALSE)*$J17,0)+IF($F17&lt;&gt;0,VLOOKUP($H17,'Allocation Factors - North'!$B$13:$U$103,14,FALSE)*$F17,0)</f>
        <v>0</v>
      </c>
      <c r="X17" s="78">
        <f ca="1">IF($J17&lt;&gt;0,VLOOKUP($L17,'Allocation Factors - North'!$B$13:$U$103,15,FALSE)*$J17,0)+IF($F17&lt;&gt;0,VLOOKUP($H17,'Allocation Factors - North'!$B$13:$U$103,15,FALSE)*$F17,0)</f>
        <v>0</v>
      </c>
      <c r="Y17" s="78">
        <f ca="1">IF($J17&lt;&gt;0,VLOOKUP($L17,'Allocation Factors - North'!$B$13:$U$103,16,FALSE)*$J17,0)+IF($F17&lt;&gt;0,VLOOKUP($H17,'Allocation Factors - North'!$B$13:$U$103,16,FALSE)*$F17,0)</f>
        <v>0.12301879041470183</v>
      </c>
      <c r="Z17" s="78">
        <f ca="1">IF($J17&lt;&gt;0,VLOOKUP($L17,'Allocation Factors - North'!$B$13:$U$103,17,FALSE)*$J17,0)+IF($F17&lt;&gt;0,VLOOKUP($H17,'Allocation Factors - North'!$B$13:$U$103,17,FALSE)*$F17,0)</f>
        <v>0</v>
      </c>
      <c r="AA17" s="78">
        <f ca="1">IF($J17&lt;&gt;0,VLOOKUP($L17,'Allocation Factors - North'!$B$13:$U$103,18,FALSE)*$J17,0)+IF($F17&lt;&gt;0,VLOOKUP($H17,'Allocation Factors - North'!$B$13:$U$103,18,FALSE)*$F17,0)</f>
        <v>93.233083100495676</v>
      </c>
      <c r="AB17" s="78">
        <f ca="1">IF($J17&lt;&gt;0,VLOOKUP($L17,'Allocation Factors - North'!$B$13:$U$103,19,FALSE)*$J17,0)+IF($F17&lt;&gt;0,VLOOKUP($H17,'Allocation Factors - North'!$B$13:$U$103,19,FALSE)*$F17,0)</f>
        <v>227.44701160444384</v>
      </c>
      <c r="AC17" s="78">
        <f ca="1">IF($J17&lt;&gt;0,VLOOKUP($L17,'Allocation Factors - North'!$B$13:$U$103,20,FALSE)*$J17,0)+IF($F17&lt;&gt;0,VLOOKUP($H17,'Allocation Factors - North'!$B$13:$U$103,20,FALSE)*$F17,0)</f>
        <v>0</v>
      </c>
    </row>
    <row r="18" spans="1:29" x14ac:dyDescent="0.2">
      <c r="A18" s="2">
        <f t="shared" si="1"/>
        <v>4</v>
      </c>
      <c r="B18" s="31" t="s">
        <v>115</v>
      </c>
      <c r="D18" s="78">
        <f ca="1">'Total Allocation by Rate Zone'!P18</f>
        <v>104440.2785921582</v>
      </c>
      <c r="F18" s="50">
        <v>-7493.093779438952</v>
      </c>
      <c r="H18" s="2" t="s">
        <v>462</v>
      </c>
      <c r="J18" s="78">
        <f t="shared" ca="1" si="0"/>
        <v>111933.37237159714</v>
      </c>
      <c r="L18" s="2" t="s">
        <v>463</v>
      </c>
      <c r="N18" s="78">
        <f ca="1">IF($J18&lt;&gt;0,VLOOKUP($L18,'Allocation Factors - North'!$B$13:$U$103,5,FALSE)*$J18,0)+IF($F18&lt;&gt;0,VLOOKUP($H18,'Allocation Factors - North'!$B$13:$U$103,5,FALSE)*$F18,0)</f>
        <v>54572.504312963363</v>
      </c>
      <c r="O18" s="78">
        <f ca="1">IF($J18&lt;&gt;0,VLOOKUP($L18,'Allocation Factors - North'!$B$13:$U$103,6,FALSE)*$J18,0)+IF($F18&lt;&gt;0,VLOOKUP($H18,'Allocation Factors - North'!$B$13:$U$103,6,FALSE)*$F18,0)</f>
        <v>31262.572889390882</v>
      </c>
      <c r="P18" s="78">
        <f ca="1">IF($J18&lt;&gt;0,VLOOKUP($L18,'Allocation Factors - North'!$B$13:$U$103,7,FALSE)*$J18,0)+IF($F18&lt;&gt;0,VLOOKUP($H18,'Allocation Factors - North'!$B$13:$U$103,7,FALSE)*$F18,0)</f>
        <v>10823.389666541996</v>
      </c>
      <c r="Q18" s="78"/>
      <c r="R18" s="78"/>
      <c r="S18" s="78">
        <f ca="1">IF($J18&lt;&gt;0,VLOOKUP($L18,'Allocation Factors - North'!$B$13:$U$103,10,FALSE)*$J18,0)+IF($F18&lt;&gt;0,VLOOKUP($H18,'Allocation Factors - North'!$B$13:$U$103,10,FALSE)*$F18,0)</f>
        <v>0</v>
      </c>
      <c r="T18" s="78">
        <f ca="1">IF($J18&lt;&gt;0,VLOOKUP($L18,'Allocation Factors - North'!$B$13:$U$103,11,FALSE)*$J18,0)+IF($F18&lt;&gt;0,VLOOKUP($H18,'Allocation Factors - North'!$B$13:$U$103,11,FALSE)*$F18,0)</f>
        <v>0</v>
      </c>
      <c r="U18" s="78">
        <f ca="1">IF($J18&lt;&gt;0,VLOOKUP($L18,'Allocation Factors - North'!$B$13:$U$103,12,FALSE)*$J18,0)+IF($F18&lt;&gt;0,VLOOKUP($H18,'Allocation Factors - North'!$B$13:$U$103,12,FALSE)*$F18,0)</f>
        <v>0</v>
      </c>
      <c r="V18" s="78">
        <f ca="1">IF($J18&lt;&gt;0,VLOOKUP($L18,'Allocation Factors - North'!$B$13:$U$103,13,FALSE)*$J18,0)+IF($F18&lt;&gt;0,VLOOKUP($H18,'Allocation Factors - North'!$B$13:$U$103,13,FALSE)*$F18,0)</f>
        <v>0</v>
      </c>
      <c r="W18" s="78">
        <f ca="1">IF($J18&lt;&gt;0,VLOOKUP($L18,'Allocation Factors - North'!$B$13:$U$103,14,FALSE)*$J18,0)+IF($F18&lt;&gt;0,VLOOKUP($H18,'Allocation Factors - North'!$B$13:$U$103,14,FALSE)*$F18,0)</f>
        <v>0</v>
      </c>
      <c r="X18" s="78">
        <f ca="1">IF($J18&lt;&gt;0,VLOOKUP($L18,'Allocation Factors - North'!$B$13:$U$103,15,FALSE)*$J18,0)+IF($F18&lt;&gt;0,VLOOKUP($H18,'Allocation Factors - North'!$B$13:$U$103,15,FALSE)*$F18,0)</f>
        <v>0</v>
      </c>
      <c r="Y18" s="78">
        <f ca="1">IF($J18&lt;&gt;0,VLOOKUP($L18,'Allocation Factors - North'!$B$13:$U$103,16,FALSE)*$J18,0)+IF($F18&lt;&gt;0,VLOOKUP($H18,'Allocation Factors - North'!$B$13:$U$103,16,FALSE)*$F18,0)</f>
        <v>1372.2917068093625</v>
      </c>
      <c r="Z18" s="78">
        <f ca="1">IF($J18&lt;&gt;0,VLOOKUP($L18,'Allocation Factors - North'!$B$13:$U$103,17,FALSE)*$J18,0)+IF($F18&lt;&gt;0,VLOOKUP($H18,'Allocation Factors - North'!$B$13:$U$103,17,FALSE)*$F18,0)</f>
        <v>266.32806540565878</v>
      </c>
      <c r="AA18" s="78">
        <f ca="1">IF($J18&lt;&gt;0,VLOOKUP($L18,'Allocation Factors - North'!$B$13:$U$103,18,FALSE)*$J18,0)+IF($F18&lt;&gt;0,VLOOKUP($H18,'Allocation Factors - North'!$B$13:$U$103,18,FALSE)*$F18,0)</f>
        <v>199.13732512473226</v>
      </c>
      <c r="AB18" s="78">
        <f ca="1">IF($J18&lt;&gt;0,VLOOKUP($L18,'Allocation Factors - North'!$B$13:$U$103,19,FALSE)*$J18,0)+IF($F18&lt;&gt;0,VLOOKUP($H18,'Allocation Factors - North'!$B$13:$U$103,19,FALSE)*$F18,0)</f>
        <v>5944.0546259222028</v>
      </c>
      <c r="AC18" s="78">
        <f ca="1">IF($J18&lt;&gt;0,VLOOKUP($L18,'Allocation Factors - North'!$B$13:$U$103,20,FALSE)*$J18,0)+IF($F18&lt;&gt;0,VLOOKUP($H18,'Allocation Factors - North'!$B$13:$U$103,20,FALSE)*$F18,0)</f>
        <v>0</v>
      </c>
    </row>
    <row r="19" spans="1:29" x14ac:dyDescent="0.2">
      <c r="A19" s="2">
        <f t="shared" si="1"/>
        <v>5</v>
      </c>
      <c r="B19" s="31" t="s">
        <v>133</v>
      </c>
      <c r="D19" s="78">
        <f ca="1">'Total Allocation by Rate Zone'!P19</f>
        <v>14324.690465038228</v>
      </c>
      <c r="J19" s="78">
        <f t="shared" ca="1" si="0"/>
        <v>14324.690465038228</v>
      </c>
      <c r="L19" s="2" t="s">
        <v>264</v>
      </c>
      <c r="N19" s="78">
        <f ca="1">IF($J19&lt;&gt;0,VLOOKUP($L19,'Allocation Factors - North'!$B$13:$U$103,5,FALSE)*$J19,0)+IF($F19&lt;&gt;0,VLOOKUP($H19,'Allocation Factors - North'!$B$13:$U$103,5,FALSE)*$F19,0)</f>
        <v>7496.9697679692581</v>
      </c>
      <c r="O19" s="78">
        <f ca="1">IF($J19&lt;&gt;0,VLOOKUP($L19,'Allocation Factors - North'!$B$13:$U$103,6,FALSE)*$J19,0)+IF($F19&lt;&gt;0,VLOOKUP($H19,'Allocation Factors - North'!$B$13:$U$103,6,FALSE)*$F19,0)</f>
        <v>4334.8190820417858</v>
      </c>
      <c r="P19" s="78">
        <f ca="1">IF($J19&lt;&gt;0,VLOOKUP($L19,'Allocation Factors - North'!$B$13:$U$103,7,FALSE)*$J19,0)+IF($F19&lt;&gt;0,VLOOKUP($H19,'Allocation Factors - North'!$B$13:$U$103,7,FALSE)*$F19,0)</f>
        <v>1410.9879286580035</v>
      </c>
      <c r="Q19" s="78"/>
      <c r="R19" s="78"/>
      <c r="S19" s="78">
        <f ca="1">IF($J19&lt;&gt;0,VLOOKUP($L19,'Allocation Factors - North'!$B$13:$U$103,10,FALSE)*$J19,0)+IF($F19&lt;&gt;0,VLOOKUP($H19,'Allocation Factors - North'!$B$13:$U$103,10,FALSE)*$F19,0)</f>
        <v>0</v>
      </c>
      <c r="T19" s="78">
        <f ca="1">IF($J19&lt;&gt;0,VLOOKUP($L19,'Allocation Factors - North'!$B$13:$U$103,11,FALSE)*$J19,0)+IF($F19&lt;&gt;0,VLOOKUP($H19,'Allocation Factors - North'!$B$13:$U$103,11,FALSE)*$F19,0)</f>
        <v>0</v>
      </c>
      <c r="U19" s="78">
        <f ca="1">IF($J19&lt;&gt;0,VLOOKUP($L19,'Allocation Factors - North'!$B$13:$U$103,12,FALSE)*$J19,0)+IF($F19&lt;&gt;0,VLOOKUP($H19,'Allocation Factors - North'!$B$13:$U$103,12,FALSE)*$F19,0)</f>
        <v>0</v>
      </c>
      <c r="V19" s="78">
        <f ca="1">IF($J19&lt;&gt;0,VLOOKUP($L19,'Allocation Factors - North'!$B$13:$U$103,13,FALSE)*$J19,0)+IF($F19&lt;&gt;0,VLOOKUP($H19,'Allocation Factors - North'!$B$13:$U$103,13,FALSE)*$F19,0)</f>
        <v>0</v>
      </c>
      <c r="W19" s="78">
        <f ca="1">IF($J19&lt;&gt;0,VLOOKUP($L19,'Allocation Factors - North'!$B$13:$U$103,14,FALSE)*$J19,0)+IF($F19&lt;&gt;0,VLOOKUP($H19,'Allocation Factors - North'!$B$13:$U$103,14,FALSE)*$F19,0)</f>
        <v>0</v>
      </c>
      <c r="X19" s="78">
        <f ca="1">IF($J19&lt;&gt;0,VLOOKUP($L19,'Allocation Factors - North'!$B$13:$U$103,15,FALSE)*$J19,0)+IF($F19&lt;&gt;0,VLOOKUP($H19,'Allocation Factors - North'!$B$13:$U$103,15,FALSE)*$F19,0)</f>
        <v>0</v>
      </c>
      <c r="Y19" s="78">
        <f ca="1">IF($J19&lt;&gt;0,VLOOKUP($L19,'Allocation Factors - North'!$B$13:$U$103,16,FALSE)*$J19,0)+IF($F19&lt;&gt;0,VLOOKUP($H19,'Allocation Factors - North'!$B$13:$U$103,16,FALSE)*$F19,0)</f>
        <v>193.21308142471432</v>
      </c>
      <c r="Z19" s="78">
        <f ca="1">IF($J19&lt;&gt;0,VLOOKUP($L19,'Allocation Factors - North'!$B$13:$U$103,17,FALSE)*$J19,0)+IF($F19&lt;&gt;0,VLOOKUP($H19,'Allocation Factors - North'!$B$13:$U$103,17,FALSE)*$F19,0)</f>
        <v>37.497906554104617</v>
      </c>
      <c r="AA19" s="78">
        <f ca="1">IF($J19&lt;&gt;0,VLOOKUP($L19,'Allocation Factors - North'!$B$13:$U$103,18,FALSE)*$J19,0)+IF($F19&lt;&gt;0,VLOOKUP($H19,'Allocation Factors - North'!$B$13:$U$103,18,FALSE)*$F19,0)</f>
        <v>14.304023908463684</v>
      </c>
      <c r="AB19" s="78">
        <f ca="1">IF($J19&lt;&gt;0,VLOOKUP($L19,'Allocation Factors - North'!$B$13:$U$103,19,FALSE)*$J19,0)+IF($F19&lt;&gt;0,VLOOKUP($H19,'Allocation Factors - North'!$B$13:$U$103,19,FALSE)*$F19,0)</f>
        <v>836.89867448189773</v>
      </c>
      <c r="AC19" s="78">
        <f ca="1">IF($J19&lt;&gt;0,VLOOKUP($L19,'Allocation Factors - North'!$B$13:$U$103,20,FALSE)*$J19,0)+IF($F19&lt;&gt;0,VLOOKUP($H19,'Allocation Factors - North'!$B$13:$U$103,20,FALSE)*$F19,0)</f>
        <v>0</v>
      </c>
    </row>
    <row r="20" spans="1:29" x14ac:dyDescent="0.2">
      <c r="A20" s="2">
        <f t="shared" si="1"/>
        <v>6</v>
      </c>
      <c r="B20" s="31" t="s">
        <v>135</v>
      </c>
      <c r="D20" s="78">
        <f ca="1">'Total Allocation by Rate Zone'!P20</f>
        <v>2849.7936423711335</v>
      </c>
      <c r="J20" s="78">
        <f t="shared" ca="1" si="0"/>
        <v>2849.7936423711335</v>
      </c>
      <c r="L20" s="2" t="s">
        <v>221</v>
      </c>
      <c r="N20" s="78">
        <f ca="1">IF($J20&lt;&gt;0,VLOOKUP($L20,'Allocation Factors - North'!$B$13:$U$103,5,FALSE)*$J20,0)+IF($F20&lt;&gt;0,VLOOKUP($H20,'Allocation Factors - North'!$B$13:$U$103,5,FALSE)*$F20,0)</f>
        <v>1881.5669341663111</v>
      </c>
      <c r="O20" s="78">
        <f ca="1">IF($J20&lt;&gt;0,VLOOKUP($L20,'Allocation Factors - North'!$B$13:$U$103,6,FALSE)*$J20,0)+IF($F20&lt;&gt;0,VLOOKUP($H20,'Allocation Factors - North'!$B$13:$U$103,6,FALSE)*$F20,0)</f>
        <v>729.81660488840714</v>
      </c>
      <c r="P20" s="78">
        <f ca="1">IF($J20&lt;&gt;0,VLOOKUP($L20,'Allocation Factors - North'!$B$13:$U$103,7,FALSE)*$J20,0)+IF($F20&lt;&gt;0,VLOOKUP($H20,'Allocation Factors - North'!$B$13:$U$103,7,FALSE)*$F20,0)</f>
        <v>66.238220477231778</v>
      </c>
      <c r="Q20" s="78"/>
      <c r="R20" s="78"/>
      <c r="S20" s="78">
        <f ca="1">IF($J20&lt;&gt;0,VLOOKUP($L20,'Allocation Factors - North'!$B$13:$U$103,10,FALSE)*$J20,0)+IF($F20&lt;&gt;0,VLOOKUP($H20,'Allocation Factors - North'!$B$13:$U$103,10,FALSE)*$F20,0)</f>
        <v>0</v>
      </c>
      <c r="T20" s="78">
        <f ca="1">IF($J20&lt;&gt;0,VLOOKUP($L20,'Allocation Factors - North'!$B$13:$U$103,11,FALSE)*$J20,0)+IF($F20&lt;&gt;0,VLOOKUP($H20,'Allocation Factors - North'!$B$13:$U$103,11,FALSE)*$F20,0)</f>
        <v>0</v>
      </c>
      <c r="U20" s="78">
        <f ca="1">IF($J20&lt;&gt;0,VLOOKUP($L20,'Allocation Factors - North'!$B$13:$U$103,12,FALSE)*$J20,0)+IF($F20&lt;&gt;0,VLOOKUP($H20,'Allocation Factors - North'!$B$13:$U$103,12,FALSE)*$F20,0)</f>
        <v>0</v>
      </c>
      <c r="V20" s="78">
        <f ca="1">IF($J20&lt;&gt;0,VLOOKUP($L20,'Allocation Factors - North'!$B$13:$U$103,13,FALSE)*$J20,0)+IF($F20&lt;&gt;0,VLOOKUP($H20,'Allocation Factors - North'!$B$13:$U$103,13,FALSE)*$F20,0)</f>
        <v>0</v>
      </c>
      <c r="W20" s="78">
        <f ca="1">IF($J20&lt;&gt;0,VLOOKUP($L20,'Allocation Factors - North'!$B$13:$U$103,14,FALSE)*$J20,0)+IF($F20&lt;&gt;0,VLOOKUP($H20,'Allocation Factors - North'!$B$13:$U$103,14,FALSE)*$F20,0)</f>
        <v>0</v>
      </c>
      <c r="X20" s="78">
        <f ca="1">IF($J20&lt;&gt;0,VLOOKUP($L20,'Allocation Factors - North'!$B$13:$U$103,15,FALSE)*$J20,0)+IF($F20&lt;&gt;0,VLOOKUP($H20,'Allocation Factors - North'!$B$13:$U$103,15,FALSE)*$F20,0)</f>
        <v>0</v>
      </c>
      <c r="Y20" s="78">
        <f ca="1">IF($J20&lt;&gt;0,VLOOKUP($L20,'Allocation Factors - North'!$B$13:$U$103,16,FALSE)*$J20,0)+IF($F20&lt;&gt;0,VLOOKUP($H20,'Allocation Factors - North'!$B$13:$U$103,16,FALSE)*$F20,0)</f>
        <v>6.7021846288142282</v>
      </c>
      <c r="Z20" s="78">
        <f ca="1">IF($J20&lt;&gt;0,VLOOKUP($L20,'Allocation Factors - North'!$B$13:$U$103,17,FALSE)*$J20,0)+IF($F20&lt;&gt;0,VLOOKUP($H20,'Allocation Factors - North'!$B$13:$U$103,17,FALSE)*$F20,0)</f>
        <v>0.57506119692609015</v>
      </c>
      <c r="AA20" s="78">
        <f ca="1">IF($J20&lt;&gt;0,VLOOKUP($L20,'Allocation Factors - North'!$B$13:$U$103,18,FALSE)*$J20,0)+IF($F20&lt;&gt;0,VLOOKUP($H20,'Allocation Factors - North'!$B$13:$U$103,18,FALSE)*$F20,0)</f>
        <v>0</v>
      </c>
      <c r="AB20" s="78">
        <f ca="1">IF($J20&lt;&gt;0,VLOOKUP($L20,'Allocation Factors - North'!$B$13:$U$103,19,FALSE)*$J20,0)+IF($F20&lt;&gt;0,VLOOKUP($H20,'Allocation Factors - North'!$B$13:$U$103,19,FALSE)*$F20,0)</f>
        <v>164.89463701344343</v>
      </c>
      <c r="AC20" s="78">
        <f ca="1">IF($J20&lt;&gt;0,VLOOKUP($L20,'Allocation Factors - North'!$B$13:$U$103,20,FALSE)*$J20,0)+IF($F20&lt;&gt;0,VLOOKUP($H20,'Allocation Factors - North'!$B$13:$U$103,20,FALSE)*$F20,0)</f>
        <v>0</v>
      </c>
    </row>
    <row r="21" spans="1:29" x14ac:dyDescent="0.2">
      <c r="A21" s="2">
        <f t="shared" si="1"/>
        <v>7</v>
      </c>
      <c r="B21" s="31" t="s">
        <v>383</v>
      </c>
      <c r="D21" s="41">
        <f ca="1">SUM(D15:D20)</f>
        <v>538381.59325990768</v>
      </c>
      <c r="F21" s="80">
        <f>SUM(F15:F20)</f>
        <v>-7493.093779438952</v>
      </c>
      <c r="J21" s="41">
        <f ca="1">SUM(J15:J20)</f>
        <v>545874.68703934667</v>
      </c>
      <c r="N21" s="41">
        <f t="shared" ref="N21:AB21" ca="1" si="2">SUM(N15:N20)</f>
        <v>323467.12423901359</v>
      </c>
      <c r="O21" s="41">
        <f t="shared" ca="1" si="2"/>
        <v>159719.1926463063</v>
      </c>
      <c r="P21" s="41">
        <f t="shared" ca="1" si="2"/>
        <v>23342.535588939911</v>
      </c>
      <c r="Q21" s="41"/>
      <c r="R21" s="41"/>
      <c r="S21" s="41">
        <f t="shared" ca="1" si="2"/>
        <v>0</v>
      </c>
      <c r="T21" s="41">
        <f t="shared" ca="1" si="2"/>
        <v>0</v>
      </c>
      <c r="U21" s="41">
        <f t="shared" ca="1" si="2"/>
        <v>0</v>
      </c>
      <c r="V21" s="41">
        <f t="shared" ca="1" si="2"/>
        <v>0</v>
      </c>
      <c r="W21" s="41">
        <f t="shared" ca="1" si="2"/>
        <v>0</v>
      </c>
      <c r="X21" s="41">
        <f t="shared" ca="1" si="2"/>
        <v>0</v>
      </c>
      <c r="Y21" s="41">
        <f t="shared" ca="1" si="2"/>
        <v>2212.0060417995264</v>
      </c>
      <c r="Z21" s="41">
        <f t="shared" ca="1" si="2"/>
        <v>359.07202963372822</v>
      </c>
      <c r="AA21" s="41">
        <f t="shared" ca="1" si="2"/>
        <v>1809.3014328117326</v>
      </c>
      <c r="AB21" s="41">
        <f t="shared" ca="1" si="2"/>
        <v>27472.361281403137</v>
      </c>
      <c r="AC21" s="41">
        <f ca="1">SUM(AC15:AC20)</f>
        <v>0</v>
      </c>
    </row>
    <row r="22" spans="1:29" x14ac:dyDescent="0.2"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x14ac:dyDescent="0.2">
      <c r="B23" s="76" t="s">
        <v>97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x14ac:dyDescent="0.2">
      <c r="A24" s="2">
        <f>A21+1</f>
        <v>8</v>
      </c>
      <c r="B24" s="31" t="s">
        <v>89</v>
      </c>
      <c r="D24" s="78">
        <f ca="1">'Total Allocation by Rate Zone'!P24</f>
        <v>18069.804061028441</v>
      </c>
      <c r="J24" s="78">
        <f t="shared" ref="J24:J27" ca="1" si="3">D24-F24</f>
        <v>18069.804061028441</v>
      </c>
      <c r="L24" s="2" t="s">
        <v>156</v>
      </c>
      <c r="N24" s="78">
        <f ca="1">IF($J24&lt;&gt;0,VLOOKUP($L24,'Allocation Factors - North'!$B$13:$U$103,5,FALSE)*$J24,0)+IF($F24&lt;&gt;0,VLOOKUP($H24,'Allocation Factors - North'!$B$13:$U$103,5,FALSE)*$F24,0)</f>
        <v>9964.2825219103051</v>
      </c>
      <c r="O24" s="78">
        <f ca="1">IF($J24&lt;&gt;0,VLOOKUP($L24,'Allocation Factors - North'!$B$13:$U$103,6,FALSE)*$J24,0)+IF($F24&lt;&gt;0,VLOOKUP($H24,'Allocation Factors - North'!$B$13:$U$103,6,FALSE)*$F24,0)</f>
        <v>6673.901661931709</v>
      </c>
      <c r="P24" s="78">
        <f ca="1">IF($J24&lt;&gt;0,VLOOKUP($L24,'Allocation Factors - North'!$B$13:$U$103,7,FALSE)*$J24,0)+IF($F24&lt;&gt;0,VLOOKUP($H24,'Allocation Factors - North'!$B$13:$U$103,7,FALSE)*$F24,0)</f>
        <v>586.30492440247292</v>
      </c>
      <c r="Q24" s="78"/>
      <c r="R24" s="78"/>
      <c r="S24" s="78">
        <f ca="1">IF($J24&lt;&gt;0,VLOOKUP($L24,'Allocation Factors - North'!$B$13:$U$103,10,FALSE)*$J24,0)+IF($F24&lt;&gt;0,VLOOKUP($H24,'Allocation Factors - North'!$B$13:$U$103,10,FALSE)*$F24,0)</f>
        <v>0</v>
      </c>
      <c r="T24" s="78">
        <f ca="1">IF($J24&lt;&gt;0,VLOOKUP($L24,'Allocation Factors - North'!$B$13:$U$103,11,FALSE)*$J24,0)+IF($F24&lt;&gt;0,VLOOKUP($H24,'Allocation Factors - North'!$B$13:$U$103,11,FALSE)*$F24,0)</f>
        <v>0</v>
      </c>
      <c r="U24" s="78">
        <f ca="1">IF($J24&lt;&gt;0,VLOOKUP($L24,'Allocation Factors - North'!$B$13:$U$103,12,FALSE)*$J24,0)+IF($F24&lt;&gt;0,VLOOKUP($H24,'Allocation Factors - North'!$B$13:$U$103,12,FALSE)*$F24,0)</f>
        <v>0</v>
      </c>
      <c r="V24" s="78">
        <f ca="1">IF($J24&lt;&gt;0,VLOOKUP($L24,'Allocation Factors - North'!$B$13:$U$103,13,FALSE)*$J24,0)+IF($F24&lt;&gt;0,VLOOKUP($H24,'Allocation Factors - North'!$B$13:$U$103,13,FALSE)*$F24,0)</f>
        <v>0</v>
      </c>
      <c r="W24" s="78">
        <f ca="1">IF($J24&lt;&gt;0,VLOOKUP($L24,'Allocation Factors - North'!$B$13:$U$103,14,FALSE)*$J24,0)+IF($F24&lt;&gt;0,VLOOKUP($H24,'Allocation Factors - North'!$B$13:$U$103,14,FALSE)*$F24,0)</f>
        <v>0</v>
      </c>
      <c r="X24" s="78">
        <f ca="1">IF($J24&lt;&gt;0,VLOOKUP($L24,'Allocation Factors - North'!$B$13:$U$103,15,FALSE)*$J24,0)+IF($F24&lt;&gt;0,VLOOKUP($H24,'Allocation Factors - North'!$B$13:$U$103,15,FALSE)*$F24,0)</f>
        <v>0</v>
      </c>
      <c r="Y24" s="78">
        <f ca="1">IF($J24&lt;&gt;0,VLOOKUP($L24,'Allocation Factors - North'!$B$13:$U$103,16,FALSE)*$J24,0)+IF($F24&lt;&gt;0,VLOOKUP($H24,'Allocation Factors - North'!$B$13:$U$103,16,FALSE)*$F24,0)</f>
        <v>0.32415403291417416</v>
      </c>
      <c r="Z24" s="78">
        <f ca="1">IF($J24&lt;&gt;0,VLOOKUP($L24,'Allocation Factors - North'!$B$13:$U$103,17,FALSE)*$J24,0)+IF($F24&lt;&gt;0,VLOOKUP($H24,'Allocation Factors - North'!$B$13:$U$103,17,FALSE)*$F24,0)</f>
        <v>0</v>
      </c>
      <c r="AA24" s="78">
        <f ca="1">IF($J24&lt;&gt;0,VLOOKUP($L24,'Allocation Factors - North'!$B$13:$U$103,18,FALSE)*$J24,0)+IF($F24&lt;&gt;0,VLOOKUP($H24,'Allocation Factors - North'!$B$13:$U$103,18,FALSE)*$F24,0)</f>
        <v>245.66881031888465</v>
      </c>
      <c r="AB24" s="78">
        <f ca="1">IF($J24&lt;&gt;0,VLOOKUP($L24,'Allocation Factors - North'!$B$13:$U$103,19,FALSE)*$J24,0)+IF($F24&lt;&gt;0,VLOOKUP($H24,'Allocation Factors - North'!$B$13:$U$103,19,FALSE)*$F24,0)</f>
        <v>599.32198843215349</v>
      </c>
      <c r="AC24" s="78">
        <f ca="1">IF($J24&lt;&gt;0,VLOOKUP($L24,'Allocation Factors - North'!$B$13:$U$103,20,FALSE)*$J24,0)+IF($F24&lt;&gt;0,VLOOKUP($H24,'Allocation Factors - North'!$B$13:$U$103,20,FALSE)*$F24,0)</f>
        <v>0</v>
      </c>
    </row>
    <row r="25" spans="1:29" x14ac:dyDescent="0.2">
      <c r="A25" s="2">
        <f>A24+1</f>
        <v>9</v>
      </c>
      <c r="B25" s="31" t="s">
        <v>90</v>
      </c>
      <c r="D25" s="78">
        <f ca="1">'Total Allocation by Rate Zone'!P25</f>
        <v>12594.453556751592</v>
      </c>
      <c r="F25" s="78">
        <v>5495.4447783159658</v>
      </c>
      <c r="H25" s="2" t="s">
        <v>334</v>
      </c>
      <c r="J25" s="78">
        <f t="shared" ca="1" si="3"/>
        <v>7099.0087784356265</v>
      </c>
      <c r="L25" s="2" t="s">
        <v>157</v>
      </c>
      <c r="N25" s="78">
        <f ca="1">IF($J25&lt;&gt;0,VLOOKUP($L25,'Allocation Factors - North'!$B$13:$U$103,5,FALSE)*$J25,0)+IF($F25&lt;&gt;0,VLOOKUP($H25,'Allocation Factors - North'!$B$13:$U$103,5,FALSE)*$F25,0)</f>
        <v>6528.5891246030496</v>
      </c>
      <c r="O25" s="78">
        <f ca="1">IF($J25&lt;&gt;0,VLOOKUP($L25,'Allocation Factors - North'!$B$13:$U$103,6,FALSE)*$J25,0)+IF($F25&lt;&gt;0,VLOOKUP($H25,'Allocation Factors - North'!$B$13:$U$103,6,FALSE)*$F25,0)</f>
        <v>4788.0313307172482</v>
      </c>
      <c r="P25" s="78">
        <f ca="1">IF($J25&lt;&gt;0,VLOOKUP($L25,'Allocation Factors - North'!$B$13:$U$103,7,FALSE)*$J25,0)+IF($F25&lt;&gt;0,VLOOKUP($H25,'Allocation Factors - North'!$B$13:$U$103,7,FALSE)*$F25,0)</f>
        <v>456.60144578646765</v>
      </c>
      <c r="Q25" s="78"/>
      <c r="R25" s="78"/>
      <c r="S25" s="78">
        <f ca="1">IF($J25&lt;&gt;0,VLOOKUP($L25,'Allocation Factors - North'!$B$13:$U$103,10,FALSE)*$J25,0)+IF($F25&lt;&gt;0,VLOOKUP($H25,'Allocation Factors - North'!$B$13:$U$103,10,FALSE)*$F25,0)</f>
        <v>0</v>
      </c>
      <c r="T25" s="78">
        <f ca="1">IF($J25&lt;&gt;0,VLOOKUP($L25,'Allocation Factors - North'!$B$13:$U$103,11,FALSE)*$J25,0)+IF($F25&lt;&gt;0,VLOOKUP($H25,'Allocation Factors - North'!$B$13:$U$103,11,FALSE)*$F25,0)</f>
        <v>0</v>
      </c>
      <c r="U25" s="78">
        <f ca="1">IF($J25&lt;&gt;0,VLOOKUP($L25,'Allocation Factors - North'!$B$13:$U$103,12,FALSE)*$J25,0)+IF($F25&lt;&gt;0,VLOOKUP($H25,'Allocation Factors - North'!$B$13:$U$103,12,FALSE)*$F25,0)</f>
        <v>0</v>
      </c>
      <c r="V25" s="78">
        <f ca="1">IF($J25&lt;&gt;0,VLOOKUP($L25,'Allocation Factors - North'!$B$13:$U$103,13,FALSE)*$J25,0)+IF($F25&lt;&gt;0,VLOOKUP($H25,'Allocation Factors - North'!$B$13:$U$103,13,FALSE)*$F25,0)</f>
        <v>0</v>
      </c>
      <c r="W25" s="78">
        <f ca="1">IF($J25&lt;&gt;0,VLOOKUP($L25,'Allocation Factors - North'!$B$13:$U$103,14,FALSE)*$J25,0)+IF($F25&lt;&gt;0,VLOOKUP($H25,'Allocation Factors - North'!$B$13:$U$103,14,FALSE)*$F25,0)</f>
        <v>0</v>
      </c>
      <c r="X25" s="78">
        <f ca="1">IF($J25&lt;&gt;0,VLOOKUP($L25,'Allocation Factors - North'!$B$13:$U$103,15,FALSE)*$J25,0)+IF($F25&lt;&gt;0,VLOOKUP($H25,'Allocation Factors - North'!$B$13:$U$103,15,FALSE)*$F25,0)</f>
        <v>0</v>
      </c>
      <c r="Y25" s="78">
        <f ca="1">IF($J25&lt;&gt;0,VLOOKUP($L25,'Allocation Factors - North'!$B$13:$U$103,16,FALSE)*$J25,0)+IF($F25&lt;&gt;0,VLOOKUP($H25,'Allocation Factors - North'!$B$13:$U$103,16,FALSE)*$F25,0)</f>
        <v>53.691887848294357</v>
      </c>
      <c r="Z25" s="78">
        <f ca="1">IF($J25&lt;&gt;0,VLOOKUP($L25,'Allocation Factors - North'!$B$13:$U$103,17,FALSE)*$J25,0)+IF($F25&lt;&gt;0,VLOOKUP($H25,'Allocation Factors - North'!$B$13:$U$103,17,FALSE)*$F25,0)</f>
        <v>0</v>
      </c>
      <c r="AA25" s="78">
        <f ca="1">IF($J25&lt;&gt;0,VLOOKUP($L25,'Allocation Factors - North'!$B$13:$U$103,18,FALSE)*$J25,0)+IF($F25&lt;&gt;0,VLOOKUP($H25,'Allocation Factors - North'!$B$13:$U$103,18,FALSE)*$F25,0)</f>
        <v>171.86007481922138</v>
      </c>
      <c r="AB25" s="78">
        <f ca="1">IF($J25&lt;&gt;0,VLOOKUP($L25,'Allocation Factors - North'!$B$13:$U$103,19,FALSE)*$J25,0)+IF($F25&lt;&gt;0,VLOOKUP($H25,'Allocation Factors - North'!$B$13:$U$103,19,FALSE)*$F25,0)</f>
        <v>595.67969297731065</v>
      </c>
      <c r="AC25" s="78">
        <f ca="1">IF($J25&lt;&gt;0,VLOOKUP($L25,'Allocation Factors - North'!$B$13:$U$103,20,FALSE)*$J25,0)+IF($F25&lt;&gt;0,VLOOKUP($H25,'Allocation Factors - North'!$B$13:$U$103,20,FALSE)*$F25,0)</f>
        <v>0</v>
      </c>
    </row>
    <row r="26" spans="1:29" x14ac:dyDescent="0.2">
      <c r="A26" s="2">
        <f t="shared" ref="A26:A28" si="4">A25+1</f>
        <v>10</v>
      </c>
      <c r="B26" s="31" t="s">
        <v>346</v>
      </c>
      <c r="D26" s="78">
        <f ca="1">'Total Allocation by Rate Zone'!P26</f>
        <v>940.68031530198095</v>
      </c>
      <c r="J26" s="78">
        <f t="shared" ca="1" si="3"/>
        <v>940.68031530198095</v>
      </c>
      <c r="L26" s="2" t="s">
        <v>347</v>
      </c>
      <c r="N26" s="78">
        <f ca="1">IF($J26&lt;&gt;0,VLOOKUP($L26,'Allocation Factors - North'!$B$13:$U$103,5,FALSE)*$J26,0)+IF($F26&lt;&gt;0,VLOOKUP($H26,'Allocation Factors - North'!$B$13:$U$103,5,FALSE)*$F26,0)</f>
        <v>531.18040544722521</v>
      </c>
      <c r="O26" s="78">
        <f ca="1">IF($J26&lt;&gt;0,VLOOKUP($L26,'Allocation Factors - North'!$B$13:$U$103,6,FALSE)*$J26,0)+IF($F26&lt;&gt;0,VLOOKUP($H26,'Allocation Factors - North'!$B$13:$U$103,6,FALSE)*$F26,0)</f>
        <v>348.19243030594117</v>
      </c>
      <c r="P26" s="78">
        <f ca="1">IF($J26&lt;&gt;0,VLOOKUP($L26,'Allocation Factors - North'!$B$13:$U$103,7,FALSE)*$J26,0)+IF($F26&lt;&gt;0,VLOOKUP($H26,'Allocation Factors - North'!$B$13:$U$103,7,FALSE)*$F26,0)</f>
        <v>13.14145310101156</v>
      </c>
      <c r="Q26" s="78"/>
      <c r="R26" s="78"/>
      <c r="S26" s="78">
        <f ca="1">IF($J26&lt;&gt;0,VLOOKUP($L26,'Allocation Factors - North'!$B$13:$U$103,10,FALSE)*$J26,0)+IF($F26&lt;&gt;0,VLOOKUP($H26,'Allocation Factors - North'!$B$13:$U$103,10,FALSE)*$F26,0)</f>
        <v>0</v>
      </c>
      <c r="T26" s="78">
        <f ca="1">IF($J26&lt;&gt;0,VLOOKUP($L26,'Allocation Factors - North'!$B$13:$U$103,11,FALSE)*$J26,0)+IF($F26&lt;&gt;0,VLOOKUP($H26,'Allocation Factors - North'!$B$13:$U$103,11,FALSE)*$F26,0)</f>
        <v>0</v>
      </c>
      <c r="U26" s="78">
        <f ca="1">IF($J26&lt;&gt;0,VLOOKUP($L26,'Allocation Factors - North'!$B$13:$U$103,12,FALSE)*$J26,0)+IF($F26&lt;&gt;0,VLOOKUP($H26,'Allocation Factors - North'!$B$13:$U$103,12,FALSE)*$F26,0)</f>
        <v>14.134857380232464</v>
      </c>
      <c r="V26" s="78">
        <f ca="1">IF($J26&lt;&gt;0,VLOOKUP($L26,'Allocation Factors - North'!$B$13:$U$103,13,FALSE)*$J26,0)+IF($F26&lt;&gt;0,VLOOKUP($H26,'Allocation Factors - North'!$B$13:$U$103,13,FALSE)*$F26,0)</f>
        <v>0.88840039449626051</v>
      </c>
      <c r="W26" s="78">
        <f ca="1">IF($J26&lt;&gt;0,VLOOKUP($L26,'Allocation Factors - North'!$B$13:$U$103,14,FALSE)*$J26,0)+IF($F26&lt;&gt;0,VLOOKUP($H26,'Allocation Factors - North'!$B$13:$U$103,14,FALSE)*$F26,0)</f>
        <v>14.489002855242061</v>
      </c>
      <c r="X26" s="78">
        <f ca="1">IF($J26&lt;&gt;0,VLOOKUP($L26,'Allocation Factors - North'!$B$13:$U$103,15,FALSE)*$J26,0)+IF($F26&lt;&gt;0,VLOOKUP($H26,'Allocation Factors - North'!$B$13:$U$103,15,FALSE)*$F26,0)</f>
        <v>0.96553814959623607</v>
      </c>
      <c r="Y26" s="78">
        <f ca="1">IF($J26&lt;&gt;0,VLOOKUP($L26,'Allocation Factors - North'!$B$13:$U$103,16,FALSE)*$J26,0)+IF($F26&lt;&gt;0,VLOOKUP($H26,'Allocation Factors - North'!$B$13:$U$103,16,FALSE)*$F26,0)</f>
        <v>1.2889121508145025</v>
      </c>
      <c r="Z26" s="78">
        <f ca="1">IF($J26&lt;&gt;0,VLOOKUP($L26,'Allocation Factors - North'!$B$13:$U$103,17,FALSE)*$J26,0)+IF($F26&lt;&gt;0,VLOOKUP($H26,'Allocation Factors - North'!$B$13:$U$103,17,FALSE)*$F26,0)</f>
        <v>0.13048027851073338</v>
      </c>
      <c r="AA26" s="78">
        <f ca="1">IF($J26&lt;&gt;0,VLOOKUP($L26,'Allocation Factors - North'!$B$13:$U$103,18,FALSE)*$J26,0)+IF($F26&lt;&gt;0,VLOOKUP($H26,'Allocation Factors - North'!$B$13:$U$103,18,FALSE)*$F26,0)</f>
        <v>4.1339202011272089</v>
      </c>
      <c r="AB26" s="78">
        <f ca="1">IF($J26&lt;&gt;0,VLOOKUP($L26,'Allocation Factors - North'!$B$13:$U$103,19,FALSE)*$J26,0)+IF($F26&lt;&gt;0,VLOOKUP($H26,'Allocation Factors - North'!$B$13:$U$103,19,FALSE)*$F26,0)</f>
        <v>12.134915037783557</v>
      </c>
      <c r="AC26" s="78">
        <f ca="1">IF($J26&lt;&gt;0,VLOOKUP($L26,'Allocation Factors - North'!$B$13:$U$103,20,FALSE)*$J26,0)+IF($F26&lt;&gt;0,VLOOKUP($H26,'Allocation Factors - North'!$B$13:$U$103,20,FALSE)*$F26,0)</f>
        <v>0</v>
      </c>
    </row>
    <row r="27" spans="1:29" x14ac:dyDescent="0.2">
      <c r="A27" s="2">
        <f t="shared" si="4"/>
        <v>11</v>
      </c>
      <c r="B27" s="31" t="s">
        <v>91</v>
      </c>
      <c r="D27" s="78">
        <f ca="1">'Total Allocation by Rate Zone'!P27</f>
        <v>2164.0334581366324</v>
      </c>
      <c r="J27" s="78">
        <f t="shared" ca="1" si="3"/>
        <v>2164.0334581366324</v>
      </c>
      <c r="L27" s="2" t="s">
        <v>335</v>
      </c>
      <c r="N27" s="78">
        <f ca="1">IF($J27&lt;&gt;0,VLOOKUP($L27,'Allocation Factors - North'!$B$13:$U$103,5,FALSE)*$J27,0)+IF($F27&lt;&gt;0,VLOOKUP($H27,'Allocation Factors - North'!$B$13:$U$103,5,FALSE)*$F27,0)</f>
        <v>1124.5752436953617</v>
      </c>
      <c r="O27" s="78">
        <f ca="1">IF($J27&lt;&gt;0,VLOOKUP($L27,'Allocation Factors - North'!$B$13:$U$103,6,FALSE)*$J27,0)+IF($F27&lt;&gt;0,VLOOKUP($H27,'Allocation Factors - North'!$B$13:$U$103,6,FALSE)*$F27,0)</f>
        <v>652.43510150876773</v>
      </c>
      <c r="P27" s="78">
        <f ca="1">IF($J27&lt;&gt;0,VLOOKUP($L27,'Allocation Factors - North'!$B$13:$U$103,7,FALSE)*$J27,0)+IF($F27&lt;&gt;0,VLOOKUP($H27,'Allocation Factors - North'!$B$13:$U$103,7,FALSE)*$F27,0)</f>
        <v>211.66907821774635</v>
      </c>
      <c r="Q27" s="78"/>
      <c r="R27" s="78"/>
      <c r="S27" s="78">
        <f ca="1">IF($J27&lt;&gt;0,VLOOKUP($L27,'Allocation Factors - North'!$B$13:$U$103,10,FALSE)*$J27,0)+IF($F27&lt;&gt;0,VLOOKUP($H27,'Allocation Factors - North'!$B$13:$U$103,10,FALSE)*$F27,0)</f>
        <v>0</v>
      </c>
      <c r="T27" s="78">
        <f ca="1">IF($J27&lt;&gt;0,VLOOKUP($L27,'Allocation Factors - North'!$B$13:$U$103,11,FALSE)*$J27,0)+IF($F27&lt;&gt;0,VLOOKUP($H27,'Allocation Factors - North'!$B$13:$U$103,11,FALSE)*$F27,0)</f>
        <v>0</v>
      </c>
      <c r="U27" s="78">
        <f ca="1">IF($J27&lt;&gt;0,VLOOKUP($L27,'Allocation Factors - North'!$B$13:$U$103,12,FALSE)*$J27,0)+IF($F27&lt;&gt;0,VLOOKUP($H27,'Allocation Factors - North'!$B$13:$U$103,12,FALSE)*$F27,0)</f>
        <v>0</v>
      </c>
      <c r="V27" s="78">
        <f ca="1">IF($J27&lt;&gt;0,VLOOKUP($L27,'Allocation Factors - North'!$B$13:$U$103,13,FALSE)*$J27,0)+IF($F27&lt;&gt;0,VLOOKUP($H27,'Allocation Factors - North'!$B$13:$U$103,13,FALSE)*$F27,0)</f>
        <v>0</v>
      </c>
      <c r="W27" s="78">
        <f ca="1">IF($J27&lt;&gt;0,VLOOKUP($L27,'Allocation Factors - North'!$B$13:$U$103,14,FALSE)*$J27,0)+IF($F27&lt;&gt;0,VLOOKUP($H27,'Allocation Factors - North'!$B$13:$U$103,14,FALSE)*$F27,0)</f>
        <v>0</v>
      </c>
      <c r="X27" s="78">
        <f ca="1">IF($J27&lt;&gt;0,VLOOKUP($L27,'Allocation Factors - North'!$B$13:$U$103,15,FALSE)*$J27,0)+IF($F27&lt;&gt;0,VLOOKUP($H27,'Allocation Factors - North'!$B$13:$U$103,15,FALSE)*$F27,0)</f>
        <v>0</v>
      </c>
      <c r="Y27" s="78">
        <f ca="1">IF($J27&lt;&gt;0,VLOOKUP($L27,'Allocation Factors - North'!$B$13:$U$103,16,FALSE)*$J27,0)+IF($F27&lt;&gt;0,VLOOKUP($H27,'Allocation Factors - North'!$B$13:$U$103,16,FALSE)*$F27,0)</f>
        <v>28.969913495298449</v>
      </c>
      <c r="Z27" s="78">
        <f ca="1">IF($J27&lt;&gt;0,VLOOKUP($L27,'Allocation Factors - North'!$B$13:$U$103,17,FALSE)*$J27,0)+IF($F27&lt;&gt;0,VLOOKUP($H27,'Allocation Factors - North'!$B$13:$U$103,17,FALSE)*$F27,0)</f>
        <v>5.6248375324150857</v>
      </c>
      <c r="AA27" s="78">
        <f ca="1">IF($J27&lt;&gt;0,VLOOKUP($L27,'Allocation Factors - North'!$B$13:$U$103,18,FALSE)*$J27,0)+IF($F27&lt;&gt;0,VLOOKUP($H27,'Allocation Factors - North'!$B$13:$U$103,18,FALSE)*$F27,0)</f>
        <v>15.221100155063281</v>
      </c>
      <c r="AB27" s="78">
        <f ca="1">IF($J27&lt;&gt;0,VLOOKUP($L27,'Allocation Factors - North'!$B$13:$U$103,19,FALSE)*$J27,0)+IF($F27&lt;&gt;0,VLOOKUP($H27,'Allocation Factors - North'!$B$13:$U$103,19,FALSE)*$F27,0)</f>
        <v>125.53818353197981</v>
      </c>
      <c r="AC27" s="78">
        <f ca="1">IF($J27&lt;&gt;0,VLOOKUP($L27,'Allocation Factors - North'!$B$13:$U$103,20,FALSE)*$J27,0)+IF($F27&lt;&gt;0,VLOOKUP($H27,'Allocation Factors - North'!$B$13:$U$103,20,FALSE)*$F27,0)</f>
        <v>0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33768.971391218649</v>
      </c>
      <c r="F28" s="41">
        <f>SUM(F24:F27)</f>
        <v>5495.4447783159658</v>
      </c>
      <c r="H28" s="121"/>
      <c r="J28" s="41">
        <f ca="1">SUM(J24:J27)</f>
        <v>28273.526612902679</v>
      </c>
      <c r="N28" s="41">
        <f t="shared" ref="N28:AB28" ca="1" si="5">SUM(N24:N27)</f>
        <v>18148.627295655944</v>
      </c>
      <c r="O28" s="41">
        <f t="shared" ca="1" si="5"/>
        <v>12462.560524463664</v>
      </c>
      <c r="P28" s="41">
        <f t="shared" ca="1" si="5"/>
        <v>1267.7169015076986</v>
      </c>
      <c r="Q28" s="41"/>
      <c r="R28" s="41"/>
      <c r="S28" s="41">
        <f t="shared" ca="1" si="5"/>
        <v>0</v>
      </c>
      <c r="T28" s="41">
        <f t="shared" ca="1" si="5"/>
        <v>0</v>
      </c>
      <c r="U28" s="41">
        <f t="shared" ca="1" si="5"/>
        <v>14.134857380232464</v>
      </c>
      <c r="V28" s="41">
        <f t="shared" ca="1" si="5"/>
        <v>0.88840039449626051</v>
      </c>
      <c r="W28" s="41">
        <f t="shared" ca="1" si="5"/>
        <v>14.489002855242061</v>
      </c>
      <c r="X28" s="41">
        <f t="shared" ca="1" si="5"/>
        <v>0.96553814959623607</v>
      </c>
      <c r="Y28" s="41">
        <f t="shared" ca="1" si="5"/>
        <v>84.274867527321476</v>
      </c>
      <c r="Z28" s="41">
        <f t="shared" ca="1" si="5"/>
        <v>5.7553178109258187</v>
      </c>
      <c r="AA28" s="41">
        <f t="shared" ca="1" si="5"/>
        <v>436.88390549429647</v>
      </c>
      <c r="AB28" s="41">
        <f t="shared" ca="1" si="5"/>
        <v>1332.6747799792274</v>
      </c>
      <c r="AC28" s="41">
        <f ca="1">SUM(AC24:AC27)</f>
        <v>0</v>
      </c>
    </row>
    <row r="29" spans="1:29" x14ac:dyDescent="0.2"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x14ac:dyDescent="0.2">
      <c r="B30" s="76" t="s">
        <v>98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x14ac:dyDescent="0.2">
      <c r="A31" s="2">
        <f>A28+1</f>
        <v>13</v>
      </c>
      <c r="B31" s="31" t="s">
        <v>92</v>
      </c>
      <c r="D31" s="78">
        <f ca="1">'Total Allocation by Rate Zone'!P31</f>
        <v>1027.3969203304771</v>
      </c>
      <c r="J31" s="78">
        <f t="shared" ref="J31:J37" ca="1" si="6">D31-F31</f>
        <v>1027.3969203304771</v>
      </c>
      <c r="L31" s="2" t="s">
        <v>489</v>
      </c>
      <c r="N31" s="78">
        <f ca="1">IF($J31&lt;&gt;0,VLOOKUP($L31,'Allocation Factors - North'!$B$13:$U$103,5,FALSE)*$J31,0)+IF($F31&lt;&gt;0,VLOOKUP($H31,'Allocation Factors - North'!$B$13:$U$103,5,FALSE)*$F31,0)</f>
        <v>561.05980463982712</v>
      </c>
      <c r="O31" s="78">
        <f ca="1">IF($J31&lt;&gt;0,VLOOKUP($L31,'Allocation Factors - North'!$B$13:$U$103,6,FALSE)*$J31,0)+IF($F31&lt;&gt;0,VLOOKUP($H31,'Allocation Factors - North'!$B$13:$U$103,6,FALSE)*$F31,0)</f>
        <v>361.70315453357171</v>
      </c>
      <c r="P31" s="78">
        <f ca="1">IF($J31&lt;&gt;0,VLOOKUP($L31,'Allocation Factors - North'!$B$13:$U$103,7,FALSE)*$J31,0)+IF($F31&lt;&gt;0,VLOOKUP($H31,'Allocation Factors - North'!$B$13:$U$103,7,FALSE)*$F31,0)</f>
        <v>52.911115499366431</v>
      </c>
      <c r="Q31" s="78"/>
      <c r="R31" s="78"/>
      <c r="S31" s="78">
        <f ca="1">IF($J31&lt;&gt;0,VLOOKUP($L31,'Allocation Factors - North'!$B$13:$U$103,10,FALSE)*$J31,0)+IF($F31&lt;&gt;0,VLOOKUP($H31,'Allocation Factors - North'!$B$13:$U$103,10,FALSE)*$F31,0)</f>
        <v>0</v>
      </c>
      <c r="T31" s="78">
        <f ca="1">IF($J31&lt;&gt;0,VLOOKUP($L31,'Allocation Factors - North'!$B$13:$U$103,11,FALSE)*$J31,0)+IF($F31&lt;&gt;0,VLOOKUP($H31,'Allocation Factors - North'!$B$13:$U$103,11,FALSE)*$F31,0)</f>
        <v>0</v>
      </c>
      <c r="U31" s="78">
        <f ca="1">IF($J31&lt;&gt;0,VLOOKUP($L31,'Allocation Factors - North'!$B$13:$U$103,12,FALSE)*$J31,0)+IF($F31&lt;&gt;0,VLOOKUP($H31,'Allocation Factors - North'!$B$13:$U$103,12,FALSE)*$F31,0)</f>
        <v>0</v>
      </c>
      <c r="V31" s="78">
        <f ca="1">IF($J31&lt;&gt;0,VLOOKUP($L31,'Allocation Factors - North'!$B$13:$U$103,13,FALSE)*$J31,0)+IF($F31&lt;&gt;0,VLOOKUP($H31,'Allocation Factors - North'!$B$13:$U$103,13,FALSE)*$F31,0)</f>
        <v>0</v>
      </c>
      <c r="W31" s="78">
        <f ca="1">IF($J31&lt;&gt;0,VLOOKUP($L31,'Allocation Factors - North'!$B$13:$U$103,14,FALSE)*$J31,0)+IF($F31&lt;&gt;0,VLOOKUP($H31,'Allocation Factors - North'!$B$13:$U$103,14,FALSE)*$F31,0)</f>
        <v>0</v>
      </c>
      <c r="X31" s="78">
        <f ca="1">IF($J31&lt;&gt;0,VLOOKUP($L31,'Allocation Factors - North'!$B$13:$U$103,15,FALSE)*$J31,0)+IF($F31&lt;&gt;0,VLOOKUP($H31,'Allocation Factors - North'!$B$13:$U$103,15,FALSE)*$F31,0)</f>
        <v>0</v>
      </c>
      <c r="Y31" s="78">
        <f ca="1">IF($J31&lt;&gt;0,VLOOKUP($L31,'Allocation Factors - North'!$B$13:$U$103,16,FALSE)*$J31,0)+IF($F31&lt;&gt;0,VLOOKUP($H31,'Allocation Factors - North'!$B$13:$U$103,16,FALSE)*$F31,0)</f>
        <v>0</v>
      </c>
      <c r="Z31" s="78">
        <f ca="1">IF($J31&lt;&gt;0,VLOOKUP($L31,'Allocation Factors - North'!$B$13:$U$103,17,FALSE)*$J31,0)+IF($F31&lt;&gt;0,VLOOKUP($H31,'Allocation Factors - North'!$B$13:$U$103,17,FALSE)*$F31,0)</f>
        <v>1.7197338383501522E-2</v>
      </c>
      <c r="AA31" s="78">
        <f ca="1">IF($J31&lt;&gt;0,VLOOKUP($L31,'Allocation Factors - North'!$B$13:$U$103,18,FALSE)*$J31,0)+IF($F31&lt;&gt;0,VLOOKUP($H31,'Allocation Factors - North'!$B$13:$U$103,18,FALSE)*$F31,0)</f>
        <v>10.040714086900737</v>
      </c>
      <c r="AB31" s="78">
        <f ca="1">IF($J31&lt;&gt;0,VLOOKUP($L31,'Allocation Factors - North'!$B$13:$U$103,19,FALSE)*$J31,0)+IF($F31&lt;&gt;0,VLOOKUP($H31,'Allocation Factors - North'!$B$13:$U$103,19,FALSE)*$F31,0)</f>
        <v>41.66493423242747</v>
      </c>
      <c r="AC31" s="78">
        <f ca="1">IF($J31&lt;&gt;0,VLOOKUP($L31,'Allocation Factors - North'!$B$13:$U$103,20,FALSE)*$J31,0)+IF($F31&lt;&gt;0,VLOOKUP($H31,'Allocation Factors - North'!$B$13:$U$103,20,FALSE)*$F31,0)</f>
        <v>0</v>
      </c>
    </row>
    <row r="32" spans="1:29" x14ac:dyDescent="0.2">
      <c r="A32" s="2">
        <f>A31+1</f>
        <v>14</v>
      </c>
      <c r="B32" s="31" t="s">
        <v>93</v>
      </c>
      <c r="D32" s="78">
        <f ca="1">'Total Allocation by Rate Zone'!P32</f>
        <v>135.75366221986269</v>
      </c>
      <c r="J32" s="78">
        <f t="shared" ca="1" si="6"/>
        <v>135.75366221986269</v>
      </c>
      <c r="L32" s="2" t="s">
        <v>218</v>
      </c>
      <c r="N32" s="78">
        <f ca="1">IF($J32&lt;&gt;0,VLOOKUP($L32,'Allocation Factors - North'!$B$13:$U$103,5,FALSE)*$J32,0)+IF($F32&lt;&gt;0,VLOOKUP($H32,'Allocation Factors - North'!$B$13:$U$103,5,FALSE)*$F32,0)</f>
        <v>74.134856448389371</v>
      </c>
      <c r="O32" s="78">
        <f ca="1">IF($J32&lt;&gt;0,VLOOKUP($L32,'Allocation Factors - North'!$B$13:$U$103,6,FALSE)*$J32,0)+IF($F32&lt;&gt;0,VLOOKUP($H32,'Allocation Factors - North'!$B$13:$U$103,6,FALSE)*$F32,0)</f>
        <v>47.793142935073973</v>
      </c>
      <c r="P32" s="78">
        <f ca="1">IF($J32&lt;&gt;0,VLOOKUP($L32,'Allocation Factors - North'!$B$13:$U$103,7,FALSE)*$J32,0)+IF($F32&lt;&gt;0,VLOOKUP($H32,'Allocation Factors - North'!$B$13:$U$103,7,FALSE)*$F32,0)</f>
        <v>6.9913366090942306</v>
      </c>
      <c r="Q32" s="78"/>
      <c r="R32" s="78"/>
      <c r="S32" s="78">
        <f ca="1">IF($J32&lt;&gt;0,VLOOKUP($L32,'Allocation Factors - North'!$B$13:$U$103,10,FALSE)*$J32,0)+IF($F32&lt;&gt;0,VLOOKUP($H32,'Allocation Factors - North'!$B$13:$U$103,10,FALSE)*$F32,0)</f>
        <v>0</v>
      </c>
      <c r="T32" s="78">
        <f ca="1">IF($J32&lt;&gt;0,VLOOKUP($L32,'Allocation Factors - North'!$B$13:$U$103,11,FALSE)*$J32,0)+IF($F32&lt;&gt;0,VLOOKUP($H32,'Allocation Factors - North'!$B$13:$U$103,11,FALSE)*$F32,0)</f>
        <v>0</v>
      </c>
      <c r="U32" s="78">
        <f ca="1">IF($J32&lt;&gt;0,VLOOKUP($L32,'Allocation Factors - North'!$B$13:$U$103,12,FALSE)*$J32,0)+IF($F32&lt;&gt;0,VLOOKUP($H32,'Allocation Factors - North'!$B$13:$U$103,12,FALSE)*$F32,0)</f>
        <v>0</v>
      </c>
      <c r="V32" s="78">
        <f ca="1">IF($J32&lt;&gt;0,VLOOKUP($L32,'Allocation Factors - North'!$B$13:$U$103,13,FALSE)*$J32,0)+IF($F32&lt;&gt;0,VLOOKUP($H32,'Allocation Factors - North'!$B$13:$U$103,13,FALSE)*$F32,0)</f>
        <v>0</v>
      </c>
      <c r="W32" s="78">
        <f ca="1">IF($J32&lt;&gt;0,VLOOKUP($L32,'Allocation Factors - North'!$B$13:$U$103,14,FALSE)*$J32,0)+IF($F32&lt;&gt;0,VLOOKUP($H32,'Allocation Factors - North'!$B$13:$U$103,14,FALSE)*$F32,0)</f>
        <v>0</v>
      </c>
      <c r="X32" s="78">
        <f ca="1">IF($J32&lt;&gt;0,VLOOKUP($L32,'Allocation Factors - North'!$B$13:$U$103,15,FALSE)*$J32,0)+IF($F32&lt;&gt;0,VLOOKUP($H32,'Allocation Factors - North'!$B$13:$U$103,15,FALSE)*$F32,0)</f>
        <v>0</v>
      </c>
      <c r="Y32" s="78">
        <f ca="1">IF($J32&lt;&gt;0,VLOOKUP($L32,'Allocation Factors - North'!$B$13:$U$103,16,FALSE)*$J32,0)+IF($F32&lt;&gt;0,VLOOKUP($H32,'Allocation Factors - North'!$B$13:$U$103,16,FALSE)*$F32,0)</f>
        <v>0</v>
      </c>
      <c r="Z32" s="78">
        <f ca="1">IF($J32&lt;&gt;0,VLOOKUP($L32,'Allocation Factors - North'!$B$13:$U$103,17,FALSE)*$J32,0)+IF($F32&lt;&gt;0,VLOOKUP($H32,'Allocation Factors - North'!$B$13:$U$103,17,FALSE)*$F32,0)</f>
        <v>2.2723463734382102E-3</v>
      </c>
      <c r="AA32" s="78">
        <f ca="1">IF($J32&lt;&gt;0,VLOOKUP($L32,'Allocation Factors - North'!$B$13:$U$103,18,FALSE)*$J32,0)+IF($F32&lt;&gt;0,VLOOKUP($H32,'Allocation Factors - North'!$B$13:$U$103,18,FALSE)*$F32,0)</f>
        <v>1.3267157820182007</v>
      </c>
      <c r="AB32" s="78">
        <f ca="1">IF($J32&lt;&gt;0,VLOOKUP($L32,'Allocation Factors - North'!$B$13:$U$103,19,FALSE)*$J32,0)+IF($F32&lt;&gt;0,VLOOKUP($H32,'Allocation Factors - North'!$B$13:$U$103,19,FALSE)*$F32,0)</f>
        <v>5.5053380989134819</v>
      </c>
      <c r="AC32" s="78">
        <f ca="1">IF($J32&lt;&gt;0,VLOOKUP($L32,'Allocation Factors - North'!$B$13:$U$103,20,FALSE)*$J32,0)+IF($F32&lt;&gt;0,VLOOKUP($H32,'Allocation Factors - North'!$B$13:$U$103,20,FALSE)*$F32,0)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78">
        <f ca="1">'Total Allocation by Rate Zone'!P33</f>
        <v>5975.0836813336437</v>
      </c>
      <c r="J33" s="78">
        <f t="shared" ca="1" si="6"/>
        <v>5975.0836813336437</v>
      </c>
      <c r="L33" s="2" t="s">
        <v>230</v>
      </c>
      <c r="N33" s="78">
        <f ca="1">IF($J33&lt;&gt;0,VLOOKUP($L33,'Allocation Factors - North'!$B$13:$U$103,5,FALSE)*$J33,0)+IF($F33&lt;&gt;0,VLOOKUP($H33,'Allocation Factors - North'!$B$13:$U$103,5,FALSE)*$F33,0)</f>
        <v>3262.9835817274325</v>
      </c>
      <c r="O33" s="78">
        <f ca="1">IF($J33&lt;&gt;0,VLOOKUP($L33,'Allocation Factors - North'!$B$13:$U$103,6,FALSE)*$J33,0)+IF($F33&lt;&gt;0,VLOOKUP($H33,'Allocation Factors - North'!$B$13:$U$103,6,FALSE)*$F33,0)</f>
        <v>2103.5751357374738</v>
      </c>
      <c r="P33" s="78">
        <f ca="1">IF($J33&lt;&gt;0,VLOOKUP($L33,'Allocation Factors - North'!$B$13:$U$103,7,FALSE)*$J33,0)+IF($F33&lt;&gt;0,VLOOKUP($H33,'Allocation Factors - North'!$B$13:$U$103,7,FALSE)*$F33,0)</f>
        <v>307.7178221244136</v>
      </c>
      <c r="Q33" s="78"/>
      <c r="R33" s="78"/>
      <c r="S33" s="78">
        <f ca="1">IF($J33&lt;&gt;0,VLOOKUP($L33,'Allocation Factors - North'!$B$13:$U$103,10,FALSE)*$J33,0)+IF($F33&lt;&gt;0,VLOOKUP($H33,'Allocation Factors - North'!$B$13:$U$103,10,FALSE)*$F33,0)</f>
        <v>0</v>
      </c>
      <c r="T33" s="78">
        <f ca="1">IF($J33&lt;&gt;0,VLOOKUP($L33,'Allocation Factors - North'!$B$13:$U$103,11,FALSE)*$J33,0)+IF($F33&lt;&gt;0,VLOOKUP($H33,'Allocation Factors - North'!$B$13:$U$103,11,FALSE)*$F33,0)</f>
        <v>0</v>
      </c>
      <c r="U33" s="78">
        <f ca="1">IF($J33&lt;&gt;0,VLOOKUP($L33,'Allocation Factors - North'!$B$13:$U$103,12,FALSE)*$J33,0)+IF($F33&lt;&gt;0,VLOOKUP($H33,'Allocation Factors - North'!$B$13:$U$103,12,FALSE)*$F33,0)</f>
        <v>0</v>
      </c>
      <c r="V33" s="78">
        <f ca="1">IF($J33&lt;&gt;0,VLOOKUP($L33,'Allocation Factors - North'!$B$13:$U$103,13,FALSE)*$J33,0)+IF($F33&lt;&gt;0,VLOOKUP($H33,'Allocation Factors - North'!$B$13:$U$103,13,FALSE)*$F33,0)</f>
        <v>0</v>
      </c>
      <c r="W33" s="78">
        <f ca="1">IF($J33&lt;&gt;0,VLOOKUP($L33,'Allocation Factors - North'!$B$13:$U$103,14,FALSE)*$J33,0)+IF($F33&lt;&gt;0,VLOOKUP($H33,'Allocation Factors - North'!$B$13:$U$103,14,FALSE)*$F33,0)</f>
        <v>0</v>
      </c>
      <c r="X33" s="78">
        <f ca="1">IF($J33&lt;&gt;0,VLOOKUP($L33,'Allocation Factors - North'!$B$13:$U$103,15,FALSE)*$J33,0)+IF($F33&lt;&gt;0,VLOOKUP($H33,'Allocation Factors - North'!$B$13:$U$103,15,FALSE)*$F33,0)</f>
        <v>0</v>
      </c>
      <c r="Y33" s="78">
        <f ca="1">IF($J33&lt;&gt;0,VLOOKUP($L33,'Allocation Factors - North'!$B$13:$U$103,16,FALSE)*$J33,0)+IF($F33&lt;&gt;0,VLOOKUP($H33,'Allocation Factors - North'!$B$13:$U$103,16,FALSE)*$F33,0)</f>
        <v>0</v>
      </c>
      <c r="Z33" s="78">
        <f ca="1">IF($J33&lt;&gt;0,VLOOKUP($L33,'Allocation Factors - North'!$B$13:$U$103,17,FALSE)*$J33,0)+IF($F33&lt;&gt;0,VLOOKUP($H33,'Allocation Factors - North'!$B$13:$U$103,17,FALSE)*$F33,0)</f>
        <v>0.1000154214055653</v>
      </c>
      <c r="AA33" s="78">
        <f ca="1">IF($J33&lt;&gt;0,VLOOKUP($L33,'Allocation Factors - North'!$B$13:$U$103,18,FALSE)*$J33,0)+IF($F33&lt;&gt;0,VLOOKUP($H33,'Allocation Factors - North'!$B$13:$U$103,18,FALSE)*$F33,0)</f>
        <v>58.394283360591992</v>
      </c>
      <c r="AB33" s="78">
        <f ca="1">IF($J33&lt;&gt;0,VLOOKUP($L33,'Allocation Factors - North'!$B$13:$U$103,19,FALSE)*$J33,0)+IF($F33&lt;&gt;0,VLOOKUP($H33,'Allocation Factors - North'!$B$13:$U$103,19,FALSE)*$F33,0)</f>
        <v>242.31284296232661</v>
      </c>
      <c r="AC33" s="78">
        <f ca="1">IF($J33&lt;&gt;0,VLOOKUP($L33,'Allocation Factors - North'!$B$13:$U$103,20,FALSE)*$J33,0)+IF($F33&lt;&gt;0,VLOOKUP($H33,'Allocation Factors - North'!$B$13:$U$103,20,FALSE)*$F33,0)</f>
        <v>0</v>
      </c>
    </row>
    <row r="34" spans="1:29" x14ac:dyDescent="0.2">
      <c r="A34" s="2">
        <f t="shared" si="7"/>
        <v>16</v>
      </c>
      <c r="B34" s="31" t="s">
        <v>331</v>
      </c>
      <c r="D34" s="78">
        <f ca="1">'Total Allocation by Rate Zone'!P34</f>
        <v>22094.045077242667</v>
      </c>
      <c r="J34" s="78">
        <f t="shared" ca="1" si="6"/>
        <v>22094.045077242667</v>
      </c>
      <c r="L34" s="2" t="s">
        <v>222</v>
      </c>
      <c r="N34" s="78">
        <f ca="1">IF($J34&lt;&gt;0,VLOOKUP($L34,'Allocation Factors - North'!$B$13:$U$103,5,FALSE)*$J34,0)+IF($F34&lt;&gt;0,VLOOKUP($H34,'Allocation Factors - North'!$B$13:$U$103,5,FALSE)*$F34,0)</f>
        <v>12065.522457234862</v>
      </c>
      <c r="O34" s="78">
        <f ca="1">IF($J34&lt;&gt;0,VLOOKUP($L34,'Allocation Factors - North'!$B$13:$U$103,6,FALSE)*$J34,0)+IF($F34&lt;&gt;0,VLOOKUP($H34,'Allocation Factors - North'!$B$13:$U$103,6,FALSE)*$F34,0)</f>
        <v>7778.3820865211746</v>
      </c>
      <c r="P34" s="78">
        <f ca="1">IF($J34&lt;&gt;0,VLOOKUP($L34,'Allocation Factors - North'!$B$13:$U$103,7,FALSE)*$J34,0)+IF($F34&lt;&gt;0,VLOOKUP($H34,'Allocation Factors - North'!$B$13:$U$103,7,FALSE)*$F34,0)</f>
        <v>1137.8470655276665</v>
      </c>
      <c r="Q34" s="78"/>
      <c r="R34" s="78"/>
      <c r="S34" s="78">
        <f ca="1">IF($J34&lt;&gt;0,VLOOKUP($L34,'Allocation Factors - North'!$B$13:$U$103,10,FALSE)*$J34,0)+IF($F34&lt;&gt;0,VLOOKUP($H34,'Allocation Factors - North'!$B$13:$U$103,10,FALSE)*$F34,0)</f>
        <v>0</v>
      </c>
      <c r="T34" s="78">
        <f ca="1">IF($J34&lt;&gt;0,VLOOKUP($L34,'Allocation Factors - North'!$B$13:$U$103,11,FALSE)*$J34,0)+IF($F34&lt;&gt;0,VLOOKUP($H34,'Allocation Factors - North'!$B$13:$U$103,11,FALSE)*$F34,0)</f>
        <v>0</v>
      </c>
      <c r="U34" s="78">
        <f ca="1">IF($J34&lt;&gt;0,VLOOKUP($L34,'Allocation Factors - North'!$B$13:$U$103,12,FALSE)*$J34,0)+IF($F34&lt;&gt;0,VLOOKUP($H34,'Allocation Factors - North'!$B$13:$U$103,12,FALSE)*$F34,0)</f>
        <v>0</v>
      </c>
      <c r="V34" s="78">
        <f ca="1">IF($J34&lt;&gt;0,VLOOKUP($L34,'Allocation Factors - North'!$B$13:$U$103,13,FALSE)*$J34,0)+IF($F34&lt;&gt;0,VLOOKUP($H34,'Allocation Factors - North'!$B$13:$U$103,13,FALSE)*$F34,0)</f>
        <v>0</v>
      </c>
      <c r="W34" s="78">
        <f ca="1">IF($J34&lt;&gt;0,VLOOKUP($L34,'Allocation Factors - North'!$B$13:$U$103,14,FALSE)*$J34,0)+IF($F34&lt;&gt;0,VLOOKUP($H34,'Allocation Factors - North'!$B$13:$U$103,14,FALSE)*$F34,0)</f>
        <v>0</v>
      </c>
      <c r="X34" s="78">
        <f ca="1">IF($J34&lt;&gt;0,VLOOKUP($L34,'Allocation Factors - North'!$B$13:$U$103,15,FALSE)*$J34,0)+IF($F34&lt;&gt;0,VLOOKUP($H34,'Allocation Factors - North'!$B$13:$U$103,15,FALSE)*$F34,0)</f>
        <v>0</v>
      </c>
      <c r="Y34" s="78">
        <f ca="1">IF($J34&lt;&gt;0,VLOOKUP($L34,'Allocation Factors - North'!$B$13:$U$103,16,FALSE)*$J34,0)+IF($F34&lt;&gt;0,VLOOKUP($H34,'Allocation Factors - North'!$B$13:$U$103,16,FALSE)*$F34,0)</f>
        <v>0</v>
      </c>
      <c r="Z34" s="78">
        <f ca="1">IF($J34&lt;&gt;0,VLOOKUP($L34,'Allocation Factors - North'!$B$13:$U$103,17,FALSE)*$J34,0)+IF($F34&lt;&gt;0,VLOOKUP($H34,'Allocation Factors - North'!$B$13:$U$103,17,FALSE)*$F34,0)</f>
        <v>0.36982665796920922</v>
      </c>
      <c r="AA34" s="78">
        <f ca="1">IF($J34&lt;&gt;0,VLOOKUP($L34,'Allocation Factors - North'!$B$13:$U$103,18,FALSE)*$J34,0)+IF($F34&lt;&gt;0,VLOOKUP($H34,'Allocation Factors - North'!$B$13:$U$103,18,FALSE)*$F34,0)</f>
        <v>215.92432803120758</v>
      </c>
      <c r="AB34" s="78">
        <f ca="1">IF($J34&lt;&gt;0,VLOOKUP($L34,'Allocation Factors - North'!$B$13:$U$103,19,FALSE)*$J34,0)+IF($F34&lt;&gt;0,VLOOKUP($H34,'Allocation Factors - North'!$B$13:$U$103,19,FALSE)*$F34,0)</f>
        <v>895.99931326978901</v>
      </c>
      <c r="AC34" s="78">
        <f ca="1">IF($J34&lt;&gt;0,VLOOKUP($L34,'Allocation Factors - North'!$B$13:$U$103,20,FALSE)*$J34,0)+IF($F34&lt;&gt;0,VLOOKUP($H34,'Allocation Factors - North'!$B$13:$U$103,20,FALSE)*$F34,0)</f>
        <v>0</v>
      </c>
    </row>
    <row r="35" spans="1:29" x14ac:dyDescent="0.2">
      <c r="A35" s="2">
        <f t="shared" si="7"/>
        <v>17</v>
      </c>
      <c r="B35" s="31" t="s">
        <v>332</v>
      </c>
      <c r="D35" s="78">
        <f ca="1">'Total Allocation by Rate Zone'!P35</f>
        <v>0</v>
      </c>
      <c r="J35" s="78">
        <f t="shared" ca="1" si="6"/>
        <v>0</v>
      </c>
      <c r="L35" s="2" t="s">
        <v>333</v>
      </c>
      <c r="N35" s="78">
        <f ca="1">IF($J35&lt;&gt;0,VLOOKUP($L35,'Allocation Factors - North'!$B$13:$U$103,5,FALSE)*$J35,0)+IF($F35&lt;&gt;0,VLOOKUP($H35,'Allocation Factors - North'!$B$13:$U$103,5,FALSE)*$F35,0)</f>
        <v>0</v>
      </c>
      <c r="O35" s="78">
        <f ca="1">IF($J35&lt;&gt;0,VLOOKUP($L35,'Allocation Factors - North'!$B$13:$U$103,6,FALSE)*$J35,0)+IF($F35&lt;&gt;0,VLOOKUP($H35,'Allocation Factors - North'!$B$13:$U$103,6,FALSE)*$F35,0)</f>
        <v>0</v>
      </c>
      <c r="P35" s="78">
        <f ca="1">IF($J35&lt;&gt;0,VLOOKUP($L35,'Allocation Factors - North'!$B$13:$U$103,7,FALSE)*$J35,0)+IF($F35&lt;&gt;0,VLOOKUP($H35,'Allocation Factors - North'!$B$13:$U$103,7,FALSE)*$F35,0)</f>
        <v>0</v>
      </c>
      <c r="Q35" s="78"/>
      <c r="R35" s="78"/>
      <c r="S35" s="78">
        <f ca="1">IF($J35&lt;&gt;0,VLOOKUP($L35,'Allocation Factors - North'!$B$13:$U$103,10,FALSE)*$J35,0)+IF($F35&lt;&gt;0,VLOOKUP($H35,'Allocation Factors - North'!$B$13:$U$103,10,FALSE)*$F35,0)</f>
        <v>0</v>
      </c>
      <c r="T35" s="78">
        <f ca="1">IF($J35&lt;&gt;0,VLOOKUP($L35,'Allocation Factors - North'!$B$13:$U$103,11,FALSE)*$J35,0)+IF($F35&lt;&gt;0,VLOOKUP($H35,'Allocation Factors - North'!$B$13:$U$103,11,FALSE)*$F35,0)</f>
        <v>0</v>
      </c>
      <c r="U35" s="78">
        <f ca="1">IF($J35&lt;&gt;0,VLOOKUP($L35,'Allocation Factors - North'!$B$13:$U$103,12,FALSE)*$J35,0)+IF($F35&lt;&gt;0,VLOOKUP($H35,'Allocation Factors - North'!$B$13:$U$103,12,FALSE)*$F35,0)</f>
        <v>0</v>
      </c>
      <c r="V35" s="78">
        <f ca="1">IF($J35&lt;&gt;0,VLOOKUP($L35,'Allocation Factors - North'!$B$13:$U$103,13,FALSE)*$J35,0)+IF($F35&lt;&gt;0,VLOOKUP($H35,'Allocation Factors - North'!$B$13:$U$103,13,FALSE)*$F35,0)</f>
        <v>0</v>
      </c>
      <c r="W35" s="78">
        <f ca="1">IF($J35&lt;&gt;0,VLOOKUP($L35,'Allocation Factors - North'!$B$13:$U$103,14,FALSE)*$J35,0)+IF($F35&lt;&gt;0,VLOOKUP($H35,'Allocation Factors - North'!$B$13:$U$103,14,FALSE)*$F35,0)</f>
        <v>0</v>
      </c>
      <c r="X35" s="78">
        <f ca="1">IF($J35&lt;&gt;0,VLOOKUP($L35,'Allocation Factors - North'!$B$13:$U$103,15,FALSE)*$J35,0)+IF($F35&lt;&gt;0,VLOOKUP($H35,'Allocation Factors - North'!$B$13:$U$103,15,FALSE)*$F35,0)</f>
        <v>0</v>
      </c>
      <c r="Y35" s="78">
        <f ca="1">IF($J35&lt;&gt;0,VLOOKUP($L35,'Allocation Factors - North'!$B$13:$U$103,16,FALSE)*$J35,0)+IF($F35&lt;&gt;0,VLOOKUP($H35,'Allocation Factors - North'!$B$13:$U$103,16,FALSE)*$F35,0)</f>
        <v>0</v>
      </c>
      <c r="Z35" s="78">
        <f ca="1">IF($J35&lt;&gt;0,VLOOKUP($L35,'Allocation Factors - North'!$B$13:$U$103,17,FALSE)*$J35,0)+IF($F35&lt;&gt;0,VLOOKUP($H35,'Allocation Factors - North'!$B$13:$U$103,17,FALSE)*$F35,0)</f>
        <v>0</v>
      </c>
      <c r="AA35" s="78">
        <f ca="1">IF($J35&lt;&gt;0,VLOOKUP($L35,'Allocation Factors - North'!$B$13:$U$103,18,FALSE)*$J35,0)+IF($F35&lt;&gt;0,VLOOKUP($H35,'Allocation Factors - North'!$B$13:$U$103,18,FALSE)*$F35,0)</f>
        <v>0</v>
      </c>
      <c r="AB35" s="78">
        <f ca="1">IF($J35&lt;&gt;0,VLOOKUP($L35,'Allocation Factors - North'!$B$13:$U$103,19,FALSE)*$J35,0)+IF($F35&lt;&gt;0,VLOOKUP($H35,'Allocation Factors - North'!$B$13:$U$103,19,FALSE)*$F35,0)</f>
        <v>0</v>
      </c>
      <c r="AC35" s="78">
        <f ca="1">IF($J35&lt;&gt;0,VLOOKUP($L35,'Allocation Factors - North'!$B$13:$U$103,20,FALSE)*$J35,0)+IF($F35&lt;&gt;0,VLOOKUP($H35,'Allocation Factors - North'!$B$13:$U$103,20,FALSE)*$F35,0)</f>
        <v>0</v>
      </c>
    </row>
    <row r="36" spans="1:29" x14ac:dyDescent="0.2">
      <c r="A36" s="2">
        <f t="shared" si="7"/>
        <v>18</v>
      </c>
      <c r="B36" s="31" t="s">
        <v>146</v>
      </c>
      <c r="D36" s="78">
        <f ca="1">'Total Allocation by Rate Zone'!P36</f>
        <v>0</v>
      </c>
      <c r="J36" s="78">
        <f t="shared" ca="1" si="6"/>
        <v>0</v>
      </c>
      <c r="L36" s="2" t="s">
        <v>229</v>
      </c>
      <c r="N36" s="78">
        <f ca="1">IF($J36&lt;&gt;0,VLOOKUP($L36,'Allocation Factors - North'!$B$13:$U$103,5,FALSE)*$J36,0)+IF($F36&lt;&gt;0,VLOOKUP($H36,'Allocation Factors - North'!$B$13:$U$103,5,FALSE)*$F36,0)</f>
        <v>0</v>
      </c>
      <c r="O36" s="78">
        <f ca="1">IF($J36&lt;&gt;0,VLOOKUP($L36,'Allocation Factors - North'!$B$13:$U$103,6,FALSE)*$J36,0)+IF($F36&lt;&gt;0,VLOOKUP($H36,'Allocation Factors - North'!$B$13:$U$103,6,FALSE)*$F36,0)</f>
        <v>0</v>
      </c>
      <c r="P36" s="78">
        <f ca="1">IF($J36&lt;&gt;0,VLOOKUP($L36,'Allocation Factors - North'!$B$13:$U$103,7,FALSE)*$J36,0)+IF($F36&lt;&gt;0,VLOOKUP($H36,'Allocation Factors - North'!$B$13:$U$103,7,FALSE)*$F36,0)</f>
        <v>0</v>
      </c>
      <c r="Q36" s="78"/>
      <c r="R36" s="78"/>
      <c r="S36" s="78">
        <f ca="1">IF($J36&lt;&gt;0,VLOOKUP($L36,'Allocation Factors - North'!$B$13:$U$103,10,FALSE)*$J36,0)+IF($F36&lt;&gt;0,VLOOKUP($H36,'Allocation Factors - North'!$B$13:$U$103,10,FALSE)*$F36,0)</f>
        <v>0</v>
      </c>
      <c r="T36" s="78">
        <f ca="1">IF($J36&lt;&gt;0,VLOOKUP($L36,'Allocation Factors - North'!$B$13:$U$103,11,FALSE)*$J36,0)+IF($F36&lt;&gt;0,VLOOKUP($H36,'Allocation Factors - North'!$B$13:$U$103,11,FALSE)*$F36,0)</f>
        <v>0</v>
      </c>
      <c r="U36" s="78">
        <f ca="1">IF($J36&lt;&gt;0,VLOOKUP($L36,'Allocation Factors - North'!$B$13:$U$103,12,FALSE)*$J36,0)+IF($F36&lt;&gt;0,VLOOKUP($H36,'Allocation Factors - North'!$B$13:$U$103,12,FALSE)*$F36,0)</f>
        <v>0</v>
      </c>
      <c r="V36" s="78">
        <f ca="1">IF($J36&lt;&gt;0,VLOOKUP($L36,'Allocation Factors - North'!$B$13:$U$103,13,FALSE)*$J36,0)+IF($F36&lt;&gt;0,VLOOKUP($H36,'Allocation Factors - North'!$B$13:$U$103,13,FALSE)*$F36,0)</f>
        <v>0</v>
      </c>
      <c r="W36" s="78">
        <f ca="1">IF($J36&lt;&gt;0,VLOOKUP($L36,'Allocation Factors - North'!$B$13:$U$103,14,FALSE)*$J36,0)+IF($F36&lt;&gt;0,VLOOKUP($H36,'Allocation Factors - North'!$B$13:$U$103,14,FALSE)*$F36,0)</f>
        <v>0</v>
      </c>
      <c r="X36" s="78">
        <f ca="1">IF($J36&lt;&gt;0,VLOOKUP($L36,'Allocation Factors - North'!$B$13:$U$103,15,FALSE)*$J36,0)+IF($F36&lt;&gt;0,VLOOKUP($H36,'Allocation Factors - North'!$B$13:$U$103,15,FALSE)*$F36,0)</f>
        <v>0</v>
      </c>
      <c r="Y36" s="78">
        <f ca="1">IF($J36&lt;&gt;0,VLOOKUP($L36,'Allocation Factors - North'!$B$13:$U$103,16,FALSE)*$J36,0)+IF($F36&lt;&gt;0,VLOOKUP($H36,'Allocation Factors - North'!$B$13:$U$103,16,FALSE)*$F36,0)</f>
        <v>0</v>
      </c>
      <c r="Z36" s="78">
        <f ca="1">IF($J36&lt;&gt;0,VLOOKUP($L36,'Allocation Factors - North'!$B$13:$U$103,17,FALSE)*$J36,0)+IF($F36&lt;&gt;0,VLOOKUP($H36,'Allocation Factors - North'!$B$13:$U$103,17,FALSE)*$F36,0)</f>
        <v>0</v>
      </c>
      <c r="AA36" s="78">
        <f ca="1">IF($J36&lt;&gt;0,VLOOKUP($L36,'Allocation Factors - North'!$B$13:$U$103,18,FALSE)*$J36,0)+IF($F36&lt;&gt;0,VLOOKUP($H36,'Allocation Factors - North'!$B$13:$U$103,18,FALSE)*$F36,0)</f>
        <v>0</v>
      </c>
      <c r="AB36" s="78">
        <f ca="1">IF($J36&lt;&gt;0,VLOOKUP($L36,'Allocation Factors - North'!$B$13:$U$103,19,FALSE)*$J36,0)+IF($F36&lt;&gt;0,VLOOKUP($H36,'Allocation Factors - North'!$B$13:$U$103,19,FALSE)*$F36,0)</f>
        <v>0</v>
      </c>
      <c r="AC36" s="78">
        <f ca="1">IF($J36&lt;&gt;0,VLOOKUP($L36,'Allocation Factors - North'!$B$13:$U$103,20,FALSE)*$J36,0)+IF($F36&lt;&gt;0,VLOOKUP($H36,'Allocation Factors - North'!$B$13:$U$103,20,FALSE)*$F36,0)</f>
        <v>0</v>
      </c>
    </row>
    <row r="37" spans="1:29" x14ac:dyDescent="0.2">
      <c r="A37" s="2">
        <f t="shared" si="7"/>
        <v>19</v>
      </c>
      <c r="B37" s="31" t="s">
        <v>95</v>
      </c>
      <c r="D37" s="78">
        <f ca="1">'Total Allocation by Rate Zone'!P37</f>
        <v>1093.9002420090587</v>
      </c>
      <c r="F37" s="78">
        <v>1036.8177511340325</v>
      </c>
      <c r="H37" s="2" t="s">
        <v>251</v>
      </c>
      <c r="J37" s="78">
        <f t="shared" ca="1" si="6"/>
        <v>57.082490875026224</v>
      </c>
      <c r="L37" s="2" t="s">
        <v>336</v>
      </c>
      <c r="N37" s="78">
        <f ca="1">IF($J37&lt;&gt;0,VLOOKUP($L37,'Allocation Factors - North'!$B$13:$U$103,5,FALSE)*$J37,0)+IF($F37&lt;&gt;0,VLOOKUP($H37,'Allocation Factors - North'!$B$13:$U$103,5,FALSE)*$F37,0)</f>
        <v>570.8314938454331</v>
      </c>
      <c r="O37" s="78">
        <f ca="1">IF($J37&lt;&gt;0,VLOOKUP($L37,'Allocation Factors - North'!$B$13:$U$103,6,FALSE)*$J37,0)+IF($F37&lt;&gt;0,VLOOKUP($H37,'Allocation Factors - North'!$B$13:$U$103,6,FALSE)*$F37,0)</f>
        <v>330.07040482297288</v>
      </c>
      <c r="P37" s="78">
        <f ca="1">IF($J37&lt;&gt;0,VLOOKUP($L37,'Allocation Factors - North'!$B$13:$U$103,7,FALSE)*$J37,0)+IF($F37&lt;&gt;0,VLOOKUP($H37,'Allocation Factors - North'!$B$13:$U$103,7,FALSE)*$F37,0)</f>
        <v>107.43491998037608</v>
      </c>
      <c r="Q37" s="78"/>
      <c r="R37" s="78"/>
      <c r="S37" s="78">
        <f ca="1">IF($J37&lt;&gt;0,VLOOKUP($L37,'Allocation Factors - North'!$B$13:$U$103,10,FALSE)*$J37,0)+IF($F37&lt;&gt;0,VLOOKUP($H37,'Allocation Factors - North'!$B$13:$U$103,10,FALSE)*$F37,0)</f>
        <v>0</v>
      </c>
      <c r="T37" s="78">
        <f ca="1">IF($J37&lt;&gt;0,VLOOKUP($L37,'Allocation Factors - North'!$B$13:$U$103,11,FALSE)*$J37,0)+IF($F37&lt;&gt;0,VLOOKUP($H37,'Allocation Factors - North'!$B$13:$U$103,11,FALSE)*$F37,0)</f>
        <v>0</v>
      </c>
      <c r="U37" s="78">
        <f ca="1">IF($J37&lt;&gt;0,VLOOKUP($L37,'Allocation Factors - North'!$B$13:$U$103,12,FALSE)*$J37,0)+IF($F37&lt;&gt;0,VLOOKUP($H37,'Allocation Factors - North'!$B$13:$U$103,12,FALSE)*$F37,0)</f>
        <v>0</v>
      </c>
      <c r="V37" s="78">
        <f ca="1">IF($J37&lt;&gt;0,VLOOKUP($L37,'Allocation Factors - North'!$B$13:$U$103,13,FALSE)*$J37,0)+IF($F37&lt;&gt;0,VLOOKUP($H37,'Allocation Factors - North'!$B$13:$U$103,13,FALSE)*$F37,0)</f>
        <v>0</v>
      </c>
      <c r="W37" s="78">
        <f ca="1">IF($J37&lt;&gt;0,VLOOKUP($L37,'Allocation Factors - North'!$B$13:$U$103,14,FALSE)*$J37,0)+IF($F37&lt;&gt;0,VLOOKUP($H37,'Allocation Factors - North'!$B$13:$U$103,14,FALSE)*$F37,0)</f>
        <v>0</v>
      </c>
      <c r="X37" s="78">
        <f ca="1">IF($J37&lt;&gt;0,VLOOKUP($L37,'Allocation Factors - North'!$B$13:$U$103,15,FALSE)*$J37,0)+IF($F37&lt;&gt;0,VLOOKUP($H37,'Allocation Factors - North'!$B$13:$U$103,15,FALSE)*$F37,0)</f>
        <v>0</v>
      </c>
      <c r="Y37" s="78">
        <f ca="1">IF($J37&lt;&gt;0,VLOOKUP($L37,'Allocation Factors - North'!$B$13:$U$103,16,FALSE)*$J37,0)+IF($F37&lt;&gt;0,VLOOKUP($H37,'Allocation Factors - North'!$B$13:$U$103,16,FALSE)*$F37,0)</f>
        <v>14.711558844759395</v>
      </c>
      <c r="Z37" s="78">
        <f ca="1">IF($J37&lt;&gt;0,VLOOKUP($L37,'Allocation Factors - North'!$B$13:$U$103,17,FALSE)*$J37,0)+IF($F37&lt;&gt;0,VLOOKUP($H37,'Allocation Factors - North'!$B$13:$U$103,17,FALSE)*$F37,0)</f>
        <v>2.8551517048079251</v>
      </c>
      <c r="AA37" s="78">
        <f ca="1">IF($J37&lt;&gt;0,VLOOKUP($L37,'Allocation Factors - North'!$B$13:$U$103,18,FALSE)*$J37,0)+IF($F37&lt;&gt;0,VLOOKUP($H37,'Allocation Factors - North'!$B$13:$U$103,18,FALSE)*$F37,0)</f>
        <v>4.2738840739585999</v>
      </c>
      <c r="AB37" s="78">
        <f ca="1">IF($J37&lt;&gt;0,VLOOKUP($L37,'Allocation Factors - North'!$B$13:$U$103,19,FALSE)*$J37,0)+IF($F37&lt;&gt;0,VLOOKUP($H37,'Allocation Factors - North'!$B$13:$U$103,19,FALSE)*$F37,0)</f>
        <v>63.722828736750586</v>
      </c>
      <c r="AC37" s="78">
        <f ca="1">IF($J37&lt;&gt;0,VLOOKUP($L37,'Allocation Factors - North'!$B$13:$U$103,20,FALSE)*$J37,0)+IF($F37&lt;&gt;0,VLOOKUP($H37,'Allocation Factors - North'!$B$13:$U$103,20,FALSE)*$F37,0)</f>
        <v>0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30326.179583135709</v>
      </c>
      <c r="F38" s="41">
        <f>SUM(F31:F37)</f>
        <v>1036.8177511340325</v>
      </c>
      <c r="J38" s="41">
        <f ca="1">SUM(J31:J37)</f>
        <v>29289.361832001676</v>
      </c>
      <c r="N38" s="41">
        <f t="shared" ref="N38:AB38" ca="1" si="8">SUM(N31:N37)</f>
        <v>16534.532193895942</v>
      </c>
      <c r="O38" s="41">
        <f t="shared" ca="1" si="8"/>
        <v>10621.523924550267</v>
      </c>
      <c r="P38" s="41">
        <f t="shared" ca="1" si="8"/>
        <v>1612.9022597409166</v>
      </c>
      <c r="Q38" s="41"/>
      <c r="R38" s="41"/>
      <c r="S38" s="41">
        <f t="shared" ca="1" si="8"/>
        <v>0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0</v>
      </c>
      <c r="X38" s="41">
        <f t="shared" ca="1" si="8"/>
        <v>0</v>
      </c>
      <c r="Y38" s="41">
        <f t="shared" ca="1" si="8"/>
        <v>14.711558844759395</v>
      </c>
      <c r="Z38" s="41">
        <f t="shared" ca="1" si="8"/>
        <v>3.3444634689396393</v>
      </c>
      <c r="AA38" s="41">
        <f t="shared" ca="1" si="8"/>
        <v>289.95992533467711</v>
      </c>
      <c r="AB38" s="41">
        <f t="shared" ca="1" si="8"/>
        <v>1249.2052573002072</v>
      </c>
      <c r="AC38" s="41">
        <f ca="1">SUM(AC31:AC37)</f>
        <v>0</v>
      </c>
    </row>
    <row r="39" spans="1:29" x14ac:dyDescent="0.2"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B40" s="76" t="s">
        <v>100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2">
        <f>A38+1</f>
        <v>21</v>
      </c>
      <c r="B41" s="31" t="s">
        <v>287</v>
      </c>
      <c r="D41" s="78">
        <f ca="1">'Total Allocation by Rate Zone'!P41</f>
        <v>64030.452893941489</v>
      </c>
      <c r="E41" s="78"/>
      <c r="F41" s="78"/>
      <c r="G41" s="78"/>
      <c r="H41" s="122"/>
      <c r="I41" s="78"/>
      <c r="J41" s="78">
        <f t="shared" ref="J41:J55" ca="1" si="9">D41-F41</f>
        <v>64030.452893941489</v>
      </c>
      <c r="L41" s="2" t="s">
        <v>290</v>
      </c>
      <c r="N41" s="78">
        <f ca="1">IF($J41&lt;&gt;0,VLOOKUP($L41,'Allocation Factors - North'!$B$13:$U$103,5,FALSE)*$J41,0)+IF($F41&lt;&gt;0,VLOOKUP($H41,'Allocation Factors - North'!$B$13:$U$103,5,FALSE)*$F41,0)</f>
        <v>26356.832533497509</v>
      </c>
      <c r="O41" s="78">
        <f ca="1">IF($J41&lt;&gt;0,VLOOKUP($L41,'Allocation Factors - North'!$B$13:$U$103,6,FALSE)*$J41,0)+IF($F41&lt;&gt;0,VLOOKUP($H41,'Allocation Factors - North'!$B$13:$U$103,6,FALSE)*$F41,0)</f>
        <v>17038.577572488975</v>
      </c>
      <c r="P41" s="78">
        <f ca="1">IF($J41&lt;&gt;0,VLOOKUP($L41,'Allocation Factors - North'!$B$13:$U$103,7,FALSE)*$J41,0)+IF($F41&lt;&gt;0,VLOOKUP($H41,'Allocation Factors - North'!$B$13:$U$103,7,FALSE)*$F41,0)</f>
        <v>2485.5985027702891</v>
      </c>
      <c r="Q41" s="78"/>
      <c r="R41" s="78"/>
      <c r="S41" s="78">
        <f ca="1">IF($J41&lt;&gt;0,VLOOKUP($L41,'Allocation Factors - North'!$B$13:$U$103,10,FALSE)*$J41,0)+IF($F41&lt;&gt;0,VLOOKUP($H41,'Allocation Factors - North'!$B$13:$U$103,10,FALSE)*$F41,0)</f>
        <v>0</v>
      </c>
      <c r="T41" s="78">
        <f ca="1">IF($J41&lt;&gt;0,VLOOKUP($L41,'Allocation Factors - North'!$B$13:$U$103,11,FALSE)*$J41,0)+IF($F41&lt;&gt;0,VLOOKUP($H41,'Allocation Factors - North'!$B$13:$U$103,11,FALSE)*$F41,0)</f>
        <v>0</v>
      </c>
      <c r="U41" s="78">
        <f ca="1">IF($J41&lt;&gt;0,VLOOKUP($L41,'Allocation Factors - North'!$B$13:$U$103,12,FALSE)*$J41,0)+IF($F41&lt;&gt;0,VLOOKUP($H41,'Allocation Factors - North'!$B$13:$U$103,12,FALSE)*$F41,0)</f>
        <v>8047.0537831982083</v>
      </c>
      <c r="V41" s="78">
        <f ca="1">IF($J41&lt;&gt;0,VLOOKUP($L41,'Allocation Factors - North'!$B$13:$U$103,13,FALSE)*$J41,0)+IF($F41&lt;&gt;0,VLOOKUP($H41,'Allocation Factors - North'!$B$13:$U$103,13,FALSE)*$F41,0)</f>
        <v>0</v>
      </c>
      <c r="W41" s="78">
        <f ca="1">IF($J41&lt;&gt;0,VLOOKUP($L41,'Allocation Factors - North'!$B$13:$U$103,14,FALSE)*$J41,0)+IF($F41&lt;&gt;0,VLOOKUP($H41,'Allocation Factors - North'!$B$13:$U$103,14,FALSE)*$F41,0)</f>
        <v>8144.2944980207176</v>
      </c>
      <c r="X41" s="78">
        <f ca="1">IF($J41&lt;&gt;0,VLOOKUP($L41,'Allocation Factors - North'!$B$13:$U$103,15,FALSE)*$J41,0)+IF($F41&lt;&gt;0,VLOOKUP($H41,'Allocation Factors - North'!$B$13:$U$103,15,FALSE)*$F41,0)</f>
        <v>0</v>
      </c>
      <c r="Y41" s="78">
        <f ca="1">IF($J41&lt;&gt;0,VLOOKUP($L41,'Allocation Factors - North'!$B$13:$U$103,16,FALSE)*$J41,0)+IF($F41&lt;&gt;0,VLOOKUP($H41,'Allocation Factors - North'!$B$13:$U$103,16,FALSE)*$F41,0)</f>
        <v>0</v>
      </c>
      <c r="Z41" s="78">
        <f ca="1">IF($J41&lt;&gt;0,VLOOKUP($L41,'Allocation Factors - North'!$B$13:$U$103,17,FALSE)*$J41,0)+IF($F41&lt;&gt;0,VLOOKUP($H41,'Allocation Factors - North'!$B$13:$U$103,17,FALSE)*$F41,0)</f>
        <v>0.8078770998161483</v>
      </c>
      <c r="AA41" s="78">
        <f ca="1">IF($J41&lt;&gt;0,VLOOKUP($L41,'Allocation Factors - North'!$B$13:$U$103,18,FALSE)*$J41,0)+IF($F41&lt;&gt;0,VLOOKUP($H41,'Allocation Factors - North'!$B$13:$U$103,18,FALSE)*$F41,0)</f>
        <v>0</v>
      </c>
      <c r="AB41" s="78">
        <f ca="1">IF($J41&lt;&gt;0,VLOOKUP($L41,'Allocation Factors - North'!$B$13:$U$103,19,FALSE)*$J41,0)+IF($F41&lt;&gt;0,VLOOKUP($H41,'Allocation Factors - North'!$B$13:$U$103,19,FALSE)*$F41,0)</f>
        <v>1957.2881268659769</v>
      </c>
      <c r="AC41" s="78">
        <f ca="1">IF($J41&lt;&gt;0,VLOOKUP($L41,'Allocation Factors - North'!$B$13:$U$103,20,FALSE)*$J41,0)+IF($F41&lt;&gt;0,VLOOKUP($H41,'Allocation Factors - North'!$B$13:$U$103,20,FALSE)*$F41,0)</f>
        <v>0</v>
      </c>
    </row>
    <row r="42" spans="1:29" x14ac:dyDescent="0.2">
      <c r="A42" s="2">
        <f>A41+1</f>
        <v>22</v>
      </c>
      <c r="B42" s="31" t="s">
        <v>288</v>
      </c>
      <c r="D42" s="78">
        <f ca="1">'Total Allocation by Rate Zone'!P42</f>
        <v>12439.588642790051</v>
      </c>
      <c r="E42" s="78"/>
      <c r="F42" s="78"/>
      <c r="G42" s="78"/>
      <c r="H42" s="122"/>
      <c r="I42" s="78"/>
      <c r="J42" s="78">
        <f t="shared" ca="1" si="9"/>
        <v>12439.588642790051</v>
      </c>
      <c r="L42" s="2" t="s">
        <v>291</v>
      </c>
      <c r="N42" s="78">
        <f ca="1">IF($J42&lt;&gt;0,VLOOKUP($L42,'Allocation Factors - North'!$B$13:$U$103,5,FALSE)*$J42,0)+IF($F42&lt;&gt;0,VLOOKUP($H42,'Allocation Factors - North'!$B$13:$U$103,5,FALSE)*$F42,0)</f>
        <v>7116.0065011251227</v>
      </c>
      <c r="O42" s="78">
        <f ca="1">IF($J42&lt;&gt;0,VLOOKUP($L42,'Allocation Factors - North'!$B$13:$U$103,6,FALSE)*$J42,0)+IF($F42&lt;&gt;0,VLOOKUP($H42,'Allocation Factors - North'!$B$13:$U$103,6,FALSE)*$F42,0)</f>
        <v>4600.1972589711268</v>
      </c>
      <c r="P42" s="78">
        <f ca="1">IF($J42&lt;&gt;0,VLOOKUP($L42,'Allocation Factors - North'!$B$13:$U$103,7,FALSE)*$J42,0)+IF($F42&lt;&gt;0,VLOOKUP($H42,'Allocation Factors - North'!$B$13:$U$103,7,FALSE)*$F42,0)</f>
        <v>457.60884384911208</v>
      </c>
      <c r="Q42" s="78"/>
      <c r="R42" s="78"/>
      <c r="S42" s="78">
        <f ca="1">IF($J42&lt;&gt;0,VLOOKUP($L42,'Allocation Factors - North'!$B$13:$U$103,10,FALSE)*$J42,0)+IF($F42&lt;&gt;0,VLOOKUP($H42,'Allocation Factors - North'!$B$13:$U$103,10,FALSE)*$F42,0)</f>
        <v>0</v>
      </c>
      <c r="T42" s="78">
        <f ca="1">IF($J42&lt;&gt;0,VLOOKUP($L42,'Allocation Factors - North'!$B$13:$U$103,11,FALSE)*$J42,0)+IF($F42&lt;&gt;0,VLOOKUP($H42,'Allocation Factors - North'!$B$13:$U$103,11,FALSE)*$F42,0)</f>
        <v>0</v>
      </c>
      <c r="U42" s="78">
        <f ca="1">IF($J42&lt;&gt;0,VLOOKUP($L42,'Allocation Factors - North'!$B$13:$U$103,12,FALSE)*$J42,0)+IF($F42&lt;&gt;0,VLOOKUP($H42,'Allocation Factors - North'!$B$13:$U$103,12,FALSE)*$F42,0)</f>
        <v>265.63988783511962</v>
      </c>
      <c r="V42" s="78">
        <f ca="1">IF($J42&lt;&gt;0,VLOOKUP($L42,'Allocation Factors - North'!$B$13:$U$103,13,FALSE)*$J42,0)+IF($F42&lt;&gt;0,VLOOKUP($H42,'Allocation Factors - North'!$B$13:$U$103,13,FALSE)*$F42,0)</f>
        <v>0</v>
      </c>
      <c r="W42" s="78">
        <f ca="1">IF($J42&lt;&gt;0,VLOOKUP($L42,'Allocation Factors - North'!$B$13:$U$103,14,FALSE)*$J42,0)+IF($F42&lt;&gt;0,VLOOKUP($H42,'Allocation Factors - North'!$B$13:$U$103,14,FALSE)*$F42,0)</f>
        <v>0</v>
      </c>
      <c r="X42" s="78">
        <f ca="1">IF($J42&lt;&gt;0,VLOOKUP($L42,'Allocation Factors - North'!$B$13:$U$103,15,FALSE)*$J42,0)+IF($F42&lt;&gt;0,VLOOKUP($H42,'Allocation Factors - North'!$B$13:$U$103,15,FALSE)*$F42,0)</f>
        <v>0</v>
      </c>
      <c r="Y42" s="78">
        <f ca="1">IF($J42&lt;&gt;0,VLOOKUP($L42,'Allocation Factors - North'!$B$13:$U$103,16,FALSE)*$J42,0)+IF($F42&lt;&gt;0,VLOOKUP($H42,'Allocation Factors - North'!$B$13:$U$103,16,FALSE)*$F42,0)</f>
        <v>0</v>
      </c>
      <c r="Z42" s="78">
        <f ca="1">IF($J42&lt;&gt;0,VLOOKUP($L42,'Allocation Factors - North'!$B$13:$U$103,17,FALSE)*$J42,0)+IF($F42&lt;&gt;0,VLOOKUP($H42,'Allocation Factors - North'!$B$13:$U$103,17,FALSE)*$F42,0)</f>
        <v>0.13615100956858459</v>
      </c>
      <c r="AA42" s="78">
        <f ca="1">IF($J42&lt;&gt;0,VLOOKUP($L42,'Allocation Factors - North'!$B$13:$U$103,18,FALSE)*$J42,0)+IF($F42&lt;&gt;0,VLOOKUP($H42,'Allocation Factors - North'!$B$13:$U$103,18,FALSE)*$F42,0)</f>
        <v>0</v>
      </c>
      <c r="AB42" s="78">
        <f ca="1">IF($J42&lt;&gt;0,VLOOKUP($L42,'Allocation Factors - North'!$B$13:$U$103,19,FALSE)*$J42,0)+IF($F42&lt;&gt;0,VLOOKUP($H42,'Allocation Factors - North'!$B$13:$U$103,19,FALSE)*$F42,0)</f>
        <v>0</v>
      </c>
      <c r="AC42" s="78">
        <f ca="1">IF($J42&lt;&gt;0,VLOOKUP($L42,'Allocation Factors - North'!$B$13:$U$103,20,FALSE)*$J42,0)+IF($F42&lt;&gt;0,VLOOKUP($H42,'Allocation Factors - North'!$B$13:$U$103,20,FALSE)*$F42,0)</f>
        <v>0</v>
      </c>
    </row>
    <row r="43" spans="1:29" x14ac:dyDescent="0.2">
      <c r="A43" s="2">
        <f t="shared" ref="A43:A56" si="10">A42+1</f>
        <v>23</v>
      </c>
      <c r="B43" s="31" t="s">
        <v>289</v>
      </c>
      <c r="D43" s="78">
        <f ca="1">'Total Allocation by Rate Zone'!P43</f>
        <v>66331.533485144479</v>
      </c>
      <c r="E43" s="78"/>
      <c r="F43" s="78"/>
      <c r="G43" s="78"/>
      <c r="H43" s="122"/>
      <c r="I43" s="78"/>
      <c r="J43" s="78">
        <f t="shared" ca="1" si="9"/>
        <v>66331.533485144479</v>
      </c>
      <c r="L43" s="2" t="s">
        <v>292</v>
      </c>
      <c r="N43" s="78">
        <f ca="1">IF($J43&lt;&gt;0,VLOOKUP($L43,'Allocation Factors - North'!$B$13:$U$103,5,FALSE)*$J43,0)+IF($F43&lt;&gt;0,VLOOKUP($H43,'Allocation Factors - North'!$B$13:$U$103,5,FALSE)*$F43,0)</f>
        <v>37926.350807867813</v>
      </c>
      <c r="O43" s="78">
        <f ca="1">IF($J43&lt;&gt;0,VLOOKUP($L43,'Allocation Factors - North'!$B$13:$U$103,6,FALSE)*$J43,0)+IF($F43&lt;&gt;0,VLOOKUP($H43,'Allocation Factors - North'!$B$13:$U$103,6,FALSE)*$F43,0)</f>
        <v>24517.781848786304</v>
      </c>
      <c r="P43" s="78">
        <f ca="1">IF($J43&lt;&gt;0,VLOOKUP($L43,'Allocation Factors - North'!$B$13:$U$103,7,FALSE)*$J43,0)+IF($F43&lt;&gt;0,VLOOKUP($H43,'Allocation Factors - North'!$B$13:$U$103,7,FALSE)*$F43,0)</f>
        <v>1995.3051288891056</v>
      </c>
      <c r="Q43" s="78"/>
      <c r="R43" s="78"/>
      <c r="S43" s="78">
        <f ca="1">IF($J43&lt;&gt;0,VLOOKUP($L43,'Allocation Factors - North'!$B$13:$U$103,10,FALSE)*$J43,0)+IF($F43&lt;&gt;0,VLOOKUP($H43,'Allocation Factors - North'!$B$13:$U$103,10,FALSE)*$F43,0)</f>
        <v>0</v>
      </c>
      <c r="T43" s="78">
        <f ca="1">IF($J43&lt;&gt;0,VLOOKUP($L43,'Allocation Factors - North'!$B$13:$U$103,11,FALSE)*$J43,0)+IF($F43&lt;&gt;0,VLOOKUP($H43,'Allocation Factors - North'!$B$13:$U$103,11,FALSE)*$F43,0)</f>
        <v>0</v>
      </c>
      <c r="U43" s="78">
        <f ca="1">IF($J43&lt;&gt;0,VLOOKUP($L43,'Allocation Factors - North'!$B$13:$U$103,12,FALSE)*$J43,0)+IF($F43&lt;&gt;0,VLOOKUP($H43,'Allocation Factors - North'!$B$13:$U$103,12,FALSE)*$F43,0)</f>
        <v>32.028977677339377</v>
      </c>
      <c r="V43" s="78">
        <f ca="1">IF($J43&lt;&gt;0,VLOOKUP($L43,'Allocation Factors - North'!$B$13:$U$103,13,FALSE)*$J43,0)+IF($F43&lt;&gt;0,VLOOKUP($H43,'Allocation Factors - North'!$B$13:$U$103,13,FALSE)*$F43,0)</f>
        <v>581.47679559247501</v>
      </c>
      <c r="W43" s="78">
        <f ca="1">IF($J43&lt;&gt;0,VLOOKUP($L43,'Allocation Factors - North'!$B$13:$U$103,14,FALSE)*$J43,0)+IF($F43&lt;&gt;0,VLOOKUP($H43,'Allocation Factors - North'!$B$13:$U$103,14,FALSE)*$F43,0)</f>
        <v>0</v>
      </c>
      <c r="X43" s="78">
        <f ca="1">IF($J43&lt;&gt;0,VLOOKUP($L43,'Allocation Factors - North'!$B$13:$U$103,15,FALSE)*$J43,0)+IF($F43&lt;&gt;0,VLOOKUP($H43,'Allocation Factors - North'!$B$13:$U$103,15,FALSE)*$F43,0)</f>
        <v>1203.3177817803776</v>
      </c>
      <c r="Y43" s="78">
        <f ca="1">IF($J43&lt;&gt;0,VLOOKUP($L43,'Allocation Factors - North'!$B$13:$U$103,16,FALSE)*$J43,0)+IF($F43&lt;&gt;0,VLOOKUP($H43,'Allocation Factors - North'!$B$13:$U$103,16,FALSE)*$F43,0)</f>
        <v>74.730603370095864</v>
      </c>
      <c r="Z43" s="78">
        <f ca="1">IF($J43&lt;&gt;0,VLOOKUP($L43,'Allocation Factors - North'!$B$13:$U$103,17,FALSE)*$J43,0)+IF($F43&lt;&gt;0,VLOOKUP($H43,'Allocation Factors - North'!$B$13:$U$103,17,FALSE)*$F43,0)</f>
        <v>0.54154118095465908</v>
      </c>
      <c r="AA43" s="78">
        <f ca="1">IF($J43&lt;&gt;0,VLOOKUP($L43,'Allocation Factors - North'!$B$13:$U$103,18,FALSE)*$J43,0)+IF($F43&lt;&gt;0,VLOOKUP($H43,'Allocation Factors - North'!$B$13:$U$103,18,FALSE)*$F43,0)</f>
        <v>0</v>
      </c>
      <c r="AB43" s="78">
        <f ca="1">IF($J43&lt;&gt;0,VLOOKUP($L43,'Allocation Factors - North'!$B$13:$U$103,19,FALSE)*$J43,0)+IF($F43&lt;&gt;0,VLOOKUP($H43,'Allocation Factors - North'!$B$13:$U$103,19,FALSE)*$F43,0)</f>
        <v>0</v>
      </c>
      <c r="AC43" s="78">
        <f ca="1">IF($J43&lt;&gt;0,VLOOKUP($L43,'Allocation Factors - North'!$B$13:$U$103,20,FALSE)*$J43,0)+IF($F43&lt;&gt;0,VLOOKUP($H43,'Allocation Factors - North'!$B$13:$U$103,20,FALSE)*$F43,0)</f>
        <v>0</v>
      </c>
    </row>
    <row r="44" spans="1:29" x14ac:dyDescent="0.2">
      <c r="B44" s="31" t="s">
        <v>163</v>
      </c>
      <c r="D44" s="78"/>
      <c r="E44" s="78"/>
      <c r="F44" s="78"/>
      <c r="G44" s="78"/>
      <c r="H44" s="122"/>
      <c r="I44" s="78"/>
      <c r="J44" s="78">
        <f t="shared" si="9"/>
        <v>0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2">
        <f>A43+1</f>
        <v>24</v>
      </c>
      <c r="B45" s="81" t="s">
        <v>165</v>
      </c>
      <c r="D45" s="78">
        <f ca="1">'Total Allocation by Rate Zone'!P45</f>
        <v>26194.90785653748</v>
      </c>
      <c r="E45" s="78"/>
      <c r="F45" s="78"/>
      <c r="G45" s="78"/>
      <c r="H45" s="122"/>
      <c r="I45" s="78"/>
      <c r="J45" s="78">
        <f t="shared" ca="1" si="9"/>
        <v>26194.90785653748</v>
      </c>
      <c r="L45" s="2" t="s">
        <v>161</v>
      </c>
      <c r="N45" s="78">
        <f ca="1">IF($J45&lt;&gt;0,VLOOKUP($L45,'Allocation Factors - North'!$B$13:$U$103,5,FALSE)*$J45,0)+IF($F45&lt;&gt;0,VLOOKUP($H45,'Allocation Factors - North'!$B$13:$U$103,5,FALSE)*$F45,0)</f>
        <v>19898.257573059538</v>
      </c>
      <c r="O45" s="78">
        <f ca="1">IF($J45&lt;&gt;0,VLOOKUP($L45,'Allocation Factors - North'!$B$13:$U$103,6,FALSE)*$J45,0)+IF($F45&lt;&gt;0,VLOOKUP($H45,'Allocation Factors - North'!$B$13:$U$103,6,FALSE)*$F45,0)</f>
        <v>3565.3537380143243</v>
      </c>
      <c r="P45" s="78">
        <f ca="1">IF($J45&lt;&gt;0,VLOOKUP($L45,'Allocation Factors - North'!$B$13:$U$103,7,FALSE)*$J45,0)+IF($F45&lt;&gt;0,VLOOKUP($H45,'Allocation Factors - North'!$B$13:$U$103,7,FALSE)*$F45,0)</f>
        <v>1043.0829584341225</v>
      </c>
      <c r="Q45" s="78"/>
      <c r="R45" s="78"/>
      <c r="S45" s="78">
        <f ca="1">IF($J45&lt;&gt;0,VLOOKUP($L45,'Allocation Factors - North'!$B$13:$U$103,10,FALSE)*$J45,0)+IF($F45&lt;&gt;0,VLOOKUP($H45,'Allocation Factors - North'!$B$13:$U$103,10,FALSE)*$F45,0)</f>
        <v>0</v>
      </c>
      <c r="T45" s="78">
        <f ca="1">IF($J45&lt;&gt;0,VLOOKUP($L45,'Allocation Factors - North'!$B$13:$U$103,11,FALSE)*$J45,0)+IF($F45&lt;&gt;0,VLOOKUP($H45,'Allocation Factors - North'!$B$13:$U$103,11,FALSE)*$F45,0)</f>
        <v>0</v>
      </c>
      <c r="U45" s="78">
        <f ca="1">IF($J45&lt;&gt;0,VLOOKUP($L45,'Allocation Factors - North'!$B$13:$U$103,12,FALSE)*$J45,0)+IF($F45&lt;&gt;0,VLOOKUP($H45,'Allocation Factors - North'!$B$13:$U$103,12,FALSE)*$F45,0)</f>
        <v>1170.4404097252682</v>
      </c>
      <c r="V45" s="78">
        <f ca="1">IF($J45&lt;&gt;0,VLOOKUP($L45,'Allocation Factors - North'!$B$13:$U$103,13,FALSE)*$J45,0)+IF($F45&lt;&gt;0,VLOOKUP($H45,'Allocation Factors - North'!$B$13:$U$103,13,FALSE)*$F45,0)</f>
        <v>73.564217435152656</v>
      </c>
      <c r="W45" s="78">
        <f ca="1">IF($J45&lt;&gt;0,VLOOKUP($L45,'Allocation Factors - North'!$B$13:$U$103,14,FALSE)*$J45,0)+IF($F45&lt;&gt;0,VLOOKUP($H45,'Allocation Factors - North'!$B$13:$U$103,14,FALSE)*$F45,0)</f>
        <v>207.41058658767858</v>
      </c>
      <c r="X45" s="78">
        <f ca="1">IF($J45&lt;&gt;0,VLOOKUP($L45,'Allocation Factors - North'!$B$13:$U$103,15,FALSE)*$J45,0)+IF($F45&lt;&gt;0,VLOOKUP($H45,'Allocation Factors - North'!$B$13:$U$103,15,FALSE)*$F45,0)</f>
        <v>13.821729333408713</v>
      </c>
      <c r="Y45" s="78">
        <f ca="1">IF($J45&lt;&gt;0,VLOOKUP($L45,'Allocation Factors - North'!$B$13:$U$103,16,FALSE)*$J45,0)+IF($F45&lt;&gt;0,VLOOKUP($H45,'Allocation Factors - North'!$B$13:$U$103,16,FALSE)*$F45,0)</f>
        <v>87.130378997228163</v>
      </c>
      <c r="Z45" s="78">
        <f ca="1">IF($J45&lt;&gt;0,VLOOKUP($L45,'Allocation Factors - North'!$B$13:$U$103,17,FALSE)*$J45,0)+IF($F45&lt;&gt;0,VLOOKUP($H45,'Allocation Factors - North'!$B$13:$U$103,17,FALSE)*$F45,0)</f>
        <v>103.14088054997968</v>
      </c>
      <c r="AA45" s="78">
        <f ca="1">IF($J45&lt;&gt;0,VLOOKUP($L45,'Allocation Factors - North'!$B$13:$U$103,18,FALSE)*$J45,0)+IF($F45&lt;&gt;0,VLOOKUP($H45,'Allocation Factors - North'!$B$13:$U$103,18,FALSE)*$F45,0)</f>
        <v>0</v>
      </c>
      <c r="AB45" s="78">
        <f ca="1">IF($J45&lt;&gt;0,VLOOKUP($L45,'Allocation Factors - North'!$B$13:$U$103,19,FALSE)*$J45,0)+IF($F45&lt;&gt;0,VLOOKUP($H45,'Allocation Factors - North'!$B$13:$U$103,19,FALSE)*$F45,0)</f>
        <v>32.705384400780112</v>
      </c>
      <c r="AC45" s="78">
        <f ca="1">IF($J45&lt;&gt;0,VLOOKUP($L45,'Allocation Factors - North'!$B$13:$U$103,20,FALSE)*$J45,0)+IF($F45&lt;&gt;0,VLOOKUP($H45,'Allocation Factors - North'!$B$13:$U$103,20,FALSE)*$F45,0)</f>
        <v>0</v>
      </c>
    </row>
    <row r="46" spans="1:29" x14ac:dyDescent="0.2">
      <c r="A46" s="2">
        <f t="shared" si="10"/>
        <v>25</v>
      </c>
      <c r="B46" s="81" t="s">
        <v>166</v>
      </c>
      <c r="D46" s="78">
        <f ca="1">'Total Allocation by Rate Zone'!P46</f>
        <v>10871.824947018506</v>
      </c>
      <c r="E46" s="78"/>
      <c r="F46" s="78"/>
      <c r="G46" s="78"/>
      <c r="H46" s="122"/>
      <c r="I46" s="78"/>
      <c r="J46" s="78">
        <f t="shared" ca="1" si="9"/>
        <v>10871.824947018506</v>
      </c>
      <c r="L46" s="2" t="s">
        <v>162</v>
      </c>
      <c r="N46" s="78">
        <f ca="1">IF($J46&lt;&gt;0,VLOOKUP($L46,'Allocation Factors - North'!$B$13:$U$103,5,FALSE)*$J46,0)+IF($F46&lt;&gt;0,VLOOKUP($H46,'Allocation Factors - North'!$B$13:$U$103,5,FALSE)*$F46,0)</f>
        <v>7166.4210198328392</v>
      </c>
      <c r="O46" s="78">
        <f ca="1">IF($J46&lt;&gt;0,VLOOKUP($L46,'Allocation Factors - North'!$B$13:$U$103,6,FALSE)*$J46,0)+IF($F46&lt;&gt;0,VLOOKUP($H46,'Allocation Factors - North'!$B$13:$U$103,6,FALSE)*$F46,0)</f>
        <v>1984.2456044203839</v>
      </c>
      <c r="P46" s="78">
        <f ca="1">IF($J46&lt;&gt;0,VLOOKUP($L46,'Allocation Factors - North'!$B$13:$U$103,7,FALSE)*$J46,0)+IF($F46&lt;&gt;0,VLOOKUP($H46,'Allocation Factors - North'!$B$13:$U$103,7,FALSE)*$F46,0)</f>
        <v>808.58474131559319</v>
      </c>
      <c r="Q46" s="78"/>
      <c r="R46" s="78"/>
      <c r="S46" s="78">
        <f ca="1">IF($J46&lt;&gt;0,VLOOKUP($L46,'Allocation Factors - North'!$B$13:$U$103,10,FALSE)*$J46,0)+IF($F46&lt;&gt;0,VLOOKUP($H46,'Allocation Factors - North'!$B$13:$U$103,10,FALSE)*$F46,0)</f>
        <v>0</v>
      </c>
      <c r="T46" s="78">
        <f ca="1">IF($J46&lt;&gt;0,VLOOKUP($L46,'Allocation Factors - North'!$B$13:$U$103,11,FALSE)*$J46,0)+IF($F46&lt;&gt;0,VLOOKUP($H46,'Allocation Factors - North'!$B$13:$U$103,11,FALSE)*$F46,0)</f>
        <v>0</v>
      </c>
      <c r="U46" s="78">
        <f ca="1">IF($J46&lt;&gt;0,VLOOKUP($L46,'Allocation Factors - North'!$B$13:$U$103,12,FALSE)*$J46,0)+IF($F46&lt;&gt;0,VLOOKUP($H46,'Allocation Factors - North'!$B$13:$U$103,12,FALSE)*$F46,0)</f>
        <v>622.21846713393336</v>
      </c>
      <c r="V46" s="78">
        <f ca="1">IF($J46&lt;&gt;0,VLOOKUP($L46,'Allocation Factors - North'!$B$13:$U$103,13,FALSE)*$J46,0)+IF($F46&lt;&gt;0,VLOOKUP($H46,'Allocation Factors - North'!$B$13:$U$103,13,FALSE)*$F46,0)</f>
        <v>39.107513913631998</v>
      </c>
      <c r="W46" s="78">
        <f ca="1">IF($J46&lt;&gt;0,VLOOKUP($L46,'Allocation Factors - North'!$B$13:$U$103,14,FALSE)*$J46,0)+IF($F46&lt;&gt;0,VLOOKUP($H46,'Allocation Factors - North'!$B$13:$U$103,14,FALSE)*$F46,0)</f>
        <v>87.830558483878193</v>
      </c>
      <c r="X46" s="78">
        <f ca="1">IF($J46&lt;&gt;0,VLOOKUP($L46,'Allocation Factors - North'!$B$13:$U$103,15,FALSE)*$J46,0)+IF($F46&lt;&gt;0,VLOOKUP($H46,'Allocation Factors - North'!$B$13:$U$103,15,FALSE)*$F46,0)</f>
        <v>5.8529809231946182</v>
      </c>
      <c r="Y46" s="78">
        <f ca="1">IF($J46&lt;&gt;0,VLOOKUP($L46,'Allocation Factors - North'!$B$13:$U$103,16,FALSE)*$J46,0)+IF($F46&lt;&gt;0,VLOOKUP($H46,'Allocation Factors - North'!$B$13:$U$103,16,FALSE)*$F46,0)</f>
        <v>58.447335571849322</v>
      </c>
      <c r="Z46" s="78">
        <f ca="1">IF($J46&lt;&gt;0,VLOOKUP($L46,'Allocation Factors - North'!$B$13:$U$103,17,FALSE)*$J46,0)+IF($F46&lt;&gt;0,VLOOKUP($H46,'Allocation Factors - North'!$B$13:$U$103,17,FALSE)*$F46,0)</f>
        <v>86.073930583178523</v>
      </c>
      <c r="AA46" s="78">
        <f ca="1">IF($J46&lt;&gt;0,VLOOKUP($L46,'Allocation Factors - North'!$B$13:$U$103,18,FALSE)*$J46,0)+IF($F46&lt;&gt;0,VLOOKUP($H46,'Allocation Factors - North'!$B$13:$U$103,18,FALSE)*$F46,0)</f>
        <v>0</v>
      </c>
      <c r="AB46" s="78">
        <f ca="1">IF($J46&lt;&gt;0,VLOOKUP($L46,'Allocation Factors - North'!$B$13:$U$103,19,FALSE)*$J46,0)+IF($F46&lt;&gt;0,VLOOKUP($H46,'Allocation Factors - North'!$B$13:$U$103,19,FALSE)*$F46,0)</f>
        <v>13.042794840022374</v>
      </c>
      <c r="AC46" s="78">
        <f ca="1">IF($J46&lt;&gt;0,VLOOKUP($L46,'Allocation Factors - North'!$B$13:$U$103,20,FALSE)*$J46,0)+IF($F46&lt;&gt;0,VLOOKUP($H46,'Allocation Factors - North'!$B$13:$U$103,20,FALSE)*$F46,0)</f>
        <v>0</v>
      </c>
    </row>
    <row r="47" spans="1:29" x14ac:dyDescent="0.2">
      <c r="A47" s="2">
        <f t="shared" si="10"/>
        <v>26</v>
      </c>
      <c r="B47" s="31" t="s">
        <v>101</v>
      </c>
      <c r="D47" s="78">
        <f ca="1">'Total Allocation by Rate Zone'!P47</f>
        <v>90526.297625461884</v>
      </c>
      <c r="E47" s="78"/>
      <c r="F47" s="78"/>
      <c r="G47" s="78"/>
      <c r="H47" s="122"/>
      <c r="I47" s="78"/>
      <c r="J47" s="78">
        <f t="shared" ca="1" si="9"/>
        <v>90526.297625461884</v>
      </c>
      <c r="L47" s="2" t="s">
        <v>220</v>
      </c>
      <c r="N47" s="78">
        <f ca="1">IF($J47&lt;&gt;0,VLOOKUP($L47,'Allocation Factors - North'!$B$13:$U$103,5,FALSE)*$J47,0)+IF($F47&lt;&gt;0,VLOOKUP($H47,'Allocation Factors - North'!$B$13:$U$103,5,FALSE)*$F47,0)</f>
        <v>88764.859283244092</v>
      </c>
      <c r="O47" s="78">
        <f ca="1">IF($J47&lt;&gt;0,VLOOKUP($L47,'Allocation Factors - North'!$B$13:$U$103,6,FALSE)*$J47,0)+IF($F47&lt;&gt;0,VLOOKUP($H47,'Allocation Factors - North'!$B$13:$U$103,6,FALSE)*$F47,0)</f>
        <v>1744.5723684044247</v>
      </c>
      <c r="P47" s="78">
        <f ca="1">IF($J47&lt;&gt;0,VLOOKUP($L47,'Allocation Factors - North'!$B$13:$U$103,7,FALSE)*$J47,0)+IF($F47&lt;&gt;0,VLOOKUP($H47,'Allocation Factors - North'!$B$13:$U$103,7,FALSE)*$F47,0)</f>
        <v>9.1740797333550681</v>
      </c>
      <c r="Q47" s="78"/>
      <c r="R47" s="78"/>
      <c r="S47" s="78">
        <f ca="1">IF($J47&lt;&gt;0,VLOOKUP($L47,'Allocation Factors - North'!$B$13:$U$103,10,FALSE)*$J47,0)+IF($F47&lt;&gt;0,VLOOKUP($H47,'Allocation Factors - North'!$B$13:$U$103,10,FALSE)*$F47,0)</f>
        <v>0</v>
      </c>
      <c r="T47" s="78">
        <f ca="1">IF($J47&lt;&gt;0,VLOOKUP($L47,'Allocation Factors - North'!$B$13:$U$103,11,FALSE)*$J47,0)+IF($F47&lt;&gt;0,VLOOKUP($H47,'Allocation Factors - North'!$B$13:$U$103,11,FALSE)*$F47,0)</f>
        <v>0</v>
      </c>
      <c r="U47" s="78">
        <f ca="1">IF($J47&lt;&gt;0,VLOOKUP($L47,'Allocation Factors - North'!$B$13:$U$103,12,FALSE)*$J47,0)+IF($F47&lt;&gt;0,VLOOKUP($H47,'Allocation Factors - North'!$B$13:$U$103,12,FALSE)*$F47,0)</f>
        <v>5.7632039350563886</v>
      </c>
      <c r="V47" s="78">
        <f ca="1">IF($J47&lt;&gt;0,VLOOKUP($L47,'Allocation Factors - North'!$B$13:$U$103,13,FALSE)*$J47,0)+IF($F47&lt;&gt;0,VLOOKUP($H47,'Allocation Factors - North'!$B$13:$U$103,13,FALSE)*$F47,0)</f>
        <v>0</v>
      </c>
      <c r="W47" s="78">
        <f ca="1">IF($J47&lt;&gt;0,VLOOKUP($L47,'Allocation Factors - North'!$B$13:$U$103,14,FALSE)*$J47,0)+IF($F47&lt;&gt;0,VLOOKUP($H47,'Allocation Factors - North'!$B$13:$U$103,14,FALSE)*$F47,0)</f>
        <v>0.35284922051365647</v>
      </c>
      <c r="X47" s="78">
        <f ca="1">IF($J47&lt;&gt;0,VLOOKUP($L47,'Allocation Factors - North'!$B$13:$U$103,15,FALSE)*$J47,0)+IF($F47&lt;&gt;0,VLOOKUP($H47,'Allocation Factors - North'!$B$13:$U$103,15,FALSE)*$F47,0)</f>
        <v>0</v>
      </c>
      <c r="Y47" s="78">
        <f ca="1">IF($J47&lt;&gt;0,VLOOKUP($L47,'Allocation Factors - North'!$B$13:$U$103,16,FALSE)*$J47,0)+IF($F47&lt;&gt;0,VLOOKUP($H47,'Allocation Factors - North'!$B$13:$U$103,16,FALSE)*$F47,0)</f>
        <v>0.51729326289182287</v>
      </c>
      <c r="Z47" s="78">
        <f ca="1">IF($J47&lt;&gt;0,VLOOKUP($L47,'Allocation Factors - North'!$B$13:$U$103,17,FALSE)*$J47,0)+IF($F47&lt;&gt;0,VLOOKUP($H47,'Allocation Factors - North'!$B$13:$U$103,17,FALSE)*$F47,0)</f>
        <v>0.94093125470308381</v>
      </c>
      <c r="AA47" s="78">
        <f ca="1">IF($J47&lt;&gt;0,VLOOKUP($L47,'Allocation Factors - North'!$B$13:$U$103,18,FALSE)*$J47,0)+IF($F47&lt;&gt;0,VLOOKUP($H47,'Allocation Factors - North'!$B$13:$U$103,18,FALSE)*$F47,0)</f>
        <v>0</v>
      </c>
      <c r="AB47" s="78">
        <f ca="1">IF($J47&lt;&gt;0,VLOOKUP($L47,'Allocation Factors - North'!$B$13:$U$103,19,FALSE)*$J47,0)+IF($F47&lt;&gt;0,VLOOKUP($H47,'Allocation Factors - North'!$B$13:$U$103,19,FALSE)*$F47,0)</f>
        <v>0.11761640683788548</v>
      </c>
      <c r="AC47" s="78">
        <f ca="1">IF($J47&lt;&gt;0,VLOOKUP($L47,'Allocation Factors - North'!$B$13:$U$103,20,FALSE)*$J47,0)+IF($F47&lt;&gt;0,VLOOKUP($H47,'Allocation Factors - North'!$B$13:$U$103,20,FALSE)*$F47,0)</f>
        <v>0</v>
      </c>
    </row>
    <row r="48" spans="1:29" x14ac:dyDescent="0.2">
      <c r="A48" s="2">
        <f t="shared" si="10"/>
        <v>27</v>
      </c>
      <c r="B48" s="31" t="s">
        <v>102</v>
      </c>
      <c r="D48" s="78">
        <f ca="1">'Total Allocation by Rate Zone'!P48</f>
        <v>134443.3062422114</v>
      </c>
      <c r="E48" s="78"/>
      <c r="F48" s="78"/>
      <c r="G48" s="78"/>
      <c r="H48" s="122"/>
      <c r="I48" s="78"/>
      <c r="J48" s="78">
        <f t="shared" ca="1" si="9"/>
        <v>134443.3062422114</v>
      </c>
      <c r="L48" s="2" t="s">
        <v>220</v>
      </c>
      <c r="N48" s="78">
        <f ca="1">IF($J48&lt;&gt;0,VLOOKUP($L48,'Allocation Factors - North'!$B$13:$U$103,5,FALSE)*$J48,0)+IF($F48&lt;&gt;0,VLOOKUP($H48,'Allocation Factors - North'!$B$13:$U$103,5,FALSE)*$F48,0)</f>
        <v>131827.34159236637</v>
      </c>
      <c r="O48" s="78">
        <f ca="1">IF($J48&lt;&gt;0,VLOOKUP($L48,'Allocation Factors - North'!$B$13:$U$103,6,FALSE)*$J48,0)+IF($F48&lt;&gt;0,VLOOKUP($H48,'Allocation Factors - North'!$B$13:$U$103,6,FALSE)*$F48,0)</f>
        <v>2590.9164887919433</v>
      </c>
      <c r="P48" s="78">
        <f ca="1">IF($J48&lt;&gt;0,VLOOKUP($L48,'Allocation Factors - North'!$B$13:$U$103,7,FALSE)*$J48,0)+IF($F48&lt;&gt;0,VLOOKUP($H48,'Allocation Factors - North'!$B$13:$U$103,7,FALSE)*$F48,0)</f>
        <v>13.624699600384519</v>
      </c>
      <c r="Q48" s="78"/>
      <c r="R48" s="78"/>
      <c r="S48" s="78">
        <f ca="1">IF($J48&lt;&gt;0,VLOOKUP($L48,'Allocation Factors - North'!$B$13:$U$103,10,FALSE)*$J48,0)+IF($F48&lt;&gt;0,VLOOKUP($H48,'Allocation Factors - North'!$B$13:$U$103,10,FALSE)*$F48,0)</f>
        <v>0</v>
      </c>
      <c r="T48" s="78">
        <f ca="1">IF($J48&lt;&gt;0,VLOOKUP($L48,'Allocation Factors - North'!$B$13:$U$103,11,FALSE)*$J48,0)+IF($F48&lt;&gt;0,VLOOKUP($H48,'Allocation Factors - North'!$B$13:$U$103,11,FALSE)*$F48,0)</f>
        <v>0</v>
      </c>
      <c r="U48" s="78">
        <f ca="1">IF($J48&lt;&gt;0,VLOOKUP($L48,'Allocation Factors - North'!$B$13:$U$103,12,FALSE)*$J48,0)+IF($F48&lt;&gt;0,VLOOKUP($H48,'Allocation Factors - North'!$B$13:$U$103,12,FALSE)*$F48,0)</f>
        <v>8.559106159215915</v>
      </c>
      <c r="V48" s="78">
        <f ca="1">IF($J48&lt;&gt;0,VLOOKUP($L48,'Allocation Factors - North'!$B$13:$U$103,13,FALSE)*$J48,0)+IF($F48&lt;&gt;0,VLOOKUP($H48,'Allocation Factors - North'!$B$13:$U$103,13,FALSE)*$F48,0)</f>
        <v>0</v>
      </c>
      <c r="W48" s="78">
        <f ca="1">IF($J48&lt;&gt;0,VLOOKUP($L48,'Allocation Factors - North'!$B$13:$U$103,14,FALSE)*$J48,0)+IF($F48&lt;&gt;0,VLOOKUP($H48,'Allocation Factors - North'!$B$13:$U$103,14,FALSE)*$F48,0)</f>
        <v>0.52402690770709692</v>
      </c>
      <c r="X48" s="78">
        <f ca="1">IF($J48&lt;&gt;0,VLOOKUP($L48,'Allocation Factors - North'!$B$13:$U$103,15,FALSE)*$J48,0)+IF($F48&lt;&gt;0,VLOOKUP($H48,'Allocation Factors - North'!$B$13:$U$103,15,FALSE)*$F48,0)</f>
        <v>0</v>
      </c>
      <c r="Y48" s="78">
        <f ca="1">IF($J48&lt;&gt;0,VLOOKUP($L48,'Allocation Factors - North'!$B$13:$U$103,16,FALSE)*$J48,0)+IF($F48&lt;&gt;0,VLOOKUP($H48,'Allocation Factors - North'!$B$13:$U$103,16,FALSE)*$F48,0)</f>
        <v>0.76824766265970734</v>
      </c>
      <c r="Z48" s="78">
        <f ca="1">IF($J48&lt;&gt;0,VLOOKUP($L48,'Allocation Factors - North'!$B$13:$U$103,17,FALSE)*$J48,0)+IF($F48&lt;&gt;0,VLOOKUP($H48,'Allocation Factors - North'!$B$13:$U$103,17,FALSE)*$F48,0)</f>
        <v>1.3974050872189248</v>
      </c>
      <c r="AA48" s="78">
        <f ca="1">IF($J48&lt;&gt;0,VLOOKUP($L48,'Allocation Factors - North'!$B$13:$U$103,18,FALSE)*$J48,0)+IF($F48&lt;&gt;0,VLOOKUP($H48,'Allocation Factors - North'!$B$13:$U$103,18,FALSE)*$F48,0)</f>
        <v>0</v>
      </c>
      <c r="AB48" s="78">
        <f ca="1">IF($J48&lt;&gt;0,VLOOKUP($L48,'Allocation Factors - North'!$B$13:$U$103,19,FALSE)*$J48,0)+IF($F48&lt;&gt;0,VLOOKUP($H48,'Allocation Factors - North'!$B$13:$U$103,19,FALSE)*$F48,0)</f>
        <v>0.17467563590236559</v>
      </c>
      <c r="AC48" s="78">
        <f ca="1">IF($J48&lt;&gt;0,VLOOKUP($L48,'Allocation Factors - North'!$B$13:$U$103,20,FALSE)*$J48,0)+IF($F48&lt;&gt;0,VLOOKUP($H48,'Allocation Factors - North'!$B$13:$U$103,20,FALSE)*$F48,0)</f>
        <v>0</v>
      </c>
    </row>
    <row r="49" spans="1:29" x14ac:dyDescent="0.2">
      <c r="A49" s="2">
        <f t="shared" si="10"/>
        <v>28</v>
      </c>
      <c r="B49" s="31" t="s">
        <v>103</v>
      </c>
      <c r="D49" s="78">
        <f ca="1">'Total Allocation by Rate Zone'!P49</f>
        <v>54411.832565596756</v>
      </c>
      <c r="E49" s="78"/>
      <c r="F49" s="78"/>
      <c r="G49" s="78"/>
      <c r="H49" s="122"/>
      <c r="I49" s="78"/>
      <c r="J49" s="78">
        <f t="shared" ca="1" si="9"/>
        <v>54411.832565596756</v>
      </c>
      <c r="L49" s="2" t="s">
        <v>190</v>
      </c>
      <c r="N49" s="78">
        <f ca="1">IF($J49&lt;&gt;0,VLOOKUP($L49,'Allocation Factors - North'!$B$13:$U$103,5,FALSE)*$J49,0)+IF($F49&lt;&gt;0,VLOOKUP($H49,'Allocation Factors - North'!$B$13:$U$103,5,FALSE)*$F49,0)</f>
        <v>44549.072954901952</v>
      </c>
      <c r="O49" s="78">
        <f ca="1">IF($J49&lt;&gt;0,VLOOKUP($L49,'Allocation Factors - North'!$B$13:$U$103,6,FALSE)*$J49,0)+IF($F49&lt;&gt;0,VLOOKUP($H49,'Allocation Factors - North'!$B$13:$U$103,6,FALSE)*$F49,0)</f>
        <v>9124.5575344136068</v>
      </c>
      <c r="P49" s="78">
        <f ca="1">IF($J49&lt;&gt;0,VLOOKUP($L49,'Allocation Factors - North'!$B$13:$U$103,7,FALSE)*$J49,0)+IF($F49&lt;&gt;0,VLOOKUP($H49,'Allocation Factors - North'!$B$13:$U$103,7,FALSE)*$F49,0)</f>
        <v>290.95791034238596</v>
      </c>
      <c r="Q49" s="78"/>
      <c r="R49" s="78"/>
      <c r="S49" s="78">
        <f ca="1">IF($J49&lt;&gt;0,VLOOKUP($L49,'Allocation Factors - North'!$B$13:$U$103,10,FALSE)*$J49,0)+IF($F49&lt;&gt;0,VLOOKUP($H49,'Allocation Factors - North'!$B$13:$U$103,10,FALSE)*$F49,0)</f>
        <v>0</v>
      </c>
      <c r="T49" s="78">
        <f ca="1">IF($J49&lt;&gt;0,VLOOKUP($L49,'Allocation Factors - North'!$B$13:$U$103,11,FALSE)*$J49,0)+IF($F49&lt;&gt;0,VLOOKUP($H49,'Allocation Factors - North'!$B$13:$U$103,11,FALSE)*$F49,0)</f>
        <v>0</v>
      </c>
      <c r="U49" s="78">
        <f ca="1">IF($J49&lt;&gt;0,VLOOKUP($L49,'Allocation Factors - North'!$B$13:$U$103,12,FALSE)*$J49,0)+IF($F49&lt;&gt;0,VLOOKUP($H49,'Allocation Factors - North'!$B$13:$U$103,12,FALSE)*$F49,0)</f>
        <v>311.97387031119462</v>
      </c>
      <c r="V49" s="78">
        <f ca="1">IF($J49&lt;&gt;0,VLOOKUP($L49,'Allocation Factors - North'!$B$13:$U$103,13,FALSE)*$J49,0)+IF($F49&lt;&gt;0,VLOOKUP($H49,'Allocation Factors - North'!$B$13:$U$103,13,FALSE)*$F49,0)</f>
        <v>10.838078128726007</v>
      </c>
      <c r="W49" s="78">
        <f ca="1">IF($J49&lt;&gt;0,VLOOKUP($L49,'Allocation Factors - North'!$B$13:$U$103,14,FALSE)*$J49,0)+IF($F49&lt;&gt;0,VLOOKUP($H49,'Allocation Factors - North'!$B$13:$U$103,14,FALSE)*$F49,0)</f>
        <v>40.532196651408583</v>
      </c>
      <c r="X49" s="78">
        <f ca="1">IF($J49&lt;&gt;0,VLOOKUP($L49,'Allocation Factors - North'!$B$13:$U$103,15,FALSE)*$J49,0)+IF($F49&lt;&gt;0,VLOOKUP($H49,'Allocation Factors - North'!$B$13:$U$103,15,FALSE)*$F49,0)</f>
        <v>0</v>
      </c>
      <c r="Y49" s="78">
        <f ca="1">IF($J49&lt;&gt;0,VLOOKUP($L49,'Allocation Factors - North'!$B$13:$U$103,16,FALSE)*$J49,0)+IF($F49&lt;&gt;0,VLOOKUP($H49,'Allocation Factors - North'!$B$13:$U$103,16,FALSE)*$F49,0)</f>
        <v>25.611375520967297</v>
      </c>
      <c r="Z49" s="78">
        <f ca="1">IF($J49&lt;&gt;0,VLOOKUP($L49,'Allocation Factors - North'!$B$13:$U$103,17,FALSE)*$J49,0)+IF($F49&lt;&gt;0,VLOOKUP($H49,'Allocation Factors - North'!$B$13:$U$103,17,FALSE)*$F49,0)</f>
        <v>53.904444627247962</v>
      </c>
      <c r="AA49" s="78">
        <f ca="1">IF($J49&lt;&gt;0,VLOOKUP($L49,'Allocation Factors - North'!$B$13:$U$103,18,FALSE)*$J49,0)+IF($F49&lt;&gt;0,VLOOKUP($H49,'Allocation Factors - North'!$B$13:$U$103,18,FALSE)*$F49,0)</f>
        <v>0</v>
      </c>
      <c r="AB49" s="78">
        <f ca="1">IF($J49&lt;&gt;0,VLOOKUP($L49,'Allocation Factors - North'!$B$13:$U$103,19,FALSE)*$J49,0)+IF($F49&lt;&gt;0,VLOOKUP($H49,'Allocation Factors - North'!$B$13:$U$103,19,FALSE)*$F49,0)</f>
        <v>4.3842006992686668</v>
      </c>
      <c r="AC49" s="78">
        <f ca="1">IF($J49&lt;&gt;0,VLOOKUP($L49,'Allocation Factors - North'!$B$13:$U$103,20,FALSE)*$J49,0)+IF($F49&lt;&gt;0,VLOOKUP($H49,'Allocation Factors - North'!$B$13:$U$103,20,FALSE)*$F49,0)</f>
        <v>0</v>
      </c>
    </row>
    <row r="50" spans="1:29" x14ac:dyDescent="0.2">
      <c r="A50" s="2">
        <f t="shared" si="10"/>
        <v>29</v>
      </c>
      <c r="B50" s="31" t="s">
        <v>186</v>
      </c>
      <c r="D50" s="78">
        <f ca="1">'Total Allocation by Rate Zone'!P50</f>
        <v>8816.5672504434733</v>
      </c>
      <c r="E50" s="78"/>
      <c r="F50" s="78"/>
      <c r="G50" s="78"/>
      <c r="H50" s="122"/>
      <c r="I50" s="78"/>
      <c r="J50" s="78">
        <f t="shared" ca="1" si="9"/>
        <v>8816.5672504434733</v>
      </c>
      <c r="L50" s="2" t="s">
        <v>191</v>
      </c>
      <c r="N50" s="78">
        <f ca="1">IF($J50&lt;&gt;0,VLOOKUP($L50,'Allocation Factors - North'!$B$13:$U$103,5,FALSE)*$J50,0)+IF($F50&lt;&gt;0,VLOOKUP($H50,'Allocation Factors - North'!$B$13:$U$103,5,FALSE)*$F50,0)</f>
        <v>0</v>
      </c>
      <c r="O50" s="78">
        <f ca="1">IF($J50&lt;&gt;0,VLOOKUP($L50,'Allocation Factors - North'!$B$13:$U$103,6,FALSE)*$J50,0)+IF($F50&lt;&gt;0,VLOOKUP($H50,'Allocation Factors - North'!$B$13:$U$103,6,FALSE)*$F50,0)</f>
        <v>6963.7245256423575</v>
      </c>
      <c r="P50" s="78">
        <f ca="1">IF($J50&lt;&gt;0,VLOOKUP($L50,'Allocation Factors - North'!$B$13:$U$103,7,FALSE)*$J50,0)+IF($F50&lt;&gt;0,VLOOKUP($H50,'Allocation Factors - North'!$B$13:$U$103,7,FALSE)*$F50,0)</f>
        <v>177.12046587862196</v>
      </c>
      <c r="Q50" s="78"/>
      <c r="R50" s="78"/>
      <c r="S50" s="78">
        <f ca="1">IF($J50&lt;&gt;0,VLOOKUP($L50,'Allocation Factors - North'!$B$13:$U$103,10,FALSE)*$J50,0)+IF($F50&lt;&gt;0,VLOOKUP($H50,'Allocation Factors - North'!$B$13:$U$103,10,FALSE)*$F50,0)</f>
        <v>0</v>
      </c>
      <c r="T50" s="78">
        <f ca="1">IF($J50&lt;&gt;0,VLOOKUP($L50,'Allocation Factors - North'!$B$13:$U$103,11,FALSE)*$J50,0)+IF($F50&lt;&gt;0,VLOOKUP($H50,'Allocation Factors - North'!$B$13:$U$103,11,FALSE)*$F50,0)</f>
        <v>0</v>
      </c>
      <c r="U50" s="78">
        <f ca="1">IF($J50&lt;&gt;0,VLOOKUP($L50,'Allocation Factors - North'!$B$13:$U$103,12,FALSE)*$J50,0)+IF($F50&lt;&gt;0,VLOOKUP($H50,'Allocation Factors - North'!$B$13:$U$103,12,FALSE)*$F50,0)</f>
        <v>433.87308112146388</v>
      </c>
      <c r="V50" s="78">
        <f ca="1">IF($J50&lt;&gt;0,VLOOKUP($L50,'Allocation Factors - North'!$B$13:$U$103,13,FALSE)*$J50,0)+IF($F50&lt;&gt;0,VLOOKUP($H50,'Allocation Factors - North'!$B$13:$U$103,13,FALSE)*$F50,0)</f>
        <v>3.1124273365788286</v>
      </c>
      <c r="W50" s="78">
        <f ca="1">IF($J50&lt;&gt;0,VLOOKUP($L50,'Allocation Factors - North'!$B$13:$U$103,14,FALSE)*$J50,0)+IF($F50&lt;&gt;0,VLOOKUP($H50,'Allocation Factors - North'!$B$13:$U$103,14,FALSE)*$F50,0)</f>
        <v>1152.5793825405553</v>
      </c>
      <c r="X50" s="78">
        <f ca="1">IF($J50&lt;&gt;0,VLOOKUP($L50,'Allocation Factors - North'!$B$13:$U$103,15,FALSE)*$J50,0)+IF($F50&lt;&gt;0,VLOOKUP($H50,'Allocation Factors - North'!$B$13:$U$103,15,FALSE)*$F50,0)</f>
        <v>6.4409090560330382</v>
      </c>
      <c r="Y50" s="78">
        <f ca="1">IF($J50&lt;&gt;0,VLOOKUP($L50,'Allocation Factors - North'!$B$13:$U$103,16,FALSE)*$J50,0)+IF($F50&lt;&gt;0,VLOOKUP($H50,'Allocation Factors - North'!$B$13:$U$103,16,FALSE)*$F50,0)</f>
        <v>17.769767567166031</v>
      </c>
      <c r="Z50" s="78">
        <f ca="1">IF($J50&lt;&gt;0,VLOOKUP($L50,'Allocation Factors - North'!$B$13:$U$103,17,FALSE)*$J50,0)+IF($F50&lt;&gt;0,VLOOKUP($H50,'Allocation Factors - North'!$B$13:$U$103,17,FALSE)*$F50,0)</f>
        <v>61.946691300694603</v>
      </c>
      <c r="AA50" s="78">
        <f ca="1">IF($J50&lt;&gt;0,VLOOKUP($L50,'Allocation Factors - North'!$B$13:$U$103,18,FALSE)*$J50,0)+IF($F50&lt;&gt;0,VLOOKUP($H50,'Allocation Factors - North'!$B$13:$U$103,18,FALSE)*$F50,0)</f>
        <v>0</v>
      </c>
      <c r="AB50" s="78">
        <f ca="1">IF($J50&lt;&gt;0,VLOOKUP($L50,'Allocation Factors - North'!$B$13:$U$103,19,FALSE)*$J50,0)+IF($F50&lt;&gt;0,VLOOKUP($H50,'Allocation Factors - North'!$B$13:$U$103,19,FALSE)*$F50,0)</f>
        <v>0</v>
      </c>
      <c r="AC50" s="78">
        <f ca="1">IF($J50&lt;&gt;0,VLOOKUP($L50,'Allocation Factors - North'!$B$13:$U$103,20,FALSE)*$J50,0)+IF($F50&lt;&gt;0,VLOOKUP($H50,'Allocation Factors - North'!$B$13:$U$103,20,FALSE)*$F50,0)</f>
        <v>0</v>
      </c>
    </row>
    <row r="51" spans="1:29" x14ac:dyDescent="0.2">
      <c r="B51" s="31" t="s">
        <v>164</v>
      </c>
      <c r="D51" s="78"/>
      <c r="E51" s="78"/>
      <c r="F51" s="78"/>
      <c r="G51" s="78"/>
      <c r="H51" s="122"/>
      <c r="I51" s="78"/>
      <c r="J51" s="78">
        <f t="shared" si="9"/>
        <v>0</v>
      </c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2">
        <f>A50+1</f>
        <v>30</v>
      </c>
      <c r="B52" s="81" t="s">
        <v>176</v>
      </c>
      <c r="D52" s="78">
        <f ca="1">'Total Allocation by Rate Zone'!P52</f>
        <v>2245.4336732255811</v>
      </c>
      <c r="J52" s="78">
        <f t="shared" ca="1" si="9"/>
        <v>2245.4336732255811</v>
      </c>
      <c r="L52" s="2" t="s">
        <v>223</v>
      </c>
      <c r="N52" s="78">
        <f ca="1">IF($J52&lt;&gt;0,VLOOKUP($L52,'Allocation Factors - North'!$B$13:$U$103,5,FALSE)*$J52,0)+IF($F52&lt;&gt;0,VLOOKUP($H52,'Allocation Factors - North'!$B$13:$U$103,5,FALSE)*$F52,0)</f>
        <v>2035.4099329168653</v>
      </c>
      <c r="O52" s="78">
        <f ca="1">IF($J52&lt;&gt;0,VLOOKUP($L52,'Allocation Factors - North'!$B$13:$U$103,6,FALSE)*$J52,0)+IF($F52&lt;&gt;0,VLOOKUP($H52,'Allocation Factors - North'!$B$13:$U$103,6,FALSE)*$F52,0)</f>
        <v>40.00366762270037</v>
      </c>
      <c r="P52" s="78">
        <f ca="1">IF($J52&lt;&gt;0,VLOOKUP($L52,'Allocation Factors - North'!$B$13:$U$103,7,FALSE)*$J52,0)+IF($F52&lt;&gt;0,VLOOKUP($H52,'Allocation Factors - North'!$B$13:$U$103,7,FALSE)*$F52,0)</f>
        <v>92.738221465099173</v>
      </c>
      <c r="Q52" s="78"/>
      <c r="R52" s="78"/>
      <c r="S52" s="78">
        <f ca="1">IF($J52&lt;&gt;0,VLOOKUP($L52,'Allocation Factors - North'!$B$13:$U$103,10,FALSE)*$J52,0)+IF($F52&lt;&gt;0,VLOOKUP($H52,'Allocation Factors - North'!$B$13:$U$103,10,FALSE)*$F52,0)</f>
        <v>0</v>
      </c>
      <c r="T52" s="78">
        <f ca="1">IF($J52&lt;&gt;0,VLOOKUP($L52,'Allocation Factors - North'!$B$13:$U$103,11,FALSE)*$J52,0)+IF($F52&lt;&gt;0,VLOOKUP($H52,'Allocation Factors - North'!$B$13:$U$103,11,FALSE)*$F52,0)</f>
        <v>0</v>
      </c>
      <c r="U52" s="78">
        <f ca="1">IF($J52&lt;&gt;0,VLOOKUP($L52,'Allocation Factors - North'!$B$13:$U$103,12,FALSE)*$J52,0)+IF($F52&lt;&gt;0,VLOOKUP($H52,'Allocation Factors - North'!$B$13:$U$103,12,FALSE)*$F52,0)</f>
        <v>58.258626304998195</v>
      </c>
      <c r="V52" s="78">
        <f ca="1">IF($J52&lt;&gt;0,VLOOKUP($L52,'Allocation Factors - North'!$B$13:$U$103,13,FALSE)*$J52,0)+IF($F52&lt;&gt;0,VLOOKUP($H52,'Allocation Factors - North'!$B$13:$U$103,13,FALSE)*$F52,0)</f>
        <v>0</v>
      </c>
      <c r="W52" s="78">
        <f ca="1">IF($J52&lt;&gt;0,VLOOKUP($L52,'Allocation Factors - North'!$B$13:$U$103,14,FALSE)*$J52,0)+IF($F52&lt;&gt;0,VLOOKUP($H52,'Allocation Factors - North'!$B$13:$U$103,14,FALSE)*$F52,0)</f>
        <v>3.5668546717345828</v>
      </c>
      <c r="X52" s="78">
        <f ca="1">IF($J52&lt;&gt;0,VLOOKUP($L52,'Allocation Factors - North'!$B$13:$U$103,15,FALSE)*$J52,0)+IF($F52&lt;&gt;0,VLOOKUP($H52,'Allocation Factors - North'!$B$13:$U$103,15,FALSE)*$F52,0)</f>
        <v>0</v>
      </c>
      <c r="Y52" s="78">
        <f ca="1">IF($J52&lt;&gt;0,VLOOKUP($L52,'Allocation Factors - North'!$B$13:$U$103,16,FALSE)*$J52,0)+IF($F52&lt;&gt;0,VLOOKUP($H52,'Allocation Factors - North'!$B$13:$U$103,16,FALSE)*$F52,0)</f>
        <v>4.7558062289794449</v>
      </c>
      <c r="Z52" s="78">
        <f ca="1">IF($J52&lt;&gt;0,VLOOKUP($L52,'Allocation Factors - North'!$B$13:$U$103,17,FALSE)*$J52,0)+IF($F52&lt;&gt;0,VLOOKUP($H52,'Allocation Factors - North'!$B$13:$U$103,17,FALSE)*$F52,0)</f>
        <v>9.5116124579588881</v>
      </c>
      <c r="AA52" s="78">
        <f ca="1">IF($J52&lt;&gt;0,VLOOKUP($L52,'Allocation Factors - North'!$B$13:$U$103,18,FALSE)*$J52,0)+IF($F52&lt;&gt;0,VLOOKUP($H52,'Allocation Factors - North'!$B$13:$U$103,18,FALSE)*$F52,0)</f>
        <v>0</v>
      </c>
      <c r="AB52" s="78">
        <f ca="1">IF($J52&lt;&gt;0,VLOOKUP($L52,'Allocation Factors - North'!$B$13:$U$103,19,FALSE)*$J52,0)+IF($F52&lt;&gt;0,VLOOKUP($H52,'Allocation Factors - North'!$B$13:$U$103,19,FALSE)*$F52,0)</f>
        <v>1.1889515572448612</v>
      </c>
      <c r="AC52" s="78">
        <f ca="1">IF($J52&lt;&gt;0,VLOOKUP($L52,'Allocation Factors - North'!$B$13:$U$103,20,FALSE)*$J52,0)+IF($F52&lt;&gt;0,VLOOKUP($H52,'Allocation Factors - North'!$B$13:$U$103,20,FALSE)*$F52,0)</f>
        <v>0</v>
      </c>
    </row>
    <row r="53" spans="1:29" x14ac:dyDescent="0.2">
      <c r="A53" s="2">
        <f t="shared" si="10"/>
        <v>31</v>
      </c>
      <c r="B53" s="81" t="s">
        <v>72</v>
      </c>
      <c r="D53" s="78">
        <f ca="1">'Total Allocation by Rate Zone'!P53</f>
        <v>25378.078251326944</v>
      </c>
      <c r="F53" s="78">
        <v>3225.5508472825672</v>
      </c>
      <c r="H53" s="2" t="s">
        <v>342</v>
      </c>
      <c r="J53" s="78">
        <f t="shared" ca="1" si="9"/>
        <v>22152.527404044376</v>
      </c>
      <c r="L53" s="2" t="s">
        <v>220</v>
      </c>
      <c r="N53" s="78">
        <f ca="1">IF($J53&lt;&gt;0,VLOOKUP($L53,'Allocation Factors - North'!$B$13:$U$103,5,FALSE)*$J53,0)+IF($F53&lt;&gt;0,VLOOKUP($H53,'Allocation Factors - North'!$B$13:$U$103,5,FALSE)*$F53,0)</f>
        <v>24322.119491779809</v>
      </c>
      <c r="O53" s="78">
        <f ca="1">IF($J53&lt;&gt;0,VLOOKUP($L53,'Allocation Factors - North'!$B$13:$U$103,6,FALSE)*$J53,0)+IF($F53&lt;&gt;0,VLOOKUP($H53,'Allocation Factors - North'!$B$13:$U$103,6,FALSE)*$F53,0)</f>
        <v>478.02360020638758</v>
      </c>
      <c r="P53" s="78">
        <f ca="1">IF($J53&lt;&gt;0,VLOOKUP($L53,'Allocation Factors - North'!$B$13:$U$103,7,FALSE)*$J53,0)+IF($F53&lt;&gt;0,VLOOKUP($H53,'Allocation Factors - North'!$B$13:$U$103,7,FALSE)*$F53,0)</f>
        <v>315.2311092187141</v>
      </c>
      <c r="Q53" s="78"/>
      <c r="R53" s="78"/>
      <c r="S53" s="78">
        <f ca="1">IF($J53&lt;&gt;0,VLOOKUP($L53,'Allocation Factors - North'!$B$13:$U$103,10,FALSE)*$J53,0)+IF($F53&lt;&gt;0,VLOOKUP($H53,'Allocation Factors - North'!$B$13:$U$103,10,FALSE)*$F53,0)</f>
        <v>0</v>
      </c>
      <c r="T53" s="78">
        <f ca="1">IF($J53&lt;&gt;0,VLOOKUP($L53,'Allocation Factors - North'!$B$13:$U$103,11,FALSE)*$J53,0)+IF($F53&lt;&gt;0,VLOOKUP($H53,'Allocation Factors - North'!$B$13:$U$103,11,FALSE)*$F53,0)</f>
        <v>0</v>
      </c>
      <c r="U53" s="78">
        <f ca="1">IF($J53&lt;&gt;0,VLOOKUP($L53,'Allocation Factors - North'!$B$13:$U$103,12,FALSE)*$J53,0)+IF($F53&lt;&gt;0,VLOOKUP($H53,'Allocation Factors - North'!$B$13:$U$103,12,FALSE)*$F53,0)</f>
        <v>198.02979938098704</v>
      </c>
      <c r="V53" s="78">
        <f ca="1">IF($J53&lt;&gt;0,VLOOKUP($L53,'Allocation Factors - North'!$B$13:$U$103,13,FALSE)*$J53,0)+IF($F53&lt;&gt;0,VLOOKUP($H53,'Allocation Factors - North'!$B$13:$U$103,13,FALSE)*$F53,0)</f>
        <v>0</v>
      </c>
      <c r="W53" s="78">
        <f ca="1">IF($J53&lt;&gt;0,VLOOKUP($L53,'Allocation Factors - North'!$B$13:$U$103,14,FALSE)*$J53,0)+IF($F53&lt;&gt;0,VLOOKUP($H53,'Allocation Factors - North'!$B$13:$U$103,14,FALSE)*$F53,0)</f>
        <v>12.124273431489001</v>
      </c>
      <c r="X53" s="78">
        <f ca="1">IF($J53&lt;&gt;0,VLOOKUP($L53,'Allocation Factors - North'!$B$13:$U$103,15,FALSE)*$J53,0)+IF($F53&lt;&gt;0,VLOOKUP($H53,'Allocation Factors - North'!$B$13:$U$103,15,FALSE)*$F53,0)</f>
        <v>0</v>
      </c>
      <c r="Y53" s="78">
        <f ca="1">IF($J53&lt;&gt;0,VLOOKUP($L53,'Allocation Factors - North'!$B$13:$U$103,16,FALSE)*$J53,0)+IF($F53&lt;&gt;0,VLOOKUP($H53,'Allocation Factors - North'!$B$13:$U$103,16,FALSE)*$F53,0)</f>
        <v>16.177157015086074</v>
      </c>
      <c r="Z53" s="78">
        <f ca="1">IF($J53&lt;&gt;0,VLOOKUP($L53,'Allocation Factors - North'!$B$13:$U$103,17,FALSE)*$J53,0)+IF($F53&lt;&gt;0,VLOOKUP($H53,'Allocation Factors - North'!$B$13:$U$103,17,FALSE)*$F53,0)</f>
        <v>32.331395817304006</v>
      </c>
      <c r="AA53" s="78">
        <f ca="1">IF($J53&lt;&gt;0,VLOOKUP($L53,'Allocation Factors - North'!$B$13:$U$103,18,FALSE)*$J53,0)+IF($F53&lt;&gt;0,VLOOKUP($H53,'Allocation Factors - North'!$B$13:$U$103,18,FALSE)*$F53,0)</f>
        <v>0</v>
      </c>
      <c r="AB53" s="78">
        <f ca="1">IF($J53&lt;&gt;0,VLOOKUP($L53,'Allocation Factors - North'!$B$13:$U$103,19,FALSE)*$J53,0)+IF($F53&lt;&gt;0,VLOOKUP($H53,'Allocation Factors - North'!$B$13:$U$103,19,FALSE)*$F53,0)</f>
        <v>4.0414244771630008</v>
      </c>
      <c r="AC53" s="78">
        <f ca="1">IF($J53&lt;&gt;0,VLOOKUP($L53,'Allocation Factors - North'!$B$13:$U$103,20,FALSE)*$J53,0)+IF($F53&lt;&gt;0,VLOOKUP($H53,'Allocation Factors - North'!$B$13:$U$103,20,FALSE)*$F53,0)</f>
        <v>0</v>
      </c>
    </row>
    <row r="54" spans="1:29" x14ac:dyDescent="0.2">
      <c r="A54" s="2">
        <f t="shared" si="10"/>
        <v>32</v>
      </c>
      <c r="B54" s="81" t="s">
        <v>174</v>
      </c>
      <c r="D54" s="78">
        <f ca="1">'Total Allocation by Rate Zone'!P54</f>
        <v>3176.921401617531</v>
      </c>
      <c r="J54" s="78">
        <f t="shared" ca="1" si="9"/>
        <v>3176.921401617531</v>
      </c>
      <c r="L54" s="2" t="s">
        <v>272</v>
      </c>
      <c r="N54" s="78">
        <f ca="1">IF($J54&lt;&gt;0,VLOOKUP($L54,'Allocation Factors - North'!$B$13:$U$103,5,FALSE)*$J54,0)+IF($F54&lt;&gt;0,VLOOKUP($H54,'Allocation Factors - North'!$B$13:$U$103,5,FALSE)*$F54,0)</f>
        <v>0</v>
      </c>
      <c r="O54" s="78">
        <f ca="1">IF($J54&lt;&gt;0,VLOOKUP($L54,'Allocation Factors - North'!$B$13:$U$103,6,FALSE)*$J54,0)+IF($F54&lt;&gt;0,VLOOKUP($H54,'Allocation Factors - North'!$B$13:$U$103,6,FALSE)*$F54,0)</f>
        <v>0</v>
      </c>
      <c r="P54" s="78">
        <f ca="1">IF($J54&lt;&gt;0,VLOOKUP($L54,'Allocation Factors - North'!$B$13:$U$103,7,FALSE)*$J54,0)+IF($F54&lt;&gt;0,VLOOKUP($H54,'Allocation Factors - North'!$B$13:$U$103,7,FALSE)*$F54,0)</f>
        <v>1732.8662190641078</v>
      </c>
      <c r="Q54" s="78"/>
      <c r="R54" s="78"/>
      <c r="S54" s="78">
        <f ca="1">IF($J54&lt;&gt;0,VLOOKUP($L54,'Allocation Factors - North'!$B$13:$U$103,10,FALSE)*$J54,0)+IF($F54&lt;&gt;0,VLOOKUP($H54,'Allocation Factors - North'!$B$13:$U$103,10,FALSE)*$F54,0)</f>
        <v>0</v>
      </c>
      <c r="T54" s="78">
        <f ca="1">IF($J54&lt;&gt;0,VLOOKUP($L54,'Allocation Factors - North'!$B$13:$U$103,11,FALSE)*$J54,0)+IF($F54&lt;&gt;0,VLOOKUP($H54,'Allocation Factors - North'!$B$13:$U$103,11,FALSE)*$F54,0)</f>
        <v>0</v>
      </c>
      <c r="U54" s="78">
        <f ca="1">IF($J54&lt;&gt;0,VLOOKUP($L54,'Allocation Factors - North'!$B$13:$U$103,12,FALSE)*$J54,0)+IF($F54&lt;&gt;0,VLOOKUP($H54,'Allocation Factors - North'!$B$13:$U$103,12,FALSE)*$F54,0)</f>
        <v>1088.5954453095037</v>
      </c>
      <c r="V54" s="78">
        <f ca="1">IF($J54&lt;&gt;0,VLOOKUP($L54,'Allocation Factors - North'!$B$13:$U$103,13,FALSE)*$J54,0)+IF($F54&lt;&gt;0,VLOOKUP($H54,'Allocation Factors - North'!$B$13:$U$103,13,FALSE)*$F54,0)</f>
        <v>0</v>
      </c>
      <c r="W54" s="78">
        <f ca="1">IF($J54&lt;&gt;0,VLOOKUP($L54,'Allocation Factors - North'!$B$13:$U$103,14,FALSE)*$J54,0)+IF($F54&lt;&gt;0,VLOOKUP($H54,'Allocation Factors - North'!$B$13:$U$103,14,FALSE)*$F54,0)</f>
        <v>66.648700733234918</v>
      </c>
      <c r="X54" s="78">
        <f ca="1">IF($J54&lt;&gt;0,VLOOKUP($L54,'Allocation Factors - North'!$B$13:$U$103,15,FALSE)*$J54,0)+IF($F54&lt;&gt;0,VLOOKUP($H54,'Allocation Factors - North'!$B$13:$U$103,15,FALSE)*$F54,0)</f>
        <v>0</v>
      </c>
      <c r="Y54" s="78">
        <f ca="1">IF($J54&lt;&gt;0,VLOOKUP($L54,'Allocation Factors - North'!$B$13:$U$103,16,FALSE)*$J54,0)+IF($F54&lt;&gt;0,VLOOKUP($H54,'Allocation Factors - North'!$B$13:$U$103,16,FALSE)*$F54,0)</f>
        <v>88.864934310979891</v>
      </c>
      <c r="Z54" s="78">
        <f ca="1">IF($J54&lt;&gt;0,VLOOKUP($L54,'Allocation Factors - North'!$B$13:$U$103,17,FALSE)*$J54,0)+IF($F54&lt;&gt;0,VLOOKUP($H54,'Allocation Factors - North'!$B$13:$U$103,17,FALSE)*$F54,0)</f>
        <v>177.72986862195978</v>
      </c>
      <c r="AA54" s="78">
        <f ca="1">IF($J54&lt;&gt;0,VLOOKUP($L54,'Allocation Factors - North'!$B$13:$U$103,18,FALSE)*$J54,0)+IF($F54&lt;&gt;0,VLOOKUP($H54,'Allocation Factors - North'!$B$13:$U$103,18,FALSE)*$F54,0)</f>
        <v>0</v>
      </c>
      <c r="AB54" s="78">
        <f ca="1">IF($J54&lt;&gt;0,VLOOKUP($L54,'Allocation Factors - North'!$B$13:$U$103,19,FALSE)*$J54,0)+IF($F54&lt;&gt;0,VLOOKUP($H54,'Allocation Factors - North'!$B$13:$U$103,19,FALSE)*$F54,0)</f>
        <v>22.216233577744973</v>
      </c>
      <c r="AC54" s="78">
        <f ca="1">IF($J54&lt;&gt;0,VLOOKUP($L54,'Allocation Factors - North'!$B$13:$U$103,20,FALSE)*$J54,0)+IF($F54&lt;&gt;0,VLOOKUP($H54,'Allocation Factors - North'!$B$13:$U$103,20,FALSE)*$F54,0)</f>
        <v>0</v>
      </c>
    </row>
    <row r="55" spans="1:29" x14ac:dyDescent="0.2">
      <c r="A55" s="2">
        <f t="shared" si="10"/>
        <v>33</v>
      </c>
      <c r="B55" s="31" t="s">
        <v>249</v>
      </c>
      <c r="D55" s="78">
        <f ca="1">'Total Allocation by Rate Zone'!P55</f>
        <v>3490.1646868213684</v>
      </c>
      <c r="F55" s="78">
        <v>0</v>
      </c>
      <c r="J55" s="78">
        <f t="shared" ca="1" si="9"/>
        <v>3490.1646868213684</v>
      </c>
      <c r="L55" s="2" t="s">
        <v>337</v>
      </c>
      <c r="N55" s="78">
        <f ca="1">IF($J55&lt;&gt;0,VLOOKUP($L55,'Allocation Factors - North'!$B$13:$U$103,5,FALSE)*$J55,0)+IF($F55&lt;&gt;0,VLOOKUP($H55,'Allocation Factors - North'!$B$13:$U$103,5,FALSE)*$F55,0)</f>
        <v>1130.1704474191167</v>
      </c>
      <c r="O55" s="78">
        <f ca="1">IF($J55&lt;&gt;0,VLOOKUP($L55,'Allocation Factors - North'!$B$13:$U$103,6,FALSE)*$J55,0)+IF($F55&lt;&gt;0,VLOOKUP($H55,'Allocation Factors - North'!$B$13:$U$103,6,FALSE)*$F55,0)</f>
        <v>656.06798414576053</v>
      </c>
      <c r="P55" s="78">
        <f ca="1">IF($J55&lt;&gt;0,VLOOKUP($L55,'Allocation Factors - North'!$B$13:$U$103,7,FALSE)*$J55,0)+IF($F55&lt;&gt;0,VLOOKUP($H55,'Allocation Factors - North'!$B$13:$U$103,7,FALSE)*$F55,0)</f>
        <v>212.70685463446139</v>
      </c>
      <c r="Q55" s="78"/>
      <c r="R55" s="78"/>
      <c r="S55" s="78">
        <f ca="1">IF($J55&lt;&gt;0,VLOOKUP($L55,'Allocation Factors - North'!$B$13:$U$103,10,FALSE)*$J55,0)+IF($F55&lt;&gt;0,VLOOKUP($H55,'Allocation Factors - North'!$B$13:$U$103,10,FALSE)*$F55,0)</f>
        <v>0</v>
      </c>
      <c r="T55" s="78">
        <f ca="1">IF($J55&lt;&gt;0,VLOOKUP($L55,'Allocation Factors - North'!$B$13:$U$103,11,FALSE)*$J55,0)+IF($F55&lt;&gt;0,VLOOKUP($H55,'Allocation Factors - North'!$B$13:$U$103,11,FALSE)*$F55,0)</f>
        <v>0</v>
      </c>
      <c r="U55" s="78">
        <f ca="1">IF($J55&lt;&gt;0,VLOOKUP($L55,'Allocation Factors - North'!$B$13:$U$103,12,FALSE)*$J55,0)+IF($F55&lt;&gt;0,VLOOKUP($H55,'Allocation Factors - North'!$B$13:$U$103,12,FALSE)*$F55,0)</f>
        <v>616.94988924066263</v>
      </c>
      <c r="V55" s="78">
        <f ca="1">IF($J55&lt;&gt;0,VLOOKUP($L55,'Allocation Factors - North'!$B$13:$U$103,13,FALSE)*$J55,0)+IF($F55&lt;&gt;0,VLOOKUP($H55,'Allocation Factors - North'!$B$13:$U$103,13,FALSE)*$F55,0)</f>
        <v>38.776374620683647</v>
      </c>
      <c r="W55" s="78">
        <f ca="1">IF($J55&lt;&gt;0,VLOOKUP($L55,'Allocation Factors - North'!$B$13:$U$103,14,FALSE)*$J55,0)+IF($F55&lt;&gt;0,VLOOKUP($H55,'Allocation Factors - North'!$B$13:$U$103,14,FALSE)*$F55,0)</f>
        <v>632.40742133347385</v>
      </c>
      <c r="X55" s="78">
        <f ca="1">IF($J55&lt;&gt;0,VLOOKUP($L55,'Allocation Factors - North'!$B$13:$U$103,15,FALSE)*$J55,0)+IF($F55&lt;&gt;0,VLOOKUP($H55,'Allocation Factors - North'!$B$13:$U$103,15,FALSE)*$F55,0)</f>
        <v>42.143237701435908</v>
      </c>
      <c r="Y55" s="78">
        <f ca="1">IF($J55&lt;&gt;0,VLOOKUP($L55,'Allocation Factors - North'!$B$13:$U$103,16,FALSE)*$J55,0)+IF($F55&lt;&gt;0,VLOOKUP($H55,'Allocation Factors - North'!$B$13:$U$103,16,FALSE)*$F55,0)</f>
        <v>29.126930138354396</v>
      </c>
      <c r="Z55" s="78">
        <f ca="1">IF($J55&lt;&gt;0,VLOOKUP($L55,'Allocation Factors - North'!$B$13:$U$103,17,FALSE)*$J55,0)+IF($F55&lt;&gt;0,VLOOKUP($H55,'Allocation Factors - North'!$B$13:$U$103,17,FALSE)*$F55,0)</f>
        <v>5.6528206914474515</v>
      </c>
      <c r="AA55" s="78">
        <f ca="1">IF($J55&lt;&gt;0,VLOOKUP($L55,'Allocation Factors - North'!$B$13:$U$103,18,FALSE)*$J55,0)+IF($F55&lt;&gt;0,VLOOKUP($H55,'Allocation Factors - North'!$B$13:$U$103,18,FALSE)*$F55,0)</f>
        <v>0</v>
      </c>
      <c r="AB55" s="78">
        <f ca="1">IF($J55&lt;&gt;0,VLOOKUP($L55,'Allocation Factors - North'!$B$13:$U$103,19,FALSE)*$J55,0)+IF($F55&lt;&gt;0,VLOOKUP($H55,'Allocation Factors - North'!$B$13:$U$103,19,FALSE)*$F55,0)</f>
        <v>126.16272689597304</v>
      </c>
      <c r="AC55" s="78">
        <f ca="1">IF($J55&lt;&gt;0,VLOOKUP($L55,'Allocation Factors - North'!$B$13:$U$103,20,FALSE)*$J55,0)+IF($F55&lt;&gt;0,VLOOKUP($H55,'Allocation Factors - North'!$B$13:$U$103,20,FALSE)*$F55,0)</f>
        <v>0</v>
      </c>
    </row>
    <row r="56" spans="1:29" x14ac:dyDescent="0.2">
      <c r="A56" s="2">
        <f t="shared" si="10"/>
        <v>34</v>
      </c>
      <c r="B56" s="31" t="s">
        <v>382</v>
      </c>
      <c r="D56" s="41">
        <f ca="1">SUM(D41:D55)</f>
        <v>502356.90952213679</v>
      </c>
      <c r="F56" s="41">
        <f>SUM(F41:F55)</f>
        <v>3225.5508472825672</v>
      </c>
      <c r="J56" s="41">
        <f ca="1">SUM(J41:J55)</f>
        <v>499131.35867485427</v>
      </c>
      <c r="N56" s="41">
        <f t="shared" ref="N56:AB56" ca="1" si="11">SUM(N41:N55)</f>
        <v>391092.84213801107</v>
      </c>
      <c r="O56" s="41">
        <f t="shared" ca="1" si="11"/>
        <v>73304.022191908298</v>
      </c>
      <c r="P56" s="41">
        <f t="shared" ca="1" si="11"/>
        <v>9634.599735195352</v>
      </c>
      <c r="Q56" s="41"/>
      <c r="R56" s="41"/>
      <c r="S56" s="41">
        <f t="shared" ca="1" si="11"/>
        <v>0</v>
      </c>
      <c r="T56" s="41">
        <f t="shared" ca="1" si="11"/>
        <v>0</v>
      </c>
      <c r="U56" s="41">
        <f t="shared" ca="1" si="11"/>
        <v>12859.384547332951</v>
      </c>
      <c r="V56" s="41">
        <f t="shared" ca="1" si="11"/>
        <v>746.87540702724812</v>
      </c>
      <c r="W56" s="41">
        <f t="shared" ca="1" si="11"/>
        <v>10348.271348582393</v>
      </c>
      <c r="X56" s="41">
        <f t="shared" ca="1" si="11"/>
        <v>1271.5766387944498</v>
      </c>
      <c r="Y56" s="41">
        <f t="shared" ca="1" si="11"/>
        <v>403.89982964625807</v>
      </c>
      <c r="Z56" s="41">
        <f t="shared" ca="1" si="11"/>
        <v>534.11555028203225</v>
      </c>
      <c r="AA56" s="41">
        <f t="shared" ca="1" si="11"/>
        <v>0</v>
      </c>
      <c r="AB56" s="41">
        <f t="shared" ca="1" si="11"/>
        <v>2161.3221353569143</v>
      </c>
      <c r="AC56" s="41">
        <f ca="1">SUM(AC41:AC55)</f>
        <v>0</v>
      </c>
    </row>
    <row r="57" spans="1:29" x14ac:dyDescent="0.2">
      <c r="D57" s="50"/>
    </row>
    <row r="58" spans="1:29" ht="13.5" thickBot="1" x14ac:dyDescent="0.25">
      <c r="A58" s="2">
        <f>A56+1</f>
        <v>35</v>
      </c>
      <c r="B58" s="31" t="s">
        <v>149</v>
      </c>
      <c r="D58" s="82">
        <f ca="1">D21+D28+D38+D56</f>
        <v>1104833.6537563987</v>
      </c>
      <c r="F58" s="82">
        <f>F21+F28+F38+F56</f>
        <v>2264.7195972936133</v>
      </c>
      <c r="H58" s="50"/>
      <c r="J58" s="82">
        <f ca="1">J21+J28+J38+J56</f>
        <v>1102568.9341591052</v>
      </c>
      <c r="L58" s="50"/>
      <c r="N58" s="82">
        <f t="shared" ref="N58:AB58" ca="1" si="12">N21+N28+N38+N56</f>
        <v>749243.12586657656</v>
      </c>
      <c r="O58" s="82">
        <f t="shared" ca="1" si="12"/>
        <v>256107.29928722852</v>
      </c>
      <c r="P58" s="82">
        <f t="shared" ca="1" si="12"/>
        <v>35857.754485383877</v>
      </c>
      <c r="Q58" s="82"/>
      <c r="R58" s="82"/>
      <c r="S58" s="82">
        <f t="shared" ca="1" si="12"/>
        <v>0</v>
      </c>
      <c r="T58" s="82">
        <f t="shared" ca="1" si="12"/>
        <v>0</v>
      </c>
      <c r="U58" s="82">
        <f t="shared" ca="1" si="12"/>
        <v>12873.519404713184</v>
      </c>
      <c r="V58" s="82">
        <f t="shared" ca="1" si="12"/>
        <v>747.76380742174433</v>
      </c>
      <c r="W58" s="82">
        <f t="shared" ca="1" si="12"/>
        <v>10362.760351437635</v>
      </c>
      <c r="X58" s="82">
        <f t="shared" ca="1" si="12"/>
        <v>1272.5421769440461</v>
      </c>
      <c r="Y58" s="82">
        <f t="shared" ca="1" si="12"/>
        <v>2714.8922978178657</v>
      </c>
      <c r="Z58" s="82">
        <f t="shared" ca="1" si="12"/>
        <v>902.28736119562586</v>
      </c>
      <c r="AA58" s="82">
        <f t="shared" ca="1" si="12"/>
        <v>2536.1452636407066</v>
      </c>
      <c r="AB58" s="82">
        <f t="shared" ca="1" si="12"/>
        <v>32215.563454039486</v>
      </c>
      <c r="AC58" s="82">
        <f ca="1">AC21+AC28+AC38+AC56</f>
        <v>0</v>
      </c>
    </row>
    <row r="59" spans="1:29" ht="13.5" thickTop="1" x14ac:dyDescent="0.2"/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D795-A710-4B01-BE79-139177478D58}">
  <sheetPr>
    <tabColor theme="0" tint="-0.249977111117893"/>
  </sheetPr>
  <dimension ref="A6:AC61"/>
  <sheetViews>
    <sheetView topLeftCell="A19" zoomScale="70" zoomScaleNormal="70" workbookViewId="0">
      <selection activeCell="AD20" sqref="AD20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9.140625" style="31" customWidth="1"/>
    <col min="20" max="16384" width="9.140625" style="31"/>
  </cols>
  <sheetData>
    <row r="6" spans="1:29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29" x14ac:dyDescent="0.2">
      <c r="B7" s="148" t="s">
        <v>479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29" x14ac:dyDescent="0.2">
      <c r="D9" s="2" t="s">
        <v>150</v>
      </c>
    </row>
    <row r="10" spans="1:29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73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73"/>
      <c r="J11" s="33" t="s">
        <v>170</v>
      </c>
      <c r="L11" s="33" t="s">
        <v>6</v>
      </c>
      <c r="N11" s="33" t="s">
        <v>408</v>
      </c>
      <c r="O11" s="33" t="s">
        <v>409</v>
      </c>
      <c r="P11" s="33" t="s">
        <v>410</v>
      </c>
      <c r="Q11" s="33"/>
      <c r="R11" s="33"/>
      <c r="S11" s="33" t="s">
        <v>413</v>
      </c>
      <c r="T11" s="33" t="s">
        <v>414</v>
      </c>
      <c r="U11" s="33" t="s">
        <v>415</v>
      </c>
      <c r="V11" s="33" t="s">
        <v>416</v>
      </c>
      <c r="W11" s="33" t="s">
        <v>417</v>
      </c>
      <c r="X11" s="33" t="s">
        <v>418</v>
      </c>
      <c r="Y11" s="33" t="s">
        <v>419</v>
      </c>
      <c r="Z11" s="33" t="s">
        <v>420</v>
      </c>
      <c r="AA11" s="124" t="s">
        <v>421</v>
      </c>
      <c r="AB11" s="33" t="s">
        <v>423</v>
      </c>
      <c r="AC11" s="33" t="s">
        <v>424</v>
      </c>
    </row>
    <row r="12" spans="1:29" x14ac:dyDescent="0.2">
      <c r="D12" s="83" t="s">
        <v>12</v>
      </c>
      <c r="F12" s="83" t="s">
        <v>13</v>
      </c>
      <c r="H12" s="83" t="s">
        <v>14</v>
      </c>
      <c r="I12" s="31"/>
      <c r="J12" s="83" t="s">
        <v>366</v>
      </c>
      <c r="L12" s="83" t="s">
        <v>15</v>
      </c>
      <c r="M12" s="31"/>
      <c r="N12" s="83" t="s">
        <v>16</v>
      </c>
      <c r="O12" s="83" t="s">
        <v>59</v>
      </c>
      <c r="P12" s="83" t="s">
        <v>61</v>
      </c>
      <c r="S12" s="83" t="s">
        <v>62</v>
      </c>
      <c r="T12" s="83" t="s">
        <v>82</v>
      </c>
      <c r="U12" s="83" t="s">
        <v>143</v>
      </c>
      <c r="V12" s="83" t="s">
        <v>144</v>
      </c>
      <c r="W12" s="83" t="s">
        <v>145</v>
      </c>
      <c r="X12" s="83" t="s">
        <v>184</v>
      </c>
      <c r="Y12" s="83" t="s">
        <v>193</v>
      </c>
      <c r="Z12" s="83" t="s">
        <v>369</v>
      </c>
      <c r="AA12" s="83" t="s">
        <v>370</v>
      </c>
      <c r="AB12" s="83" t="s">
        <v>371</v>
      </c>
      <c r="AC12" s="83" t="s">
        <v>372</v>
      </c>
    </row>
    <row r="13" spans="1:29" x14ac:dyDescent="0.2">
      <c r="D13" s="83"/>
      <c r="F13" s="83"/>
      <c r="H13" s="83"/>
      <c r="J13" s="83"/>
      <c r="L13" s="83"/>
      <c r="N13" s="120">
        <v>4</v>
      </c>
      <c r="O13" s="120">
        <v>6</v>
      </c>
      <c r="P13" s="120">
        <v>8</v>
      </c>
      <c r="Q13" s="120"/>
      <c r="R13" s="73"/>
    </row>
    <row r="14" spans="1:29" x14ac:dyDescent="0.2">
      <c r="B14" s="76" t="s">
        <v>384</v>
      </c>
    </row>
    <row r="15" spans="1:29" x14ac:dyDescent="0.2">
      <c r="A15" s="2">
        <v>1</v>
      </c>
      <c r="B15" s="31" t="s">
        <v>132</v>
      </c>
      <c r="D15" s="78">
        <f ca="1">'Total Allocation - North'!D15-'Allocation - North Gas'!D15</f>
        <v>0</v>
      </c>
      <c r="F15" s="78">
        <f>'Total Allocation - North'!F15-'Allocation - North Gas'!F15</f>
        <v>0</v>
      </c>
      <c r="I15" s="74">
        <v>0</v>
      </c>
      <c r="J15" s="78">
        <f ca="1">D15-F15</f>
        <v>0</v>
      </c>
      <c r="L15" s="2" t="s">
        <v>221</v>
      </c>
      <c r="N15" s="78">
        <f ca="1">'Total Allocation - North'!N15-'Allocation - North Gas'!N15</f>
        <v>0</v>
      </c>
      <c r="O15" s="78">
        <f ca="1">'Total Allocation - North'!O15-'Allocation - North Gas'!O15</f>
        <v>0</v>
      </c>
      <c r="P15" s="78">
        <f ca="1">'Total Allocation - North'!P15-'Allocation - North Gas'!P15</f>
        <v>0</v>
      </c>
      <c r="Q15" s="78"/>
      <c r="R15" s="78"/>
      <c r="S15" s="78">
        <f ca="1">'Total Allocation - North'!S15-'Allocation - North Gas'!S15</f>
        <v>0</v>
      </c>
      <c r="T15" s="78">
        <f ca="1">'Total Allocation - North'!T15-'Allocation - North Gas'!T15</f>
        <v>0</v>
      </c>
      <c r="U15" s="78">
        <f ca="1">'Total Allocation - North'!U15-'Allocation - North Gas'!U15</f>
        <v>0</v>
      </c>
      <c r="V15" s="78">
        <f ca="1">'Total Allocation - North'!V15-'Allocation - North Gas'!V15</f>
        <v>0</v>
      </c>
      <c r="W15" s="78">
        <f ca="1">'Total Allocation - North'!W15-'Allocation - North Gas'!W15</f>
        <v>0</v>
      </c>
      <c r="X15" s="78">
        <f ca="1">'Total Allocation - North'!X15-'Allocation - North Gas'!X15</f>
        <v>0</v>
      </c>
      <c r="Y15" s="78">
        <f ca="1">'Total Allocation - North'!Y15-'Allocation - North Gas'!Y15</f>
        <v>0</v>
      </c>
      <c r="Z15" s="78">
        <f ca="1">'Total Allocation - North'!Z15-'Allocation - North Gas'!Z15</f>
        <v>0</v>
      </c>
      <c r="AA15" s="78">
        <f ca="1">'Total Allocation - North'!AA15-'Allocation - North Gas'!AA15</f>
        <v>0</v>
      </c>
      <c r="AB15" s="78">
        <f ca="1">'Total Allocation - North'!AB15-'Allocation - North Gas'!AB15</f>
        <v>0</v>
      </c>
      <c r="AC15" s="78">
        <f ca="1">'Total Allocation - North'!AC15-'Allocation - North Gas'!AC15</f>
        <v>0</v>
      </c>
    </row>
    <row r="16" spans="1:29" x14ac:dyDescent="0.2">
      <c r="A16" s="2">
        <f>A15+1</f>
        <v>2</v>
      </c>
      <c r="B16" s="31" t="s">
        <v>385</v>
      </c>
      <c r="D16" s="78">
        <f ca="1">'Total Allocation - North'!D16-'Allocation - North Gas'!D16</f>
        <v>-7136.4770700806985</v>
      </c>
      <c r="E16" s="74"/>
      <c r="F16" s="78">
        <f>'Total Allocation - North'!F16-'Allocation - North Gas'!F16</f>
        <v>0</v>
      </c>
      <c r="I16" s="74">
        <v>0</v>
      </c>
      <c r="J16" s="78">
        <f ca="1">D16-F16</f>
        <v>-7136.4770700806985</v>
      </c>
      <c r="L16" s="2" t="s">
        <v>263</v>
      </c>
      <c r="N16" s="78">
        <f ca="1">'Total Allocation - North'!N16-'Allocation - North Gas'!N16</f>
        <v>-3946.393118402033</v>
      </c>
      <c r="O16" s="78">
        <f ca="1">'Total Allocation - North'!O16-'Allocation - North Gas'!O16</f>
        <v>-2643.2248918700643</v>
      </c>
      <c r="P16" s="78">
        <f ca="1">'Total Allocation - North'!P16-'Allocation - North Gas'!P16</f>
        <v>-232.20836160148883</v>
      </c>
      <c r="Q16" s="78"/>
      <c r="R16" s="78"/>
      <c r="S16" s="78">
        <f ca="1">'Total Allocation - North'!S16-'Allocation - North Gas'!S16</f>
        <v>0</v>
      </c>
      <c r="T16" s="78">
        <f ca="1">'Total Allocation - North'!T16-'Allocation - North Gas'!T16</f>
        <v>0</v>
      </c>
      <c r="U16" s="78">
        <f ca="1">'Total Allocation - North'!U16-'Allocation - North Gas'!U16</f>
        <v>0</v>
      </c>
      <c r="V16" s="78">
        <f ca="1">'Total Allocation - North'!V16-'Allocation - North Gas'!V16</f>
        <v>0</v>
      </c>
      <c r="W16" s="78">
        <f ca="1">'Total Allocation - North'!W16-'Allocation - North Gas'!W16</f>
        <v>0</v>
      </c>
      <c r="X16" s="78">
        <f ca="1">'Total Allocation - North'!X16-'Allocation - North Gas'!X16</f>
        <v>0</v>
      </c>
      <c r="Y16" s="78">
        <f ca="1">'Total Allocation - North'!Y16-'Allocation - North Gas'!Y16</f>
        <v>-0.12838247430076999</v>
      </c>
      <c r="Z16" s="78">
        <f ca="1">'Total Allocation - North'!Z16-'Allocation - North Gas'!Z16</f>
        <v>0</v>
      </c>
      <c r="AA16" s="78">
        <f ca="1">'Total Allocation - North'!AA16-'Allocation - North Gas'!AA16</f>
        <v>-77.158494940409355</v>
      </c>
      <c r="AB16" s="78">
        <f ca="1">'Total Allocation - North'!AB16-'Allocation - North Gas'!AB16</f>
        <v>-237.36382079241139</v>
      </c>
      <c r="AC16" s="78">
        <f ca="1">'Total Allocation - North'!AC16-'Allocation - North Gas'!AC16</f>
        <v>0</v>
      </c>
    </row>
    <row r="17" spans="1:29" x14ac:dyDescent="0.2">
      <c r="A17" s="2">
        <f t="shared" ref="A17:A21" si="0">A16+1</f>
        <v>3</v>
      </c>
      <c r="B17" s="31" t="s">
        <v>386</v>
      </c>
      <c r="D17" s="78">
        <f ca="1">'Total Allocation - North'!D17-'Allocation - North Gas'!D17</f>
        <v>0</v>
      </c>
      <c r="F17" s="78">
        <f>'Total Allocation - North'!F17-'Allocation - North Gas'!F17</f>
        <v>0</v>
      </c>
      <c r="I17" s="74">
        <v>0</v>
      </c>
      <c r="J17" s="78">
        <f t="shared" ref="J17:J20" ca="1" si="1">D17-F17</f>
        <v>0</v>
      </c>
      <c r="L17" s="2" t="s">
        <v>156</v>
      </c>
      <c r="N17" s="78">
        <f ca="1">'Total Allocation - North'!N17-'Allocation - North Gas'!N17</f>
        <v>0</v>
      </c>
      <c r="O17" s="78">
        <f ca="1">'Total Allocation - North'!O17-'Allocation - North Gas'!O17</f>
        <v>0</v>
      </c>
      <c r="P17" s="78">
        <f ca="1">'Total Allocation - North'!P17-'Allocation - North Gas'!P17</f>
        <v>0</v>
      </c>
      <c r="Q17" s="78"/>
      <c r="R17" s="78"/>
      <c r="S17" s="78">
        <f ca="1">'Total Allocation - North'!S17-'Allocation - North Gas'!S17</f>
        <v>0</v>
      </c>
      <c r="T17" s="78">
        <f ca="1">'Total Allocation - North'!T17-'Allocation - North Gas'!T17</f>
        <v>0</v>
      </c>
      <c r="U17" s="78">
        <f ca="1">'Total Allocation - North'!U17-'Allocation - North Gas'!U17</f>
        <v>0</v>
      </c>
      <c r="V17" s="78">
        <f ca="1">'Total Allocation - North'!V17-'Allocation - North Gas'!V17</f>
        <v>0</v>
      </c>
      <c r="W17" s="78">
        <f ca="1">'Total Allocation - North'!W17-'Allocation - North Gas'!W17</f>
        <v>0</v>
      </c>
      <c r="X17" s="78">
        <f ca="1">'Total Allocation - North'!X17-'Allocation - North Gas'!X17</f>
        <v>0</v>
      </c>
      <c r="Y17" s="78">
        <f ca="1">'Total Allocation - North'!Y17-'Allocation - North Gas'!Y17</f>
        <v>0</v>
      </c>
      <c r="Z17" s="78">
        <f ca="1">'Total Allocation - North'!Z17-'Allocation - North Gas'!Z17</f>
        <v>0</v>
      </c>
      <c r="AA17" s="78">
        <f ca="1">'Total Allocation - North'!AA17-'Allocation - North Gas'!AA17</f>
        <v>0</v>
      </c>
      <c r="AB17" s="78">
        <f ca="1">'Total Allocation - North'!AB17-'Allocation - North Gas'!AB17</f>
        <v>0</v>
      </c>
      <c r="AC17" s="78">
        <f ca="1">'Total Allocation - North'!AC17-'Allocation - North Gas'!AC17</f>
        <v>0</v>
      </c>
    </row>
    <row r="18" spans="1:29" x14ac:dyDescent="0.2">
      <c r="A18" s="2">
        <f t="shared" si="0"/>
        <v>4</v>
      </c>
      <c r="B18" s="31" t="s">
        <v>115</v>
      </c>
      <c r="D18" s="78">
        <f ca="1">'Total Allocation - North'!D18-'Allocation - North Gas'!D18</f>
        <v>-7077.2042599857232</v>
      </c>
      <c r="F18" s="78">
        <f>'Total Allocation - North'!F18-'Allocation - North Gas'!F18</f>
        <v>-7493.093779438952</v>
      </c>
      <c r="H18" s="2" t="s">
        <v>462</v>
      </c>
      <c r="I18" s="74">
        <v>0</v>
      </c>
      <c r="J18" s="78">
        <f t="shared" ca="1" si="1"/>
        <v>415.88951945322879</v>
      </c>
      <c r="L18" s="2" t="s">
        <v>463</v>
      </c>
      <c r="N18" s="78">
        <f ca="1">'Total Allocation - North'!N18-'Allocation - North Gas'!N18</f>
        <v>-3700.5078500301461</v>
      </c>
      <c r="O18" s="78">
        <f ca="1">'Total Allocation - North'!O18-'Allocation - North Gas'!O18</f>
        <v>-2140.7528280953775</v>
      </c>
      <c r="P18" s="78">
        <f ca="1">'Total Allocation - North'!P18-'Allocation - North Gas'!P18</f>
        <v>-694.41179004768492</v>
      </c>
      <c r="Q18" s="78"/>
      <c r="R18" s="78"/>
      <c r="S18" s="78">
        <f ca="1">'Total Allocation - North'!S18-'Allocation - North Gas'!S18</f>
        <v>0</v>
      </c>
      <c r="T18" s="78">
        <f ca="1">'Total Allocation - North'!T18-'Allocation - North Gas'!T18</f>
        <v>0</v>
      </c>
      <c r="U18" s="78">
        <f ca="1">'Total Allocation - North'!U18-'Allocation - North Gas'!U18</f>
        <v>0</v>
      </c>
      <c r="V18" s="78">
        <f ca="1">'Total Allocation - North'!V18-'Allocation - North Gas'!V18</f>
        <v>0</v>
      </c>
      <c r="W18" s="78">
        <f ca="1">'Total Allocation - North'!W18-'Allocation - North Gas'!W18</f>
        <v>0</v>
      </c>
      <c r="X18" s="78">
        <f ca="1">'Total Allocation - North'!X18-'Allocation - North Gas'!X18</f>
        <v>0</v>
      </c>
      <c r="Y18" s="78">
        <f ca="1">'Total Allocation - North'!Y18-'Allocation - North Gas'!Y18</f>
        <v>-95.496988786877864</v>
      </c>
      <c r="Z18" s="78">
        <f ca="1">'Total Allocation - North'!Z18-'Allocation - North Gas'!Z18</f>
        <v>-18.533616540472394</v>
      </c>
      <c r="AA18" s="78">
        <f ca="1">'Total Allocation - North'!AA18-'Allocation - North Gas'!AA18</f>
        <v>-13.857851658012834</v>
      </c>
      <c r="AB18" s="78">
        <f ca="1">'Total Allocation - North'!AB18-'Allocation - North Gas'!AB18</f>
        <v>-413.64333482716211</v>
      </c>
      <c r="AC18" s="78">
        <f ca="1">'Total Allocation - North'!AC18-'Allocation - North Gas'!AC18</f>
        <v>0</v>
      </c>
    </row>
    <row r="19" spans="1:29" x14ac:dyDescent="0.2">
      <c r="A19" s="2">
        <f t="shared" si="0"/>
        <v>5</v>
      </c>
      <c r="B19" s="31" t="s">
        <v>133</v>
      </c>
      <c r="D19" s="78">
        <f ca="1">'Total Allocation - North'!D19-'Allocation - North Gas'!D19</f>
        <v>0</v>
      </c>
      <c r="F19" s="78">
        <f>'Total Allocation - North'!F19-'Allocation - North Gas'!F19</f>
        <v>0</v>
      </c>
      <c r="I19" s="74">
        <v>0</v>
      </c>
      <c r="J19" s="78">
        <f t="shared" ca="1" si="1"/>
        <v>0</v>
      </c>
      <c r="L19" s="2" t="s">
        <v>264</v>
      </c>
      <c r="N19" s="78">
        <f ca="1">'Total Allocation - North'!N19-'Allocation - North Gas'!N19</f>
        <v>0</v>
      </c>
      <c r="O19" s="78">
        <f ca="1">'Total Allocation - North'!O19-'Allocation - North Gas'!O19</f>
        <v>0</v>
      </c>
      <c r="P19" s="78">
        <f ca="1">'Total Allocation - North'!P19-'Allocation - North Gas'!P19</f>
        <v>0</v>
      </c>
      <c r="Q19" s="78"/>
      <c r="R19" s="78"/>
      <c r="S19" s="78">
        <f ca="1">'Total Allocation - North'!S19-'Allocation - North Gas'!S19</f>
        <v>0</v>
      </c>
      <c r="T19" s="78">
        <f ca="1">'Total Allocation - North'!T19-'Allocation - North Gas'!T19</f>
        <v>0</v>
      </c>
      <c r="U19" s="78">
        <f ca="1">'Total Allocation - North'!U19-'Allocation - North Gas'!U19</f>
        <v>0</v>
      </c>
      <c r="V19" s="78">
        <f ca="1">'Total Allocation - North'!V19-'Allocation - North Gas'!V19</f>
        <v>0</v>
      </c>
      <c r="W19" s="78">
        <f ca="1">'Total Allocation - North'!W19-'Allocation - North Gas'!W19</f>
        <v>0</v>
      </c>
      <c r="X19" s="78">
        <f ca="1">'Total Allocation - North'!X19-'Allocation - North Gas'!X19</f>
        <v>0</v>
      </c>
      <c r="Y19" s="78">
        <f ca="1">'Total Allocation - North'!Y19-'Allocation - North Gas'!Y19</f>
        <v>0</v>
      </c>
      <c r="Z19" s="78">
        <f ca="1">'Total Allocation - North'!Z19-'Allocation - North Gas'!Z19</f>
        <v>0</v>
      </c>
      <c r="AA19" s="78">
        <f ca="1">'Total Allocation - North'!AA19-'Allocation - North Gas'!AA19</f>
        <v>0</v>
      </c>
      <c r="AB19" s="78">
        <f ca="1">'Total Allocation - North'!AB19-'Allocation - North Gas'!AB19</f>
        <v>0</v>
      </c>
      <c r="AC19" s="78">
        <f ca="1">'Total Allocation - North'!AC19-'Allocation - North Gas'!AC19</f>
        <v>0</v>
      </c>
    </row>
    <row r="20" spans="1:29" x14ac:dyDescent="0.2">
      <c r="A20" s="2">
        <f t="shared" si="0"/>
        <v>6</v>
      </c>
      <c r="B20" s="31" t="s">
        <v>135</v>
      </c>
      <c r="D20" s="78">
        <f ca="1">'Total Allocation - North'!D20-'Allocation - North Gas'!D20</f>
        <v>2849.7936423711335</v>
      </c>
      <c r="F20" s="78">
        <f>'Total Allocation - North'!F20-'Allocation - North Gas'!F20</f>
        <v>0</v>
      </c>
      <c r="I20" s="74">
        <v>0</v>
      </c>
      <c r="J20" s="78">
        <f t="shared" ca="1" si="1"/>
        <v>2849.7936423711335</v>
      </c>
      <c r="L20" s="2" t="s">
        <v>221</v>
      </c>
      <c r="N20" s="78">
        <f ca="1">'Total Allocation - North'!N20-'Allocation - North Gas'!N20</f>
        <v>1881.5669341663111</v>
      </c>
      <c r="O20" s="78">
        <f ca="1">'Total Allocation - North'!O20-'Allocation - North Gas'!O20</f>
        <v>729.81660488840714</v>
      </c>
      <c r="P20" s="78">
        <f ca="1">'Total Allocation - North'!P20-'Allocation - North Gas'!P20</f>
        <v>66.238220477231778</v>
      </c>
      <c r="Q20" s="78"/>
      <c r="R20" s="78"/>
      <c r="S20" s="78">
        <f ca="1">'Total Allocation - North'!S20-'Allocation - North Gas'!S20</f>
        <v>0</v>
      </c>
      <c r="T20" s="78">
        <f ca="1">'Total Allocation - North'!T20-'Allocation - North Gas'!T20</f>
        <v>0</v>
      </c>
      <c r="U20" s="78">
        <f ca="1">'Total Allocation - North'!U20-'Allocation - North Gas'!U20</f>
        <v>0</v>
      </c>
      <c r="V20" s="78">
        <f ca="1">'Total Allocation - North'!V20-'Allocation - North Gas'!V20</f>
        <v>0</v>
      </c>
      <c r="W20" s="78">
        <f ca="1">'Total Allocation - North'!W20-'Allocation - North Gas'!W20</f>
        <v>0</v>
      </c>
      <c r="X20" s="78">
        <f ca="1">'Total Allocation - North'!X20-'Allocation - North Gas'!X20</f>
        <v>0</v>
      </c>
      <c r="Y20" s="78">
        <f ca="1">'Total Allocation - North'!Y20-'Allocation - North Gas'!Y20</f>
        <v>6.7021846288142282</v>
      </c>
      <c r="Z20" s="78">
        <f ca="1">'Total Allocation - North'!Z20-'Allocation - North Gas'!Z20</f>
        <v>0.57506119692609015</v>
      </c>
      <c r="AA20" s="78">
        <f ca="1">'Total Allocation - North'!AA20-'Allocation - North Gas'!AA20</f>
        <v>0</v>
      </c>
      <c r="AB20" s="78">
        <f ca="1">'Total Allocation - North'!AB20-'Allocation - North Gas'!AB20</f>
        <v>164.89463701344343</v>
      </c>
      <c r="AC20" s="78">
        <f ca="1">'Total Allocation - North'!AC20-'Allocation - North Gas'!AC20</f>
        <v>0</v>
      </c>
    </row>
    <row r="21" spans="1:29" x14ac:dyDescent="0.2">
      <c r="A21" s="2">
        <f t="shared" si="0"/>
        <v>7</v>
      </c>
      <c r="B21" s="31" t="s">
        <v>383</v>
      </c>
      <c r="D21" s="80">
        <f ca="1">SUM(D15:D20)</f>
        <v>-11363.887687695289</v>
      </c>
      <c r="F21" s="80">
        <f>SUM(F15:F20)</f>
        <v>-7493.093779438952</v>
      </c>
      <c r="J21" s="41">
        <f ca="1">SUM(J15:J20)</f>
        <v>-3870.7939082563362</v>
      </c>
      <c r="N21" s="41">
        <f t="shared" ref="N21:AA21" ca="1" si="2">SUM(N15:N20)</f>
        <v>-5765.3340342658685</v>
      </c>
      <c r="O21" s="41">
        <f t="shared" ca="1" si="2"/>
        <v>-4054.1611150770345</v>
      </c>
      <c r="P21" s="41">
        <f t="shared" ca="1" si="2"/>
        <v>-860.38193117194191</v>
      </c>
      <c r="Q21" s="41"/>
      <c r="R21" s="41"/>
      <c r="S21" s="41">
        <f t="shared" ca="1" si="2"/>
        <v>0</v>
      </c>
      <c r="T21" s="41">
        <f t="shared" ca="1" si="2"/>
        <v>0</v>
      </c>
      <c r="U21" s="41">
        <f t="shared" ca="1" si="2"/>
        <v>0</v>
      </c>
      <c r="V21" s="41">
        <f t="shared" ca="1" si="2"/>
        <v>0</v>
      </c>
      <c r="W21" s="41">
        <f t="shared" ca="1" si="2"/>
        <v>0</v>
      </c>
      <c r="X21" s="41">
        <f t="shared" ca="1" si="2"/>
        <v>0</v>
      </c>
      <c r="Y21" s="41">
        <f t="shared" ca="1" si="2"/>
        <v>-88.923186632364406</v>
      </c>
      <c r="Z21" s="41">
        <f t="shared" ca="1" si="2"/>
        <v>-17.958555343546305</v>
      </c>
      <c r="AA21" s="41">
        <f t="shared" ca="1" si="2"/>
        <v>-91.016346598422189</v>
      </c>
      <c r="AB21" s="41">
        <f ca="1">SUM(AB15:AB20)</f>
        <v>-486.11251860613004</v>
      </c>
      <c r="AC21" s="41">
        <f ca="1">SUM(AC15:AC20)</f>
        <v>0</v>
      </c>
    </row>
    <row r="22" spans="1:29" x14ac:dyDescent="0.2">
      <c r="D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x14ac:dyDescent="0.2">
      <c r="B23" s="76" t="s">
        <v>97</v>
      </c>
      <c r="D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x14ac:dyDescent="0.2">
      <c r="A24" s="2">
        <f>A21+1</f>
        <v>8</v>
      </c>
      <c r="B24" s="31" t="s">
        <v>89</v>
      </c>
      <c r="D24" s="78">
        <f ca="1">'Total Allocation - North'!D24-'Allocation - North Gas'!D24</f>
        <v>16324.934403303363</v>
      </c>
      <c r="F24" s="78">
        <f>'Total Allocation - North'!F24-'Allocation - North Gas'!F24</f>
        <v>0</v>
      </c>
      <c r="I24" s="74">
        <v>0</v>
      </c>
      <c r="J24" s="78">
        <f ca="1">D24-F24</f>
        <v>16324.934403303363</v>
      </c>
      <c r="L24" s="2" t="s">
        <v>156</v>
      </c>
      <c r="N24" s="78">
        <f ca="1">'Total Allocation - North'!N24-'Allocation - North Gas'!N24</f>
        <v>9002.1041731710848</v>
      </c>
      <c r="O24" s="78">
        <f ca="1">'Total Allocation - North'!O24-'Allocation - North Gas'!O24</f>
        <v>6029.4514803350612</v>
      </c>
      <c r="P24" s="78">
        <f ca="1">'Total Allocation - North'!P24-'Allocation - North Gas'!P24</f>
        <v>529.68971876385433</v>
      </c>
      <c r="Q24" s="78"/>
      <c r="R24" s="78"/>
      <c r="S24" s="78">
        <f ca="1">'Total Allocation - North'!S24-'Allocation - North Gas'!S24</f>
        <v>0</v>
      </c>
      <c r="T24" s="78">
        <f ca="1">'Total Allocation - North'!T24-'Allocation - North Gas'!T24</f>
        <v>0</v>
      </c>
      <c r="U24" s="78">
        <f ca="1">'Total Allocation - North'!U24-'Allocation - North Gas'!U24</f>
        <v>0</v>
      </c>
      <c r="V24" s="78">
        <f ca="1">'Total Allocation - North'!V24-'Allocation - North Gas'!V24</f>
        <v>0</v>
      </c>
      <c r="W24" s="78">
        <f ca="1">'Total Allocation - North'!W24-'Allocation - North Gas'!W24</f>
        <v>0</v>
      </c>
      <c r="X24" s="78">
        <f ca="1">'Total Allocation - North'!X24-'Allocation - North Gas'!X24</f>
        <v>0</v>
      </c>
      <c r="Y24" s="78">
        <f ca="1">'Total Allocation - North'!Y24-'Allocation - North Gas'!Y24</f>
        <v>0.29285283371185322</v>
      </c>
      <c r="Z24" s="78">
        <f ca="1">'Total Allocation - North'!Z24-'Allocation - North Gas'!Z24</f>
        <v>0</v>
      </c>
      <c r="AA24" s="78">
        <f ca="1">'Total Allocation - North'!AA24-'Allocation - North Gas'!AA24</f>
        <v>221.94635867928218</v>
      </c>
      <c r="AB24" s="78">
        <f ca="1">'Total Allocation - North'!AB24-'Allocation - North Gas'!AB24</f>
        <v>541.44981952036687</v>
      </c>
      <c r="AC24" s="78">
        <f ca="1">'Total Allocation - North'!AC24-'Allocation - North Gas'!AC24</f>
        <v>0</v>
      </c>
    </row>
    <row r="25" spans="1:29" x14ac:dyDescent="0.2">
      <c r="A25" s="2">
        <f>A24+1</f>
        <v>9</v>
      </c>
      <c r="B25" s="31" t="s">
        <v>90</v>
      </c>
      <c r="D25" s="78">
        <f ca="1">'Total Allocation - North'!D25-'Allocation - North Gas'!D25</f>
        <v>12040.781766308624</v>
      </c>
      <c r="F25" s="78">
        <f>'Total Allocation - North'!F25-'Allocation - North Gas'!F25</f>
        <v>5495.4447783159658</v>
      </c>
      <c r="H25" s="2" t="s">
        <v>334</v>
      </c>
      <c r="I25" s="74">
        <v>0</v>
      </c>
      <c r="J25" s="78">
        <f t="shared" ref="J25:J27" ca="1" si="3">D25-F25</f>
        <v>6545.3369879926586</v>
      </c>
      <c r="L25" s="2" t="s">
        <v>157</v>
      </c>
      <c r="N25" s="78">
        <f ca="1">'Total Allocation - North'!N25-'Allocation - North Gas'!N25</f>
        <v>6244.6558717688267</v>
      </c>
      <c r="O25" s="78">
        <f ca="1">'Total Allocation - North'!O25-'Allocation - North Gas'!O25</f>
        <v>4579.7962458534294</v>
      </c>
      <c r="P25" s="78">
        <f ca="1">'Total Allocation - North'!P25-'Allocation - North Gas'!P25</f>
        <v>436.74350538363313</v>
      </c>
      <c r="Q25" s="78"/>
      <c r="R25" s="78"/>
      <c r="S25" s="78">
        <f ca="1">'Total Allocation - North'!S25-'Allocation - North Gas'!S25</f>
        <v>0</v>
      </c>
      <c r="T25" s="78">
        <f ca="1">'Total Allocation - North'!T25-'Allocation - North Gas'!T25</f>
        <v>0</v>
      </c>
      <c r="U25" s="78">
        <f ca="1">'Total Allocation - North'!U25-'Allocation - North Gas'!U25</f>
        <v>0</v>
      </c>
      <c r="V25" s="78">
        <f ca="1">'Total Allocation - North'!V25-'Allocation - North Gas'!V25</f>
        <v>0</v>
      </c>
      <c r="W25" s="78">
        <f ca="1">'Total Allocation - North'!W25-'Allocation - North Gas'!W25</f>
        <v>0</v>
      </c>
      <c r="X25" s="78">
        <f ca="1">'Total Allocation - North'!X25-'Allocation - North Gas'!X25</f>
        <v>0</v>
      </c>
      <c r="Y25" s="78">
        <f ca="1">'Total Allocation - North'!Y25-'Allocation - North Gas'!Y25</f>
        <v>51.356787250505789</v>
      </c>
      <c r="Z25" s="78">
        <f ca="1">'Total Allocation - North'!Z25-'Allocation - North Gas'!Z25</f>
        <v>0</v>
      </c>
      <c r="AA25" s="78">
        <f ca="1">'Total Allocation - North'!AA25-'Allocation - North Gas'!AA25</f>
        <v>158.45622108405396</v>
      </c>
      <c r="AB25" s="78">
        <f ca="1">'Total Allocation - North'!AB25-'Allocation - North Gas'!AB25</f>
        <v>569.77313496817533</v>
      </c>
      <c r="AC25" s="78">
        <f ca="1">'Total Allocation - North'!AC25-'Allocation - North Gas'!AC25</f>
        <v>0</v>
      </c>
    </row>
    <row r="26" spans="1:29" x14ac:dyDescent="0.2">
      <c r="A26" s="2">
        <f t="shared" ref="A26:A28" si="4">A25+1</f>
        <v>10</v>
      </c>
      <c r="B26" s="31" t="s">
        <v>346</v>
      </c>
      <c r="D26" s="78">
        <f ca="1">'Total Allocation - North'!D26-'Allocation - North Gas'!D26</f>
        <v>940.68031530198095</v>
      </c>
      <c r="F26" s="78">
        <f>'Total Allocation - North'!F26-'Allocation - North Gas'!F26</f>
        <v>0</v>
      </c>
      <c r="I26" s="74">
        <v>0</v>
      </c>
      <c r="J26" s="78">
        <f t="shared" ca="1" si="3"/>
        <v>940.68031530198095</v>
      </c>
      <c r="L26" s="2" t="s">
        <v>347</v>
      </c>
      <c r="N26" s="78">
        <f ca="1">'Total Allocation - North'!N26-'Allocation - North Gas'!N26</f>
        <v>531.18040544722521</v>
      </c>
      <c r="O26" s="78">
        <f ca="1">'Total Allocation - North'!O26-'Allocation - North Gas'!O26</f>
        <v>348.19243030594117</v>
      </c>
      <c r="P26" s="78">
        <f ca="1">'Total Allocation - North'!P26-'Allocation - North Gas'!P26</f>
        <v>13.14145310101156</v>
      </c>
      <c r="Q26" s="78"/>
      <c r="R26" s="78"/>
      <c r="S26" s="78">
        <f ca="1">'Total Allocation - North'!S26-'Allocation - North Gas'!S26</f>
        <v>0</v>
      </c>
      <c r="T26" s="78">
        <f ca="1">'Total Allocation - North'!T26-'Allocation - North Gas'!T26</f>
        <v>0</v>
      </c>
      <c r="U26" s="78">
        <f ca="1">'Total Allocation - North'!U26-'Allocation - North Gas'!U26</f>
        <v>14.134857380232464</v>
      </c>
      <c r="V26" s="78">
        <f ca="1">'Total Allocation - North'!V26-'Allocation - North Gas'!V26</f>
        <v>0.88840039449626051</v>
      </c>
      <c r="W26" s="78">
        <f ca="1">'Total Allocation - North'!W26-'Allocation - North Gas'!W26</f>
        <v>14.489002855242061</v>
      </c>
      <c r="X26" s="78">
        <f ca="1">'Total Allocation - North'!X26-'Allocation - North Gas'!X26</f>
        <v>0.96553814959623607</v>
      </c>
      <c r="Y26" s="78">
        <f ca="1">'Total Allocation - North'!Y26-'Allocation - North Gas'!Y26</f>
        <v>1.2889121508145025</v>
      </c>
      <c r="Z26" s="78">
        <f ca="1">'Total Allocation - North'!Z26-'Allocation - North Gas'!Z26</f>
        <v>0.13048027851073338</v>
      </c>
      <c r="AA26" s="78">
        <f ca="1">'Total Allocation - North'!AA26-'Allocation - North Gas'!AA26</f>
        <v>4.1339202011272089</v>
      </c>
      <c r="AB26" s="78">
        <f ca="1">'Total Allocation - North'!AB26-'Allocation - North Gas'!AB26</f>
        <v>12.134915037783557</v>
      </c>
      <c r="AC26" s="78">
        <f ca="1">'Total Allocation - North'!AC26-'Allocation - North Gas'!AC26</f>
        <v>0</v>
      </c>
    </row>
    <row r="27" spans="1:29" x14ac:dyDescent="0.2">
      <c r="A27" s="2">
        <f t="shared" si="4"/>
        <v>11</v>
      </c>
      <c r="B27" s="31" t="s">
        <v>91</v>
      </c>
      <c r="D27" s="78">
        <f ca="1">'Total Allocation - North'!D27-'Allocation - North Gas'!D27</f>
        <v>0</v>
      </c>
      <c r="F27" s="78">
        <f>'Total Allocation - North'!F27-'Allocation - North Gas'!F27</f>
        <v>0</v>
      </c>
      <c r="I27" s="74">
        <v>0</v>
      </c>
      <c r="J27" s="78">
        <f t="shared" ca="1" si="3"/>
        <v>0</v>
      </c>
      <c r="L27" s="2" t="s">
        <v>335</v>
      </c>
      <c r="N27" s="78">
        <f ca="1">'Total Allocation - North'!N27-'Allocation - North Gas'!N27</f>
        <v>0</v>
      </c>
      <c r="O27" s="78">
        <f ca="1">'Total Allocation - North'!O27-'Allocation - North Gas'!O27</f>
        <v>0</v>
      </c>
      <c r="P27" s="78">
        <f ca="1">'Total Allocation - North'!P27-'Allocation - North Gas'!P27</f>
        <v>0</v>
      </c>
      <c r="Q27" s="78"/>
      <c r="R27" s="78"/>
      <c r="S27" s="78">
        <f ca="1">'Total Allocation - North'!S27-'Allocation - North Gas'!S27</f>
        <v>0</v>
      </c>
      <c r="T27" s="78">
        <f ca="1">'Total Allocation - North'!T27-'Allocation - North Gas'!T27</f>
        <v>0</v>
      </c>
      <c r="U27" s="78">
        <f ca="1">'Total Allocation - North'!U27-'Allocation - North Gas'!U27</f>
        <v>0</v>
      </c>
      <c r="V27" s="78">
        <f ca="1">'Total Allocation - North'!V27-'Allocation - North Gas'!V27</f>
        <v>0</v>
      </c>
      <c r="W27" s="78">
        <f ca="1">'Total Allocation - North'!W27-'Allocation - North Gas'!W27</f>
        <v>0</v>
      </c>
      <c r="X27" s="78">
        <f ca="1">'Total Allocation - North'!X27-'Allocation - North Gas'!X27</f>
        <v>0</v>
      </c>
      <c r="Y27" s="78">
        <f ca="1">'Total Allocation - North'!Y27-'Allocation - North Gas'!Y27</f>
        <v>0</v>
      </c>
      <c r="Z27" s="78">
        <f ca="1">'Total Allocation - North'!Z27-'Allocation - North Gas'!Z27</f>
        <v>0</v>
      </c>
      <c r="AA27" s="78">
        <f ca="1">'Total Allocation - North'!AA27-'Allocation - North Gas'!AA27</f>
        <v>0</v>
      </c>
      <c r="AB27" s="78">
        <f ca="1">'Total Allocation - North'!AB27-'Allocation - North Gas'!AB27</f>
        <v>0</v>
      </c>
      <c r="AC27" s="78">
        <f ca="1">'Total Allocation - North'!AC27-'Allocation - North Gas'!AC27</f>
        <v>0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29306.396484913967</v>
      </c>
      <c r="F28" s="41">
        <f>SUM(F24:F27)</f>
        <v>5495.4447783159658</v>
      </c>
      <c r="H28" s="121"/>
      <c r="J28" s="41">
        <f ca="1">SUM(J24:J27)</f>
        <v>23810.951706598004</v>
      </c>
      <c r="N28" s="41">
        <f t="shared" ref="N28:AA28" ca="1" si="5">SUM(N24:N27)</f>
        <v>15777.940450387136</v>
      </c>
      <c r="O28" s="41">
        <f t="shared" ca="1" si="5"/>
        <v>10957.440156494431</v>
      </c>
      <c r="P28" s="41">
        <f t="shared" ca="1" si="5"/>
        <v>979.57467724849892</v>
      </c>
      <c r="Q28" s="41"/>
      <c r="R28" s="41"/>
      <c r="S28" s="41">
        <f t="shared" ca="1" si="5"/>
        <v>0</v>
      </c>
      <c r="T28" s="41">
        <f t="shared" ca="1" si="5"/>
        <v>0</v>
      </c>
      <c r="U28" s="41">
        <f t="shared" ca="1" si="5"/>
        <v>14.134857380232464</v>
      </c>
      <c r="V28" s="41">
        <f t="shared" ca="1" si="5"/>
        <v>0.88840039449626051</v>
      </c>
      <c r="W28" s="41">
        <f t="shared" ca="1" si="5"/>
        <v>14.489002855242061</v>
      </c>
      <c r="X28" s="41">
        <f t="shared" ca="1" si="5"/>
        <v>0.96553814959623607</v>
      </c>
      <c r="Y28" s="41">
        <f t="shared" ca="1" si="5"/>
        <v>52.938552235032148</v>
      </c>
      <c r="Z28" s="41">
        <f t="shared" ca="1" si="5"/>
        <v>0.13048027851073338</v>
      </c>
      <c r="AA28" s="41">
        <f t="shared" ca="1" si="5"/>
        <v>384.5364999644633</v>
      </c>
      <c r="AB28" s="41">
        <f ca="1">SUM(AB24:AB27)</f>
        <v>1123.3578695263257</v>
      </c>
      <c r="AC28" s="41">
        <f ca="1">SUM(AC24:AC27)</f>
        <v>0</v>
      </c>
    </row>
    <row r="29" spans="1:29" x14ac:dyDescent="0.2"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x14ac:dyDescent="0.2">
      <c r="B30" s="76" t="s">
        <v>98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x14ac:dyDescent="0.2">
      <c r="A31" s="2">
        <f>A28+1</f>
        <v>13</v>
      </c>
      <c r="B31" s="31" t="s">
        <v>92</v>
      </c>
      <c r="D31" s="78">
        <f ca="1">'Total Allocation - North'!D31-'Allocation - North Gas'!D31</f>
        <v>1027.3969203304771</v>
      </c>
      <c r="F31" s="78">
        <f>'Total Allocation - North'!F31-'Allocation - North Gas'!F31</f>
        <v>0</v>
      </c>
      <c r="I31" s="74">
        <v>0</v>
      </c>
      <c r="J31" s="78">
        <f ca="1">D31-F31</f>
        <v>1027.3969203304771</v>
      </c>
      <c r="L31" s="2" t="s">
        <v>489</v>
      </c>
      <c r="N31" s="78">
        <f ca="1">'Total Allocation - North'!N31-'Allocation - North Gas'!N31</f>
        <v>561.05980463982712</v>
      </c>
      <c r="O31" s="78">
        <f ca="1">'Total Allocation - North'!O31-'Allocation - North Gas'!O31</f>
        <v>361.70315453357171</v>
      </c>
      <c r="P31" s="78">
        <f ca="1">'Total Allocation - North'!P31-'Allocation - North Gas'!P31</f>
        <v>52.911115499366431</v>
      </c>
      <c r="Q31" s="78"/>
      <c r="R31" s="78"/>
      <c r="S31" s="78">
        <f ca="1">'Total Allocation - North'!S31-'Allocation - North Gas'!S31</f>
        <v>0</v>
      </c>
      <c r="T31" s="78">
        <f ca="1">'Total Allocation - North'!T31-'Allocation - North Gas'!T31</f>
        <v>0</v>
      </c>
      <c r="U31" s="78">
        <f ca="1">'Total Allocation - North'!U31-'Allocation - North Gas'!U31</f>
        <v>0</v>
      </c>
      <c r="V31" s="78">
        <f ca="1">'Total Allocation - North'!V31-'Allocation - North Gas'!V31</f>
        <v>0</v>
      </c>
      <c r="W31" s="78">
        <f ca="1">'Total Allocation - North'!W31-'Allocation - North Gas'!W31</f>
        <v>0</v>
      </c>
      <c r="X31" s="78">
        <f ca="1">'Total Allocation - North'!X31-'Allocation - North Gas'!X31</f>
        <v>0</v>
      </c>
      <c r="Y31" s="78">
        <f ca="1">'Total Allocation - North'!Y31-'Allocation - North Gas'!Y31</f>
        <v>0</v>
      </c>
      <c r="Z31" s="78">
        <f ca="1">'Total Allocation - North'!Z31-'Allocation - North Gas'!Z31</f>
        <v>1.7197338383501522E-2</v>
      </c>
      <c r="AA31" s="78">
        <f ca="1">'Total Allocation - North'!AA31-'Allocation - North Gas'!AA31</f>
        <v>10.040714086900737</v>
      </c>
      <c r="AB31" s="78">
        <f ca="1">'Total Allocation - North'!AB31-'Allocation - North Gas'!AB31</f>
        <v>41.66493423242747</v>
      </c>
      <c r="AC31" s="78">
        <f ca="1">'Total Allocation - North'!AC31-'Allocation - North Gas'!AC31</f>
        <v>0</v>
      </c>
    </row>
    <row r="32" spans="1:29" x14ac:dyDescent="0.2">
      <c r="A32" s="2">
        <f>A31+1</f>
        <v>14</v>
      </c>
      <c r="B32" s="31" t="s">
        <v>93</v>
      </c>
      <c r="D32" s="78">
        <f ca="1">'Total Allocation - North'!D32-'Allocation - North Gas'!D32</f>
        <v>135.75366221986269</v>
      </c>
      <c r="F32" s="78">
        <f>'Total Allocation - North'!F32-'Allocation - North Gas'!F32</f>
        <v>0</v>
      </c>
      <c r="I32" s="74">
        <v>0</v>
      </c>
      <c r="J32" s="78">
        <f t="shared" ref="J32:J37" ca="1" si="6">D32-F32</f>
        <v>135.75366221986269</v>
      </c>
      <c r="L32" s="2" t="s">
        <v>218</v>
      </c>
      <c r="N32" s="78">
        <f ca="1">'Total Allocation - North'!N32-'Allocation - North Gas'!N32</f>
        <v>74.134856448389371</v>
      </c>
      <c r="O32" s="78">
        <f ca="1">'Total Allocation - North'!O32-'Allocation - North Gas'!O32</f>
        <v>47.793142935073973</v>
      </c>
      <c r="P32" s="78">
        <f ca="1">'Total Allocation - North'!P32-'Allocation - North Gas'!P32</f>
        <v>6.9913366090942306</v>
      </c>
      <c r="Q32" s="78"/>
      <c r="R32" s="78"/>
      <c r="S32" s="78">
        <f ca="1">'Total Allocation - North'!S32-'Allocation - North Gas'!S32</f>
        <v>0</v>
      </c>
      <c r="T32" s="78">
        <f ca="1">'Total Allocation - North'!T32-'Allocation - North Gas'!T32</f>
        <v>0</v>
      </c>
      <c r="U32" s="78">
        <f ca="1">'Total Allocation - North'!U32-'Allocation - North Gas'!U32</f>
        <v>0</v>
      </c>
      <c r="V32" s="78">
        <f ca="1">'Total Allocation - North'!V32-'Allocation - North Gas'!V32</f>
        <v>0</v>
      </c>
      <c r="W32" s="78">
        <f ca="1">'Total Allocation - North'!W32-'Allocation - North Gas'!W32</f>
        <v>0</v>
      </c>
      <c r="X32" s="78">
        <f ca="1">'Total Allocation - North'!X32-'Allocation - North Gas'!X32</f>
        <v>0</v>
      </c>
      <c r="Y32" s="78">
        <f ca="1">'Total Allocation - North'!Y32-'Allocation - North Gas'!Y32</f>
        <v>0</v>
      </c>
      <c r="Z32" s="78">
        <f ca="1">'Total Allocation - North'!Z32-'Allocation - North Gas'!Z32</f>
        <v>2.2723463734382102E-3</v>
      </c>
      <c r="AA32" s="78">
        <f ca="1">'Total Allocation - North'!AA32-'Allocation - North Gas'!AA32</f>
        <v>1.3267157820182007</v>
      </c>
      <c r="AB32" s="78">
        <f ca="1">'Total Allocation - North'!AB32-'Allocation - North Gas'!AB32</f>
        <v>5.5053380989134819</v>
      </c>
      <c r="AC32" s="78">
        <f ca="1">'Total Allocation - North'!AC32-'Allocation - North Gas'!AC32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78">
        <f ca="1">'Total Allocation - North'!D33-'Allocation - North Gas'!D33</f>
        <v>5975.0836813336437</v>
      </c>
      <c r="F33" s="78">
        <f>'Total Allocation - North'!F33-'Allocation - North Gas'!F33</f>
        <v>0</v>
      </c>
      <c r="I33" s="74">
        <v>0</v>
      </c>
      <c r="J33" s="78">
        <f t="shared" ca="1" si="6"/>
        <v>5975.0836813336437</v>
      </c>
      <c r="L33" s="2" t="s">
        <v>230</v>
      </c>
      <c r="N33" s="78">
        <f ca="1">'Total Allocation - North'!N33-'Allocation - North Gas'!N33</f>
        <v>3262.9835817274325</v>
      </c>
      <c r="O33" s="78">
        <f ca="1">'Total Allocation - North'!O33-'Allocation - North Gas'!O33</f>
        <v>2103.5751357374738</v>
      </c>
      <c r="P33" s="78">
        <f ca="1">'Total Allocation - North'!P33-'Allocation - North Gas'!P33</f>
        <v>307.7178221244136</v>
      </c>
      <c r="Q33" s="78"/>
      <c r="R33" s="78"/>
      <c r="S33" s="78">
        <f ca="1">'Total Allocation - North'!S33-'Allocation - North Gas'!S33</f>
        <v>0</v>
      </c>
      <c r="T33" s="78">
        <f ca="1">'Total Allocation - North'!T33-'Allocation - North Gas'!T33</f>
        <v>0</v>
      </c>
      <c r="U33" s="78">
        <f ca="1">'Total Allocation - North'!U33-'Allocation - North Gas'!U33</f>
        <v>0</v>
      </c>
      <c r="V33" s="78">
        <f ca="1">'Total Allocation - North'!V33-'Allocation - North Gas'!V33</f>
        <v>0</v>
      </c>
      <c r="W33" s="78">
        <f ca="1">'Total Allocation - North'!W33-'Allocation - North Gas'!W33</f>
        <v>0</v>
      </c>
      <c r="X33" s="78">
        <f ca="1">'Total Allocation - North'!X33-'Allocation - North Gas'!X33</f>
        <v>0</v>
      </c>
      <c r="Y33" s="78">
        <f ca="1">'Total Allocation - North'!Y33-'Allocation - North Gas'!Y33</f>
        <v>0</v>
      </c>
      <c r="Z33" s="78">
        <f ca="1">'Total Allocation - North'!Z33-'Allocation - North Gas'!Z33</f>
        <v>0.1000154214055653</v>
      </c>
      <c r="AA33" s="78">
        <f ca="1">'Total Allocation - North'!AA33-'Allocation - North Gas'!AA33</f>
        <v>58.394283360591992</v>
      </c>
      <c r="AB33" s="78">
        <f ca="1">'Total Allocation - North'!AB33-'Allocation - North Gas'!AB33</f>
        <v>242.31284296232661</v>
      </c>
      <c r="AC33" s="78">
        <f ca="1">'Total Allocation - North'!AC33-'Allocation - North Gas'!AC33</f>
        <v>0</v>
      </c>
    </row>
    <row r="34" spans="1:29" x14ac:dyDescent="0.2">
      <c r="A34" s="2">
        <f t="shared" si="7"/>
        <v>16</v>
      </c>
      <c r="B34" s="31" t="s">
        <v>331</v>
      </c>
      <c r="D34" s="78">
        <f ca="1">'Total Allocation - North'!D34-'Allocation - North Gas'!D34</f>
        <v>22094.045077242667</v>
      </c>
      <c r="F34" s="78">
        <f>'Total Allocation - North'!F34-'Allocation - North Gas'!F34</f>
        <v>0</v>
      </c>
      <c r="I34" s="74">
        <v>0</v>
      </c>
      <c r="J34" s="78">
        <f t="shared" ca="1" si="6"/>
        <v>22094.045077242667</v>
      </c>
      <c r="L34" s="2" t="s">
        <v>222</v>
      </c>
      <c r="N34" s="78">
        <f ca="1">'Total Allocation - North'!N34-'Allocation - North Gas'!N34</f>
        <v>12065.522457234862</v>
      </c>
      <c r="O34" s="78">
        <f ca="1">'Total Allocation - North'!O34-'Allocation - North Gas'!O34</f>
        <v>7778.3820865211746</v>
      </c>
      <c r="P34" s="78">
        <f ca="1">'Total Allocation - North'!P34-'Allocation - North Gas'!P34</f>
        <v>1137.8470655276665</v>
      </c>
      <c r="Q34" s="78"/>
      <c r="R34" s="78"/>
      <c r="S34" s="78">
        <f ca="1">'Total Allocation - North'!S34-'Allocation - North Gas'!S34</f>
        <v>0</v>
      </c>
      <c r="T34" s="78">
        <f ca="1">'Total Allocation - North'!T34-'Allocation - North Gas'!T34</f>
        <v>0</v>
      </c>
      <c r="U34" s="78">
        <f ca="1">'Total Allocation - North'!U34-'Allocation - North Gas'!U34</f>
        <v>0</v>
      </c>
      <c r="V34" s="78">
        <f ca="1">'Total Allocation - North'!V34-'Allocation - North Gas'!V34</f>
        <v>0</v>
      </c>
      <c r="W34" s="78">
        <f ca="1">'Total Allocation - North'!W34-'Allocation - North Gas'!W34</f>
        <v>0</v>
      </c>
      <c r="X34" s="78">
        <f ca="1">'Total Allocation - North'!X34-'Allocation - North Gas'!X34</f>
        <v>0</v>
      </c>
      <c r="Y34" s="78">
        <f ca="1">'Total Allocation - North'!Y34-'Allocation - North Gas'!Y34</f>
        <v>0</v>
      </c>
      <c r="Z34" s="78">
        <f ca="1">'Total Allocation - North'!Z34-'Allocation - North Gas'!Z34</f>
        <v>0.36982665796920922</v>
      </c>
      <c r="AA34" s="78">
        <f ca="1">'Total Allocation - North'!AA34-'Allocation - North Gas'!AA34</f>
        <v>215.92432803120758</v>
      </c>
      <c r="AB34" s="78">
        <f ca="1">'Total Allocation - North'!AB34-'Allocation - North Gas'!AB34</f>
        <v>895.99931326978901</v>
      </c>
      <c r="AC34" s="78">
        <f ca="1">'Total Allocation - North'!AC34-'Allocation - North Gas'!AC34</f>
        <v>0</v>
      </c>
    </row>
    <row r="35" spans="1:29" x14ac:dyDescent="0.2">
      <c r="A35" s="2">
        <f t="shared" si="7"/>
        <v>17</v>
      </c>
      <c r="B35" s="31" t="s">
        <v>332</v>
      </c>
      <c r="D35" s="78">
        <f ca="1">'Total Allocation - North'!D35-'Allocation - North Gas'!D35</f>
        <v>0</v>
      </c>
      <c r="F35" s="78">
        <f>'Total Allocation - North'!F35-'Allocation - North Gas'!F35</f>
        <v>0</v>
      </c>
      <c r="I35" s="74">
        <v>0</v>
      </c>
      <c r="J35" s="78">
        <f t="shared" ca="1" si="6"/>
        <v>0</v>
      </c>
      <c r="L35" s="2" t="s">
        <v>333</v>
      </c>
      <c r="N35" s="78">
        <f ca="1">'Total Allocation - North'!N35-'Allocation - North Gas'!N35</f>
        <v>0</v>
      </c>
      <c r="O35" s="78">
        <f ca="1">'Total Allocation - North'!O35-'Allocation - North Gas'!O35</f>
        <v>0</v>
      </c>
      <c r="P35" s="78">
        <f ca="1">'Total Allocation - North'!P35-'Allocation - North Gas'!P35</f>
        <v>0</v>
      </c>
      <c r="Q35" s="78"/>
      <c r="R35" s="78"/>
      <c r="S35" s="78">
        <f ca="1">'Total Allocation - North'!S35-'Allocation - North Gas'!S35</f>
        <v>0</v>
      </c>
      <c r="T35" s="78">
        <f ca="1">'Total Allocation - North'!T35-'Allocation - North Gas'!T35</f>
        <v>0</v>
      </c>
      <c r="U35" s="78">
        <f ca="1">'Total Allocation - North'!U35-'Allocation - North Gas'!U35</f>
        <v>0</v>
      </c>
      <c r="V35" s="78">
        <f ca="1">'Total Allocation - North'!V35-'Allocation - North Gas'!V35</f>
        <v>0</v>
      </c>
      <c r="W35" s="78">
        <f ca="1">'Total Allocation - North'!W35-'Allocation - North Gas'!W35</f>
        <v>0</v>
      </c>
      <c r="X35" s="78">
        <f ca="1">'Total Allocation - North'!X35-'Allocation - North Gas'!X35</f>
        <v>0</v>
      </c>
      <c r="Y35" s="78">
        <f ca="1">'Total Allocation - North'!Y35-'Allocation - North Gas'!Y35</f>
        <v>0</v>
      </c>
      <c r="Z35" s="78">
        <f ca="1">'Total Allocation - North'!Z35-'Allocation - North Gas'!Z35</f>
        <v>0</v>
      </c>
      <c r="AA35" s="78">
        <f ca="1">'Total Allocation - North'!AA35-'Allocation - North Gas'!AA35</f>
        <v>0</v>
      </c>
      <c r="AB35" s="78">
        <f ca="1">'Total Allocation - North'!AB35-'Allocation - North Gas'!AB35</f>
        <v>0</v>
      </c>
      <c r="AC35" s="78">
        <f ca="1">'Total Allocation - North'!AC35-'Allocation - North Gas'!AC35</f>
        <v>0</v>
      </c>
    </row>
    <row r="36" spans="1:29" x14ac:dyDescent="0.2">
      <c r="A36" s="2">
        <f t="shared" si="7"/>
        <v>18</v>
      </c>
      <c r="B36" s="31" t="s">
        <v>146</v>
      </c>
      <c r="D36" s="78">
        <f ca="1">'Total Allocation - North'!D36-'Allocation - North Gas'!D36</f>
        <v>0</v>
      </c>
      <c r="F36" s="78">
        <f>'Total Allocation - North'!F36-'Allocation - North Gas'!F36</f>
        <v>0</v>
      </c>
      <c r="I36" s="74">
        <v>0</v>
      </c>
      <c r="J36" s="78">
        <f t="shared" ca="1" si="6"/>
        <v>0</v>
      </c>
      <c r="L36" s="2" t="s">
        <v>229</v>
      </c>
      <c r="N36" s="78">
        <f ca="1">'Total Allocation - North'!N36-'Allocation - North Gas'!N36</f>
        <v>0</v>
      </c>
      <c r="O36" s="78">
        <f ca="1">'Total Allocation - North'!O36-'Allocation - North Gas'!O36</f>
        <v>0</v>
      </c>
      <c r="P36" s="78">
        <f ca="1">'Total Allocation - North'!P36-'Allocation - North Gas'!P36</f>
        <v>0</v>
      </c>
      <c r="Q36" s="78"/>
      <c r="R36" s="78"/>
      <c r="S36" s="78">
        <f ca="1">'Total Allocation - North'!S36-'Allocation - North Gas'!S36</f>
        <v>0</v>
      </c>
      <c r="T36" s="78">
        <f ca="1">'Total Allocation - North'!T36-'Allocation - North Gas'!T36</f>
        <v>0</v>
      </c>
      <c r="U36" s="78">
        <f ca="1">'Total Allocation - North'!U36-'Allocation - North Gas'!U36</f>
        <v>0</v>
      </c>
      <c r="V36" s="78">
        <f ca="1">'Total Allocation - North'!V36-'Allocation - North Gas'!V36</f>
        <v>0</v>
      </c>
      <c r="W36" s="78">
        <f ca="1">'Total Allocation - North'!W36-'Allocation - North Gas'!W36</f>
        <v>0</v>
      </c>
      <c r="X36" s="78">
        <f ca="1">'Total Allocation - North'!X36-'Allocation - North Gas'!X36</f>
        <v>0</v>
      </c>
      <c r="Y36" s="78">
        <f ca="1">'Total Allocation - North'!Y36-'Allocation - North Gas'!Y36</f>
        <v>0</v>
      </c>
      <c r="Z36" s="78">
        <f ca="1">'Total Allocation - North'!Z36-'Allocation - North Gas'!Z36</f>
        <v>0</v>
      </c>
      <c r="AA36" s="78">
        <f ca="1">'Total Allocation - North'!AA36-'Allocation - North Gas'!AA36</f>
        <v>0</v>
      </c>
      <c r="AB36" s="78">
        <f ca="1">'Total Allocation - North'!AB36-'Allocation - North Gas'!AB36</f>
        <v>0</v>
      </c>
      <c r="AC36" s="78">
        <f ca="1">'Total Allocation - North'!AC36-'Allocation - North Gas'!AC36</f>
        <v>0</v>
      </c>
    </row>
    <row r="37" spans="1:29" x14ac:dyDescent="0.2">
      <c r="A37" s="2">
        <f t="shared" si="7"/>
        <v>19</v>
      </c>
      <c r="B37" s="31" t="s">
        <v>95</v>
      </c>
      <c r="D37" s="78">
        <f ca="1">'Total Allocation - North'!D37-'Allocation - North Gas'!D37</f>
        <v>0</v>
      </c>
      <c r="F37" s="78">
        <f>'Total Allocation - North'!F37-'Allocation - North Gas'!F37</f>
        <v>0</v>
      </c>
      <c r="H37" s="2" t="s">
        <v>251</v>
      </c>
      <c r="I37" s="74">
        <v>0</v>
      </c>
      <c r="J37" s="78">
        <f t="shared" ca="1" si="6"/>
        <v>0</v>
      </c>
      <c r="L37" s="2" t="s">
        <v>336</v>
      </c>
      <c r="N37" s="78">
        <f ca="1">'Total Allocation - North'!N37-'Allocation - North Gas'!N37</f>
        <v>0</v>
      </c>
      <c r="O37" s="78">
        <f ca="1">'Total Allocation - North'!O37-'Allocation - North Gas'!O37</f>
        <v>0</v>
      </c>
      <c r="P37" s="78">
        <f ca="1">'Total Allocation - North'!P37-'Allocation - North Gas'!P37</f>
        <v>0</v>
      </c>
      <c r="Q37" s="78"/>
      <c r="R37" s="78"/>
      <c r="S37" s="78">
        <f ca="1">'Total Allocation - North'!S37-'Allocation - North Gas'!S37</f>
        <v>0</v>
      </c>
      <c r="T37" s="78">
        <f ca="1">'Total Allocation - North'!T37-'Allocation - North Gas'!T37</f>
        <v>0</v>
      </c>
      <c r="U37" s="78">
        <f ca="1">'Total Allocation - North'!U37-'Allocation - North Gas'!U37</f>
        <v>0</v>
      </c>
      <c r="V37" s="78">
        <f ca="1">'Total Allocation - North'!V37-'Allocation - North Gas'!V37</f>
        <v>0</v>
      </c>
      <c r="W37" s="78">
        <f ca="1">'Total Allocation - North'!W37-'Allocation - North Gas'!W37</f>
        <v>0</v>
      </c>
      <c r="X37" s="78">
        <f ca="1">'Total Allocation - North'!X37-'Allocation - North Gas'!X37</f>
        <v>0</v>
      </c>
      <c r="Y37" s="78">
        <f ca="1">'Total Allocation - North'!Y37-'Allocation - North Gas'!Y37</f>
        <v>0</v>
      </c>
      <c r="Z37" s="78">
        <f ca="1">'Total Allocation - North'!Z37-'Allocation - North Gas'!Z37</f>
        <v>0</v>
      </c>
      <c r="AA37" s="78">
        <f ca="1">'Total Allocation - North'!AA37-'Allocation - North Gas'!AA37</f>
        <v>0</v>
      </c>
      <c r="AB37" s="78">
        <f ca="1">'Total Allocation - North'!AB37-'Allocation - North Gas'!AB37</f>
        <v>0</v>
      </c>
      <c r="AC37" s="78">
        <f ca="1">'Total Allocation - North'!AC37-'Allocation - North Gas'!AC37</f>
        <v>0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29232.27934112665</v>
      </c>
      <c r="F38" s="41">
        <f>SUM(F31:F37)</f>
        <v>0</v>
      </c>
      <c r="J38" s="41">
        <f ca="1">SUM(J31:J37)</f>
        <v>29232.27934112665</v>
      </c>
      <c r="N38" s="41">
        <f t="shared" ref="N38:AA38" ca="1" si="8">SUM(N31:N37)</f>
        <v>15963.700700050511</v>
      </c>
      <c r="O38" s="41">
        <f t="shared" ca="1" si="8"/>
        <v>10291.453519727294</v>
      </c>
      <c r="P38" s="41">
        <f t="shared" ca="1" si="8"/>
        <v>1505.4673397605407</v>
      </c>
      <c r="Q38" s="41"/>
      <c r="R38" s="41"/>
      <c r="S38" s="41">
        <f t="shared" ca="1" si="8"/>
        <v>0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0</v>
      </c>
      <c r="X38" s="41">
        <f t="shared" ca="1" si="8"/>
        <v>0</v>
      </c>
      <c r="Y38" s="41">
        <f t="shared" ca="1" si="8"/>
        <v>0</v>
      </c>
      <c r="Z38" s="41">
        <f t="shared" ca="1" si="8"/>
        <v>0.48931176413171423</v>
      </c>
      <c r="AA38" s="41">
        <f t="shared" ca="1" si="8"/>
        <v>285.68604126071853</v>
      </c>
      <c r="AB38" s="41">
        <f ca="1">SUM(AB31:AB37)</f>
        <v>1185.4824285634566</v>
      </c>
      <c r="AC38" s="41">
        <f ca="1">SUM(AC31:AC37)</f>
        <v>0</v>
      </c>
    </row>
    <row r="39" spans="1:29" x14ac:dyDescent="0.2"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B40" s="76" t="s">
        <v>100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2">
        <f>A38+1</f>
        <v>21</v>
      </c>
      <c r="B41" s="31" t="s">
        <v>287</v>
      </c>
      <c r="D41" s="78">
        <f ca="1">'Total Allocation - North'!D41-'Allocation - North Gas'!D41</f>
        <v>61828.300389419666</v>
      </c>
      <c r="E41" s="78"/>
      <c r="F41" s="78">
        <f>'Total Allocation - North'!F41-'Allocation - North Gas'!F41</f>
        <v>0</v>
      </c>
      <c r="G41" s="78"/>
      <c r="H41" s="122"/>
      <c r="I41" s="132"/>
      <c r="J41" s="78">
        <f t="shared" ref="J41:J55" ca="1" si="9">D41-F41</f>
        <v>61828.300389419666</v>
      </c>
      <c r="L41" s="2" t="s">
        <v>290</v>
      </c>
      <c r="N41" s="78">
        <f ca="1">'Total Allocation - North'!N41-'Allocation - North Gas'!N41</f>
        <v>25450.361281903475</v>
      </c>
      <c r="O41" s="78">
        <f ca="1">'Total Allocation - North'!O41-'Allocation - North Gas'!O41</f>
        <v>16452.582244033376</v>
      </c>
      <c r="P41" s="78">
        <f ca="1">'Total Allocation - North'!P41-'Allocation - North Gas'!P41</f>
        <v>2400.113132595292</v>
      </c>
      <c r="Q41" s="78"/>
      <c r="R41" s="78"/>
      <c r="S41" s="78">
        <f ca="1">'Total Allocation - North'!S41-'Allocation - North Gas'!S41</f>
        <v>0</v>
      </c>
      <c r="T41" s="78">
        <f ca="1">'Total Allocation - North'!T41-'Allocation - North Gas'!T41</f>
        <v>0</v>
      </c>
      <c r="U41" s="78">
        <f ca="1">'Total Allocation - North'!U41-'Allocation - North Gas'!U41</f>
        <v>7770.2973518163444</v>
      </c>
      <c r="V41" s="78">
        <f ca="1">'Total Allocation - North'!V41-'Allocation - North Gas'!V41</f>
        <v>0</v>
      </c>
      <c r="W41" s="78">
        <f ca="1">'Total Allocation - North'!W41-'Allocation - North Gas'!W41</f>
        <v>7864.1937379013616</v>
      </c>
      <c r="X41" s="78">
        <f ca="1">'Total Allocation - North'!X41-'Allocation - North Gas'!X41</f>
        <v>0</v>
      </c>
      <c r="Y41" s="78">
        <f ca="1">'Total Allocation - North'!Y41-'Allocation - North Gas'!Y41</f>
        <v>0</v>
      </c>
      <c r="Z41" s="78">
        <f ca="1">'Total Allocation - North'!Z41-'Allocation - North Gas'!Z41</f>
        <v>0.78009237398182119</v>
      </c>
      <c r="AA41" s="78">
        <f ca="1">'Total Allocation - North'!AA41-'Allocation - North Gas'!AA41</f>
        <v>0</v>
      </c>
      <c r="AB41" s="78">
        <f ca="1">'Total Allocation - North'!AB41-'Allocation - North Gas'!AB41</f>
        <v>1889.9725487958337</v>
      </c>
      <c r="AC41" s="78">
        <f ca="1">'Total Allocation - North'!AC41-'Allocation - North Gas'!AC41</f>
        <v>0</v>
      </c>
    </row>
    <row r="42" spans="1:29" x14ac:dyDescent="0.2">
      <c r="A42" s="2">
        <f>A41+1</f>
        <v>22</v>
      </c>
      <c r="B42" s="31" t="s">
        <v>288</v>
      </c>
      <c r="D42" s="78">
        <f ca="1">'Total Allocation - North'!D42-'Allocation - North Gas'!D42</f>
        <v>12439.588642790051</v>
      </c>
      <c r="E42" s="78"/>
      <c r="F42" s="78">
        <f>'Total Allocation - North'!F42-'Allocation - North Gas'!F42</f>
        <v>0</v>
      </c>
      <c r="G42" s="78"/>
      <c r="H42" s="122"/>
      <c r="I42" s="132"/>
      <c r="J42" s="78">
        <f t="shared" ca="1" si="9"/>
        <v>12439.588642790051</v>
      </c>
      <c r="L42" s="2" t="s">
        <v>291</v>
      </c>
      <c r="N42" s="78">
        <f ca="1">'Total Allocation - North'!N42-'Allocation - North Gas'!N42</f>
        <v>7116.0065011251227</v>
      </c>
      <c r="O42" s="78">
        <f ca="1">'Total Allocation - North'!O42-'Allocation - North Gas'!O42</f>
        <v>4600.1972589711268</v>
      </c>
      <c r="P42" s="78">
        <f ca="1">'Total Allocation - North'!P42-'Allocation - North Gas'!P42</f>
        <v>457.60884384911208</v>
      </c>
      <c r="Q42" s="78"/>
      <c r="R42" s="78"/>
      <c r="S42" s="78">
        <f ca="1">'Total Allocation - North'!S42-'Allocation - North Gas'!S42</f>
        <v>0</v>
      </c>
      <c r="T42" s="78">
        <f ca="1">'Total Allocation - North'!T42-'Allocation - North Gas'!T42</f>
        <v>0</v>
      </c>
      <c r="U42" s="78">
        <f ca="1">'Total Allocation - North'!U42-'Allocation - North Gas'!U42</f>
        <v>265.63988783511962</v>
      </c>
      <c r="V42" s="78">
        <f ca="1">'Total Allocation - North'!V42-'Allocation - North Gas'!V42</f>
        <v>0</v>
      </c>
      <c r="W42" s="78">
        <f ca="1">'Total Allocation - North'!W42-'Allocation - North Gas'!W42</f>
        <v>0</v>
      </c>
      <c r="X42" s="78">
        <f ca="1">'Total Allocation - North'!X42-'Allocation - North Gas'!X42</f>
        <v>0</v>
      </c>
      <c r="Y42" s="78">
        <f ca="1">'Total Allocation - North'!Y42-'Allocation - North Gas'!Y42</f>
        <v>0</v>
      </c>
      <c r="Z42" s="78">
        <f ca="1">'Total Allocation - North'!Z42-'Allocation - North Gas'!Z42</f>
        <v>0.13615100956858459</v>
      </c>
      <c r="AA42" s="78">
        <f ca="1">'Total Allocation - North'!AA42-'Allocation - North Gas'!AA42</f>
        <v>0</v>
      </c>
      <c r="AB42" s="78">
        <f ca="1">'Total Allocation - North'!AB42-'Allocation - North Gas'!AB42</f>
        <v>0</v>
      </c>
      <c r="AC42" s="78">
        <f ca="1">'Total Allocation - North'!AC42-'Allocation - North Gas'!AC42</f>
        <v>0</v>
      </c>
    </row>
    <row r="43" spans="1:29" x14ac:dyDescent="0.2">
      <c r="A43" s="2">
        <f t="shared" ref="A43:A56" si="10">A42+1</f>
        <v>23</v>
      </c>
      <c r="B43" s="31" t="s">
        <v>289</v>
      </c>
      <c r="D43" s="78">
        <f ca="1">'Total Allocation - North'!D43-'Allocation - North Gas'!D43</f>
        <v>66331.533485144479</v>
      </c>
      <c r="E43" s="78"/>
      <c r="F43" s="78">
        <f>'Total Allocation - North'!F43-'Allocation - North Gas'!F43</f>
        <v>0</v>
      </c>
      <c r="G43" s="78"/>
      <c r="H43" s="122"/>
      <c r="I43" s="132"/>
      <c r="J43" s="78">
        <f t="shared" ca="1" si="9"/>
        <v>66331.533485144479</v>
      </c>
      <c r="L43" s="2" t="s">
        <v>292</v>
      </c>
      <c r="N43" s="78">
        <f ca="1">'Total Allocation - North'!N43-'Allocation - North Gas'!N43</f>
        <v>37926.350807867813</v>
      </c>
      <c r="O43" s="78">
        <f ca="1">'Total Allocation - North'!O43-'Allocation - North Gas'!O43</f>
        <v>24517.781848786304</v>
      </c>
      <c r="P43" s="78">
        <f ca="1">'Total Allocation - North'!P43-'Allocation - North Gas'!P43</f>
        <v>1995.3051288891056</v>
      </c>
      <c r="Q43" s="78"/>
      <c r="R43" s="78"/>
      <c r="S43" s="78">
        <f ca="1">'Total Allocation - North'!S43-'Allocation - North Gas'!S43</f>
        <v>0</v>
      </c>
      <c r="T43" s="78">
        <f ca="1">'Total Allocation - North'!T43-'Allocation - North Gas'!T43</f>
        <v>0</v>
      </c>
      <c r="U43" s="78">
        <f ca="1">'Total Allocation - North'!U43-'Allocation - North Gas'!U43</f>
        <v>32.028977677339377</v>
      </c>
      <c r="V43" s="78">
        <f ca="1">'Total Allocation - North'!V43-'Allocation - North Gas'!V43</f>
        <v>581.47679559247501</v>
      </c>
      <c r="W43" s="78">
        <f ca="1">'Total Allocation - North'!W43-'Allocation - North Gas'!W43</f>
        <v>0</v>
      </c>
      <c r="X43" s="78">
        <f ca="1">'Total Allocation - North'!X43-'Allocation - North Gas'!X43</f>
        <v>1203.3177817803776</v>
      </c>
      <c r="Y43" s="78">
        <f ca="1">'Total Allocation - North'!Y43-'Allocation - North Gas'!Y43</f>
        <v>74.730603370095864</v>
      </c>
      <c r="Z43" s="78">
        <f ca="1">'Total Allocation - North'!Z43-'Allocation - North Gas'!Z43</f>
        <v>0.54154118095465908</v>
      </c>
      <c r="AA43" s="78">
        <f ca="1">'Total Allocation - North'!AA43-'Allocation - North Gas'!AA43</f>
        <v>0</v>
      </c>
      <c r="AB43" s="78">
        <f ca="1">'Total Allocation - North'!AB43-'Allocation - North Gas'!AB43</f>
        <v>0</v>
      </c>
      <c r="AC43" s="78">
        <f ca="1">'Total Allocation - North'!AC43-'Allocation - North Gas'!AC43</f>
        <v>0</v>
      </c>
    </row>
    <row r="44" spans="1:29" x14ac:dyDescent="0.2">
      <c r="B44" s="31" t="s">
        <v>163</v>
      </c>
      <c r="D44" s="78"/>
      <c r="E44" s="78"/>
      <c r="F44" s="78"/>
      <c r="G44" s="78"/>
      <c r="H44" s="122"/>
      <c r="I44" s="132"/>
      <c r="J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2">
        <f>A43+1</f>
        <v>24</v>
      </c>
      <c r="B45" s="81" t="s">
        <v>165</v>
      </c>
      <c r="D45" s="78">
        <f ca="1">'Total Allocation - North'!D45-'Allocation - North Gas'!D45</f>
        <v>26194.90785653748</v>
      </c>
      <c r="E45" s="78"/>
      <c r="F45" s="78">
        <f>'Total Allocation - North'!F45-'Allocation - North Gas'!F45</f>
        <v>0</v>
      </c>
      <c r="G45" s="78"/>
      <c r="H45" s="122"/>
      <c r="I45" s="132"/>
      <c r="J45" s="78">
        <f t="shared" ca="1" si="9"/>
        <v>26194.90785653748</v>
      </c>
      <c r="L45" s="2" t="s">
        <v>161</v>
      </c>
      <c r="N45" s="78">
        <f ca="1">'Total Allocation - North'!N45-'Allocation - North Gas'!N45</f>
        <v>19898.257573059538</v>
      </c>
      <c r="O45" s="78">
        <f ca="1">'Total Allocation - North'!O45-'Allocation - North Gas'!O45</f>
        <v>3565.3537380143243</v>
      </c>
      <c r="P45" s="78">
        <f ca="1">'Total Allocation - North'!P45-'Allocation - North Gas'!P45</f>
        <v>1043.0829584341225</v>
      </c>
      <c r="Q45" s="78"/>
      <c r="R45" s="78"/>
      <c r="S45" s="78">
        <f ca="1">'Total Allocation - North'!S45-'Allocation - North Gas'!S45</f>
        <v>0</v>
      </c>
      <c r="T45" s="78">
        <f ca="1">'Total Allocation - North'!T45-'Allocation - North Gas'!T45</f>
        <v>0</v>
      </c>
      <c r="U45" s="78">
        <f ca="1">'Total Allocation - North'!U45-'Allocation - North Gas'!U45</f>
        <v>1170.4404097252682</v>
      </c>
      <c r="V45" s="78">
        <f ca="1">'Total Allocation - North'!V45-'Allocation - North Gas'!V45</f>
        <v>73.564217435152656</v>
      </c>
      <c r="W45" s="78">
        <f ca="1">'Total Allocation - North'!W45-'Allocation - North Gas'!W45</f>
        <v>207.41058658767858</v>
      </c>
      <c r="X45" s="78">
        <f ca="1">'Total Allocation - North'!X45-'Allocation - North Gas'!X45</f>
        <v>13.821729333408713</v>
      </c>
      <c r="Y45" s="78">
        <f ca="1">'Total Allocation - North'!Y45-'Allocation - North Gas'!Y45</f>
        <v>87.130378997228163</v>
      </c>
      <c r="Z45" s="78">
        <f ca="1">'Total Allocation - North'!Z45-'Allocation - North Gas'!Z45</f>
        <v>103.14088054997968</v>
      </c>
      <c r="AA45" s="78">
        <f ca="1">'Total Allocation - North'!AA45-'Allocation - North Gas'!AA45</f>
        <v>0</v>
      </c>
      <c r="AB45" s="78">
        <f ca="1">'Total Allocation - North'!AB45-'Allocation - North Gas'!AB45</f>
        <v>32.705384400780112</v>
      </c>
      <c r="AC45" s="78">
        <f ca="1">'Total Allocation - North'!AC45-'Allocation - North Gas'!AC45</f>
        <v>0</v>
      </c>
    </row>
    <row r="46" spans="1:29" x14ac:dyDescent="0.2">
      <c r="A46" s="2">
        <f t="shared" si="10"/>
        <v>25</v>
      </c>
      <c r="B46" s="81" t="s">
        <v>166</v>
      </c>
      <c r="D46" s="78">
        <f ca="1">'Total Allocation - North'!D46-'Allocation - North Gas'!D46</f>
        <v>10871.824947018506</v>
      </c>
      <c r="E46" s="78"/>
      <c r="F46" s="78">
        <f>'Total Allocation - North'!F46-'Allocation - North Gas'!F46</f>
        <v>0</v>
      </c>
      <c r="G46" s="78"/>
      <c r="H46" s="122"/>
      <c r="I46" s="132"/>
      <c r="J46" s="78">
        <f t="shared" ca="1" si="9"/>
        <v>10871.824947018506</v>
      </c>
      <c r="L46" s="2" t="s">
        <v>162</v>
      </c>
      <c r="N46" s="78">
        <f ca="1">'Total Allocation - North'!N46-'Allocation - North Gas'!N46</f>
        <v>7166.4210198328392</v>
      </c>
      <c r="O46" s="78">
        <f ca="1">'Total Allocation - North'!O46-'Allocation - North Gas'!O46</f>
        <v>1984.2456044203839</v>
      </c>
      <c r="P46" s="78">
        <f ca="1">'Total Allocation - North'!P46-'Allocation - North Gas'!P46</f>
        <v>808.58474131559319</v>
      </c>
      <c r="Q46" s="78"/>
      <c r="R46" s="78"/>
      <c r="S46" s="78">
        <f ca="1">'Total Allocation - North'!S46-'Allocation - North Gas'!S46</f>
        <v>0</v>
      </c>
      <c r="T46" s="78">
        <f ca="1">'Total Allocation - North'!T46-'Allocation - North Gas'!T46</f>
        <v>0</v>
      </c>
      <c r="U46" s="78">
        <f ca="1">'Total Allocation - North'!U46-'Allocation - North Gas'!U46</f>
        <v>622.21846713393336</v>
      </c>
      <c r="V46" s="78">
        <f ca="1">'Total Allocation - North'!V46-'Allocation - North Gas'!V46</f>
        <v>39.107513913631998</v>
      </c>
      <c r="W46" s="78">
        <f ca="1">'Total Allocation - North'!W46-'Allocation - North Gas'!W46</f>
        <v>87.830558483878193</v>
      </c>
      <c r="X46" s="78">
        <f ca="1">'Total Allocation - North'!X46-'Allocation - North Gas'!X46</f>
        <v>5.8529809231946182</v>
      </c>
      <c r="Y46" s="78">
        <f ca="1">'Total Allocation - North'!Y46-'Allocation - North Gas'!Y46</f>
        <v>58.447335571849322</v>
      </c>
      <c r="Z46" s="78">
        <f ca="1">'Total Allocation - North'!Z46-'Allocation - North Gas'!Z46</f>
        <v>86.073930583178523</v>
      </c>
      <c r="AA46" s="78">
        <f ca="1">'Total Allocation - North'!AA46-'Allocation - North Gas'!AA46</f>
        <v>0</v>
      </c>
      <c r="AB46" s="78">
        <f ca="1">'Total Allocation - North'!AB46-'Allocation - North Gas'!AB46</f>
        <v>13.042794840022374</v>
      </c>
      <c r="AC46" s="78">
        <f ca="1">'Total Allocation - North'!AC46-'Allocation - North Gas'!AC46</f>
        <v>0</v>
      </c>
    </row>
    <row r="47" spans="1:29" x14ac:dyDescent="0.2">
      <c r="A47" s="2">
        <f t="shared" si="10"/>
        <v>26</v>
      </c>
      <c r="B47" s="31" t="s">
        <v>101</v>
      </c>
      <c r="D47" s="78">
        <f ca="1">'Total Allocation - North'!D47-'Allocation - North Gas'!D47</f>
        <v>90526.297625461884</v>
      </c>
      <c r="E47" s="78"/>
      <c r="F47" s="78">
        <f>'Total Allocation - North'!F47-'Allocation - North Gas'!F47</f>
        <v>0</v>
      </c>
      <c r="G47" s="78"/>
      <c r="H47" s="122"/>
      <c r="I47" s="132"/>
      <c r="J47" s="78">
        <f t="shared" ca="1" si="9"/>
        <v>90526.297625461884</v>
      </c>
      <c r="L47" s="2" t="s">
        <v>220</v>
      </c>
      <c r="N47" s="78">
        <f ca="1">'Total Allocation - North'!N47-'Allocation - North Gas'!N47</f>
        <v>88764.859283244092</v>
      </c>
      <c r="O47" s="78">
        <f ca="1">'Total Allocation - North'!O47-'Allocation - North Gas'!O47</f>
        <v>1744.5723684044247</v>
      </c>
      <c r="P47" s="78">
        <f ca="1">'Total Allocation - North'!P47-'Allocation - North Gas'!P47</f>
        <v>9.1740797333550681</v>
      </c>
      <c r="Q47" s="78"/>
      <c r="R47" s="78"/>
      <c r="S47" s="78">
        <f ca="1">'Total Allocation - North'!S47-'Allocation - North Gas'!S47</f>
        <v>0</v>
      </c>
      <c r="T47" s="78">
        <f ca="1">'Total Allocation - North'!T47-'Allocation - North Gas'!T47</f>
        <v>0</v>
      </c>
      <c r="U47" s="78">
        <f ca="1">'Total Allocation - North'!U47-'Allocation - North Gas'!U47</f>
        <v>5.7632039350563886</v>
      </c>
      <c r="V47" s="78">
        <f ca="1">'Total Allocation - North'!V47-'Allocation - North Gas'!V47</f>
        <v>0</v>
      </c>
      <c r="W47" s="78">
        <f ca="1">'Total Allocation - North'!W47-'Allocation - North Gas'!W47</f>
        <v>0.35284922051365647</v>
      </c>
      <c r="X47" s="78">
        <f ca="1">'Total Allocation - North'!X47-'Allocation - North Gas'!X47</f>
        <v>0</v>
      </c>
      <c r="Y47" s="78">
        <f ca="1">'Total Allocation - North'!Y47-'Allocation - North Gas'!Y47</f>
        <v>0.51729326289182287</v>
      </c>
      <c r="Z47" s="78">
        <f ca="1">'Total Allocation - North'!Z47-'Allocation - North Gas'!Z47</f>
        <v>0.94093125470308381</v>
      </c>
      <c r="AA47" s="78">
        <f ca="1">'Total Allocation - North'!AA47-'Allocation - North Gas'!AA47</f>
        <v>0</v>
      </c>
      <c r="AB47" s="78">
        <f ca="1">'Total Allocation - North'!AB47-'Allocation - North Gas'!AB47</f>
        <v>0.11761640683788548</v>
      </c>
      <c r="AC47" s="78">
        <f ca="1">'Total Allocation - North'!AC47-'Allocation - North Gas'!AC47</f>
        <v>0</v>
      </c>
    </row>
    <row r="48" spans="1:29" x14ac:dyDescent="0.2">
      <c r="A48" s="2">
        <f t="shared" si="10"/>
        <v>27</v>
      </c>
      <c r="B48" s="31" t="s">
        <v>102</v>
      </c>
      <c r="D48" s="78">
        <f ca="1">'Total Allocation - North'!D48-'Allocation - North Gas'!D48</f>
        <v>134443.3062422114</v>
      </c>
      <c r="E48" s="78"/>
      <c r="F48" s="78">
        <f>'Total Allocation - North'!F48-'Allocation - North Gas'!F48</f>
        <v>0</v>
      </c>
      <c r="G48" s="78"/>
      <c r="H48" s="122"/>
      <c r="I48" s="132"/>
      <c r="J48" s="78">
        <f t="shared" ca="1" si="9"/>
        <v>134443.3062422114</v>
      </c>
      <c r="L48" s="2" t="s">
        <v>220</v>
      </c>
      <c r="N48" s="78">
        <f ca="1">'Total Allocation - North'!N48-'Allocation - North Gas'!N48</f>
        <v>131827.34159236637</v>
      </c>
      <c r="O48" s="78">
        <f ca="1">'Total Allocation - North'!O48-'Allocation - North Gas'!O48</f>
        <v>2590.9164887919433</v>
      </c>
      <c r="P48" s="78">
        <f ca="1">'Total Allocation - North'!P48-'Allocation - North Gas'!P48</f>
        <v>13.624699600384519</v>
      </c>
      <c r="Q48" s="78"/>
      <c r="R48" s="78"/>
      <c r="S48" s="78">
        <f ca="1">'Total Allocation - North'!S48-'Allocation - North Gas'!S48</f>
        <v>0</v>
      </c>
      <c r="T48" s="78">
        <f ca="1">'Total Allocation - North'!T48-'Allocation - North Gas'!T48</f>
        <v>0</v>
      </c>
      <c r="U48" s="78">
        <f ca="1">'Total Allocation - North'!U48-'Allocation - North Gas'!U48</f>
        <v>8.559106159215915</v>
      </c>
      <c r="V48" s="78">
        <f ca="1">'Total Allocation - North'!V48-'Allocation - North Gas'!V48</f>
        <v>0</v>
      </c>
      <c r="W48" s="78">
        <f ca="1">'Total Allocation - North'!W48-'Allocation - North Gas'!W48</f>
        <v>0.52402690770709692</v>
      </c>
      <c r="X48" s="78">
        <f ca="1">'Total Allocation - North'!X48-'Allocation - North Gas'!X48</f>
        <v>0</v>
      </c>
      <c r="Y48" s="78">
        <f ca="1">'Total Allocation - North'!Y48-'Allocation - North Gas'!Y48</f>
        <v>0.76824766265970734</v>
      </c>
      <c r="Z48" s="78">
        <f ca="1">'Total Allocation - North'!Z48-'Allocation - North Gas'!Z48</f>
        <v>1.3974050872189248</v>
      </c>
      <c r="AA48" s="78">
        <f ca="1">'Total Allocation - North'!AA48-'Allocation - North Gas'!AA48</f>
        <v>0</v>
      </c>
      <c r="AB48" s="78">
        <f ca="1">'Total Allocation - North'!AB48-'Allocation - North Gas'!AB48</f>
        <v>0.17467563590236559</v>
      </c>
      <c r="AC48" s="78">
        <f ca="1">'Total Allocation - North'!AC48-'Allocation - North Gas'!AC48</f>
        <v>0</v>
      </c>
    </row>
    <row r="49" spans="1:29" x14ac:dyDescent="0.2">
      <c r="A49" s="2">
        <f t="shared" si="10"/>
        <v>28</v>
      </c>
      <c r="B49" s="31" t="s">
        <v>103</v>
      </c>
      <c r="D49" s="78">
        <f ca="1">'Total Allocation - North'!D49-'Allocation - North Gas'!D49</f>
        <v>54411.832565596756</v>
      </c>
      <c r="E49" s="78"/>
      <c r="F49" s="78">
        <f>'Total Allocation - North'!F49-'Allocation - North Gas'!F49</f>
        <v>0</v>
      </c>
      <c r="G49" s="78"/>
      <c r="H49" s="122"/>
      <c r="I49" s="132"/>
      <c r="J49" s="78">
        <f t="shared" ca="1" si="9"/>
        <v>54411.832565596756</v>
      </c>
      <c r="L49" s="2" t="s">
        <v>190</v>
      </c>
      <c r="N49" s="78">
        <f ca="1">'Total Allocation - North'!N49-'Allocation - North Gas'!N49</f>
        <v>44549.072954901952</v>
      </c>
      <c r="O49" s="78">
        <f ca="1">'Total Allocation - North'!O49-'Allocation - North Gas'!O49</f>
        <v>9124.5575344136068</v>
      </c>
      <c r="P49" s="78">
        <f ca="1">'Total Allocation - North'!P49-'Allocation - North Gas'!P49</f>
        <v>290.95791034238596</v>
      </c>
      <c r="Q49" s="78"/>
      <c r="R49" s="78"/>
      <c r="S49" s="78">
        <f ca="1">'Total Allocation - North'!S49-'Allocation - North Gas'!S49</f>
        <v>0</v>
      </c>
      <c r="T49" s="78">
        <f ca="1">'Total Allocation - North'!T49-'Allocation - North Gas'!T49</f>
        <v>0</v>
      </c>
      <c r="U49" s="78">
        <f ca="1">'Total Allocation - North'!U49-'Allocation - North Gas'!U49</f>
        <v>311.97387031119462</v>
      </c>
      <c r="V49" s="78">
        <f ca="1">'Total Allocation - North'!V49-'Allocation - North Gas'!V49</f>
        <v>10.838078128726007</v>
      </c>
      <c r="W49" s="78">
        <f ca="1">'Total Allocation - North'!W49-'Allocation - North Gas'!W49</f>
        <v>40.532196651408583</v>
      </c>
      <c r="X49" s="78">
        <f ca="1">'Total Allocation - North'!X49-'Allocation - North Gas'!X49</f>
        <v>0</v>
      </c>
      <c r="Y49" s="78">
        <f ca="1">'Total Allocation - North'!Y49-'Allocation - North Gas'!Y49</f>
        <v>25.611375520967297</v>
      </c>
      <c r="Z49" s="78">
        <f ca="1">'Total Allocation - North'!Z49-'Allocation - North Gas'!Z49</f>
        <v>53.904444627247962</v>
      </c>
      <c r="AA49" s="78">
        <f ca="1">'Total Allocation - North'!AA49-'Allocation - North Gas'!AA49</f>
        <v>0</v>
      </c>
      <c r="AB49" s="78">
        <f ca="1">'Total Allocation - North'!AB49-'Allocation - North Gas'!AB49</f>
        <v>4.3842006992686668</v>
      </c>
      <c r="AC49" s="78">
        <f ca="1">'Total Allocation - North'!AC49-'Allocation - North Gas'!AC49</f>
        <v>0</v>
      </c>
    </row>
    <row r="50" spans="1:29" x14ac:dyDescent="0.2">
      <c r="A50" s="2">
        <f t="shared" si="10"/>
        <v>29</v>
      </c>
      <c r="B50" s="31" t="s">
        <v>186</v>
      </c>
      <c r="D50" s="78">
        <f ca="1">'Total Allocation - North'!D50-'Allocation - North Gas'!D50</f>
        <v>8816.5672504434733</v>
      </c>
      <c r="E50" s="78"/>
      <c r="F50" s="78">
        <f>'Total Allocation - North'!F50-'Allocation - North Gas'!F50</f>
        <v>0</v>
      </c>
      <c r="G50" s="78"/>
      <c r="H50" s="122"/>
      <c r="I50" s="132"/>
      <c r="J50" s="78">
        <f t="shared" ca="1" si="9"/>
        <v>8816.5672504434733</v>
      </c>
      <c r="L50" s="2" t="s">
        <v>191</v>
      </c>
      <c r="N50" s="78">
        <f ca="1">'Total Allocation - North'!N50-'Allocation - North Gas'!N50</f>
        <v>0</v>
      </c>
      <c r="O50" s="78">
        <f ca="1">'Total Allocation - North'!O50-'Allocation - North Gas'!O50</f>
        <v>6963.7245256423575</v>
      </c>
      <c r="P50" s="78">
        <f ca="1">'Total Allocation - North'!P50-'Allocation - North Gas'!P50</f>
        <v>177.12046587862196</v>
      </c>
      <c r="Q50" s="78"/>
      <c r="R50" s="78"/>
      <c r="S50" s="78">
        <f ca="1">'Total Allocation - North'!S50-'Allocation - North Gas'!S50</f>
        <v>0</v>
      </c>
      <c r="T50" s="78">
        <f ca="1">'Total Allocation - North'!T50-'Allocation - North Gas'!T50</f>
        <v>0</v>
      </c>
      <c r="U50" s="78">
        <f ca="1">'Total Allocation - North'!U50-'Allocation - North Gas'!U50</f>
        <v>433.87308112146388</v>
      </c>
      <c r="V50" s="78">
        <f ca="1">'Total Allocation - North'!V50-'Allocation - North Gas'!V50</f>
        <v>3.1124273365788286</v>
      </c>
      <c r="W50" s="78">
        <f ca="1">'Total Allocation - North'!W50-'Allocation - North Gas'!W50</f>
        <v>1152.5793825405553</v>
      </c>
      <c r="X50" s="78">
        <f ca="1">'Total Allocation - North'!X50-'Allocation - North Gas'!X50</f>
        <v>6.4409090560330382</v>
      </c>
      <c r="Y50" s="78">
        <f ca="1">'Total Allocation - North'!Y50-'Allocation - North Gas'!Y50</f>
        <v>17.769767567166031</v>
      </c>
      <c r="Z50" s="78">
        <f ca="1">'Total Allocation - North'!Z50-'Allocation - North Gas'!Z50</f>
        <v>61.946691300694603</v>
      </c>
      <c r="AA50" s="78">
        <f ca="1">'Total Allocation - North'!AA50-'Allocation - North Gas'!AA50</f>
        <v>0</v>
      </c>
      <c r="AB50" s="78">
        <f ca="1">'Total Allocation - North'!AB50-'Allocation - North Gas'!AB50</f>
        <v>0</v>
      </c>
      <c r="AC50" s="78">
        <f ca="1">'Total Allocation - North'!AC50-'Allocation - North Gas'!AC50</f>
        <v>0</v>
      </c>
    </row>
    <row r="51" spans="1:29" x14ac:dyDescent="0.2">
      <c r="B51" s="31" t="s">
        <v>164</v>
      </c>
      <c r="D51" s="78"/>
      <c r="E51" s="78"/>
      <c r="F51" s="78"/>
      <c r="G51" s="78"/>
      <c r="H51" s="122"/>
      <c r="I51" s="132"/>
      <c r="J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2">
        <f>A50+1</f>
        <v>30</v>
      </c>
      <c r="B52" s="81" t="s">
        <v>176</v>
      </c>
      <c r="D52" s="78">
        <f ca="1">'Total Allocation - North'!D52-'Allocation - North Gas'!D52</f>
        <v>2245.4336732255811</v>
      </c>
      <c r="F52" s="78">
        <f>'Total Allocation - North'!F52-'Allocation - North Gas'!F52</f>
        <v>0</v>
      </c>
      <c r="J52" s="78">
        <f t="shared" ca="1" si="9"/>
        <v>2245.4336732255811</v>
      </c>
      <c r="L52" s="2" t="s">
        <v>223</v>
      </c>
      <c r="N52" s="78">
        <f ca="1">'Total Allocation - North'!N52-'Allocation - North Gas'!N52</f>
        <v>2035.4099329168653</v>
      </c>
      <c r="O52" s="78">
        <f ca="1">'Total Allocation - North'!O52-'Allocation - North Gas'!O52</f>
        <v>40.00366762270037</v>
      </c>
      <c r="P52" s="78">
        <f ca="1">'Total Allocation - North'!P52-'Allocation - North Gas'!P52</f>
        <v>92.738221465099173</v>
      </c>
      <c r="Q52" s="78"/>
      <c r="R52" s="78"/>
      <c r="S52" s="78">
        <f ca="1">'Total Allocation - North'!S52-'Allocation - North Gas'!S52</f>
        <v>0</v>
      </c>
      <c r="T52" s="78">
        <f ca="1">'Total Allocation - North'!T52-'Allocation - North Gas'!T52</f>
        <v>0</v>
      </c>
      <c r="U52" s="78">
        <f ca="1">'Total Allocation - North'!U52-'Allocation - North Gas'!U52</f>
        <v>58.258626304998195</v>
      </c>
      <c r="V52" s="78">
        <f ca="1">'Total Allocation - North'!V52-'Allocation - North Gas'!V52</f>
        <v>0</v>
      </c>
      <c r="W52" s="78">
        <f ca="1">'Total Allocation - North'!W52-'Allocation - North Gas'!W52</f>
        <v>3.5668546717345828</v>
      </c>
      <c r="X52" s="78">
        <f ca="1">'Total Allocation - North'!X52-'Allocation - North Gas'!X52</f>
        <v>0</v>
      </c>
      <c r="Y52" s="78">
        <f ca="1">'Total Allocation - North'!Y52-'Allocation - North Gas'!Y52</f>
        <v>4.7558062289794449</v>
      </c>
      <c r="Z52" s="78">
        <f ca="1">'Total Allocation - North'!Z52-'Allocation - North Gas'!Z52</f>
        <v>9.5116124579588881</v>
      </c>
      <c r="AA52" s="78">
        <f ca="1">'Total Allocation - North'!AA52-'Allocation - North Gas'!AA52</f>
        <v>0</v>
      </c>
      <c r="AB52" s="78">
        <f ca="1">'Total Allocation - North'!AB52-'Allocation - North Gas'!AB52</f>
        <v>1.1889515572448612</v>
      </c>
      <c r="AC52" s="78">
        <f ca="1">'Total Allocation - North'!AC52-'Allocation - North Gas'!AC52</f>
        <v>0</v>
      </c>
    </row>
    <row r="53" spans="1:29" x14ac:dyDescent="0.2">
      <c r="A53" s="2">
        <f t="shared" si="10"/>
        <v>31</v>
      </c>
      <c r="B53" s="81" t="s">
        <v>72</v>
      </c>
      <c r="D53" s="78">
        <f ca="1">'Total Allocation - North'!D53-'Allocation - North Gas'!D53</f>
        <v>25378.078251326944</v>
      </c>
      <c r="F53" s="78">
        <f>'Total Allocation - North'!F53-'Allocation - North Gas'!F53</f>
        <v>3225.5508472825672</v>
      </c>
      <c r="H53" s="2" t="s">
        <v>342</v>
      </c>
      <c r="J53" s="78">
        <f t="shared" ca="1" si="9"/>
        <v>22152.527404044376</v>
      </c>
      <c r="L53" s="2" t="s">
        <v>220</v>
      </c>
      <c r="N53" s="78">
        <f ca="1">'Total Allocation - North'!N53-'Allocation - North Gas'!N53</f>
        <v>24322.119491779809</v>
      </c>
      <c r="O53" s="78">
        <f ca="1">'Total Allocation - North'!O53-'Allocation - North Gas'!O53</f>
        <v>478.02360020638758</v>
      </c>
      <c r="P53" s="78">
        <f ca="1">'Total Allocation - North'!P53-'Allocation - North Gas'!P53</f>
        <v>315.2311092187141</v>
      </c>
      <c r="Q53" s="78"/>
      <c r="R53" s="78"/>
      <c r="S53" s="78">
        <f ca="1">'Total Allocation - North'!S53-'Allocation - North Gas'!S53</f>
        <v>0</v>
      </c>
      <c r="T53" s="78">
        <f ca="1">'Total Allocation - North'!T53-'Allocation - North Gas'!T53</f>
        <v>0</v>
      </c>
      <c r="U53" s="78">
        <f ca="1">'Total Allocation - North'!U53-'Allocation - North Gas'!U53</f>
        <v>198.02979938098704</v>
      </c>
      <c r="V53" s="78">
        <f ca="1">'Total Allocation - North'!V53-'Allocation - North Gas'!V53</f>
        <v>0</v>
      </c>
      <c r="W53" s="78">
        <f ca="1">'Total Allocation - North'!W53-'Allocation - North Gas'!W53</f>
        <v>12.124273431489001</v>
      </c>
      <c r="X53" s="78">
        <f ca="1">'Total Allocation - North'!X53-'Allocation - North Gas'!X53</f>
        <v>0</v>
      </c>
      <c r="Y53" s="78">
        <f ca="1">'Total Allocation - North'!Y53-'Allocation - North Gas'!Y53</f>
        <v>16.177157015086074</v>
      </c>
      <c r="Z53" s="78">
        <f ca="1">'Total Allocation - North'!Z53-'Allocation - North Gas'!Z53</f>
        <v>32.331395817304006</v>
      </c>
      <c r="AA53" s="78">
        <f ca="1">'Total Allocation - North'!AA53-'Allocation - North Gas'!AA53</f>
        <v>0</v>
      </c>
      <c r="AB53" s="78">
        <f ca="1">'Total Allocation - North'!AB53-'Allocation - North Gas'!AB53</f>
        <v>4.0414244771630008</v>
      </c>
      <c r="AC53" s="78">
        <f ca="1">'Total Allocation - North'!AC53-'Allocation - North Gas'!AC53</f>
        <v>0</v>
      </c>
    </row>
    <row r="54" spans="1:29" x14ac:dyDescent="0.2">
      <c r="A54" s="2">
        <f t="shared" si="10"/>
        <v>32</v>
      </c>
      <c r="B54" s="81" t="s">
        <v>174</v>
      </c>
      <c r="D54" s="78">
        <f ca="1">'Total Allocation - North'!D54-'Allocation - North Gas'!D54</f>
        <v>3176.921401617531</v>
      </c>
      <c r="F54" s="78">
        <f>'Total Allocation - North'!F54-'Allocation - North Gas'!F54</f>
        <v>0</v>
      </c>
      <c r="J54" s="78">
        <f t="shared" ca="1" si="9"/>
        <v>3176.921401617531</v>
      </c>
      <c r="L54" s="2" t="s">
        <v>272</v>
      </c>
      <c r="N54" s="78">
        <f ca="1">'Total Allocation - North'!N54-'Allocation - North Gas'!N54</f>
        <v>0</v>
      </c>
      <c r="O54" s="78">
        <f ca="1">'Total Allocation - North'!O54-'Allocation - North Gas'!O54</f>
        <v>0</v>
      </c>
      <c r="P54" s="78">
        <f ca="1">'Total Allocation - North'!P54-'Allocation - North Gas'!P54</f>
        <v>1732.8662190641078</v>
      </c>
      <c r="Q54" s="78"/>
      <c r="R54" s="78"/>
      <c r="S54" s="78">
        <f ca="1">'Total Allocation - North'!S54-'Allocation - North Gas'!S54</f>
        <v>0</v>
      </c>
      <c r="T54" s="78">
        <f ca="1">'Total Allocation - North'!T54-'Allocation - North Gas'!T54</f>
        <v>0</v>
      </c>
      <c r="U54" s="78">
        <f ca="1">'Total Allocation - North'!U54-'Allocation - North Gas'!U54</f>
        <v>1088.5954453095037</v>
      </c>
      <c r="V54" s="78">
        <f ca="1">'Total Allocation - North'!V54-'Allocation - North Gas'!V54</f>
        <v>0</v>
      </c>
      <c r="W54" s="78">
        <f ca="1">'Total Allocation - North'!W54-'Allocation - North Gas'!W54</f>
        <v>66.648700733234918</v>
      </c>
      <c r="X54" s="78">
        <f ca="1">'Total Allocation - North'!X54-'Allocation - North Gas'!X54</f>
        <v>0</v>
      </c>
      <c r="Y54" s="78">
        <f ca="1">'Total Allocation - North'!Y54-'Allocation - North Gas'!Y54</f>
        <v>88.864934310979891</v>
      </c>
      <c r="Z54" s="78">
        <f ca="1">'Total Allocation - North'!Z54-'Allocation - North Gas'!Z54</f>
        <v>177.72986862195978</v>
      </c>
      <c r="AA54" s="78">
        <f ca="1">'Total Allocation - North'!AA54-'Allocation - North Gas'!AA54</f>
        <v>0</v>
      </c>
      <c r="AB54" s="78">
        <f ca="1">'Total Allocation - North'!AB54-'Allocation - North Gas'!AB54</f>
        <v>22.216233577744973</v>
      </c>
      <c r="AC54" s="78">
        <f ca="1">'Total Allocation - North'!AC54-'Allocation - North Gas'!AC54</f>
        <v>0</v>
      </c>
    </row>
    <row r="55" spans="1:29" x14ac:dyDescent="0.2">
      <c r="A55" s="2">
        <f t="shared" si="10"/>
        <v>33</v>
      </c>
      <c r="B55" s="31" t="s">
        <v>249</v>
      </c>
      <c r="D55" s="78">
        <f ca="1">'Total Allocation - North'!D55-'Allocation - North Gas'!D55</f>
        <v>0</v>
      </c>
      <c r="F55" s="78">
        <f>'Total Allocation - North'!F55-'Allocation - North Gas'!F55</f>
        <v>0</v>
      </c>
      <c r="J55" s="78">
        <f t="shared" ca="1" si="9"/>
        <v>0</v>
      </c>
      <c r="L55" s="2" t="s">
        <v>337</v>
      </c>
      <c r="N55" s="78">
        <f ca="1">'Total Allocation - North'!N55-'Allocation - North Gas'!N55</f>
        <v>0</v>
      </c>
      <c r="O55" s="78">
        <f ca="1">'Total Allocation - North'!O55-'Allocation - North Gas'!O55</f>
        <v>0</v>
      </c>
      <c r="P55" s="78">
        <f ca="1">'Total Allocation - North'!P55-'Allocation - North Gas'!P55</f>
        <v>0</v>
      </c>
      <c r="Q55" s="78"/>
      <c r="R55" s="78"/>
      <c r="S55" s="78">
        <f ca="1">'Total Allocation - North'!S55-'Allocation - North Gas'!S55</f>
        <v>0</v>
      </c>
      <c r="T55" s="78">
        <f ca="1">'Total Allocation - North'!T55-'Allocation - North Gas'!T55</f>
        <v>0</v>
      </c>
      <c r="U55" s="78">
        <f ca="1">'Total Allocation - North'!U55-'Allocation - North Gas'!U55</f>
        <v>0</v>
      </c>
      <c r="V55" s="78">
        <f ca="1">'Total Allocation - North'!V55-'Allocation - North Gas'!V55</f>
        <v>0</v>
      </c>
      <c r="W55" s="78">
        <f ca="1">'Total Allocation - North'!W55-'Allocation - North Gas'!W55</f>
        <v>0</v>
      </c>
      <c r="X55" s="78">
        <f ca="1">'Total Allocation - North'!X55-'Allocation - North Gas'!X55</f>
        <v>0</v>
      </c>
      <c r="Y55" s="78">
        <f ca="1">'Total Allocation - North'!Y55-'Allocation - North Gas'!Y55</f>
        <v>0</v>
      </c>
      <c r="Z55" s="78">
        <f ca="1">'Total Allocation - North'!Z55-'Allocation - North Gas'!Z55</f>
        <v>0</v>
      </c>
      <c r="AA55" s="78">
        <f ca="1">'Total Allocation - North'!AA55-'Allocation - North Gas'!AA55</f>
        <v>0</v>
      </c>
      <c r="AB55" s="78">
        <f ca="1">'Total Allocation - North'!AB55-'Allocation - North Gas'!AB55</f>
        <v>0</v>
      </c>
      <c r="AC55" s="78">
        <f ca="1">'Total Allocation - North'!AC55-'Allocation - North Gas'!AC55</f>
        <v>0</v>
      </c>
    </row>
    <row r="56" spans="1:29" x14ac:dyDescent="0.2">
      <c r="A56" s="2">
        <f t="shared" si="10"/>
        <v>34</v>
      </c>
      <c r="B56" s="31" t="s">
        <v>382</v>
      </c>
      <c r="D56" s="41">
        <f ca="1">SUM(D41:D55)</f>
        <v>496664.59233079368</v>
      </c>
      <c r="F56" s="41">
        <f>SUM(F41:F55)</f>
        <v>3225.5508472825672</v>
      </c>
      <c r="J56" s="41">
        <f ca="1">SUM(J41:J55)</f>
        <v>493439.04148351116</v>
      </c>
      <c r="N56" s="41">
        <f t="shared" ref="N56:AA56" ca="1" si="11">SUM(N41:N55)</f>
        <v>389056.20043899794</v>
      </c>
      <c r="O56" s="41">
        <f t="shared" ca="1" si="11"/>
        <v>72061.958879306942</v>
      </c>
      <c r="P56" s="41">
        <f t="shared" ca="1" si="11"/>
        <v>9336.4075103858922</v>
      </c>
      <c r="Q56" s="41"/>
      <c r="R56" s="41"/>
      <c r="S56" s="41">
        <f t="shared" ca="1" si="11"/>
        <v>0</v>
      </c>
      <c r="T56" s="41">
        <f t="shared" ca="1" si="11"/>
        <v>0</v>
      </c>
      <c r="U56" s="41">
        <f t="shared" ca="1" si="11"/>
        <v>11965.678226710424</v>
      </c>
      <c r="V56" s="41">
        <f t="shared" ca="1" si="11"/>
        <v>708.09903240656445</v>
      </c>
      <c r="W56" s="41">
        <f t="shared" ca="1" si="11"/>
        <v>9435.7631671295603</v>
      </c>
      <c r="X56" s="41">
        <f t="shared" ca="1" si="11"/>
        <v>1229.4334010930138</v>
      </c>
      <c r="Y56" s="41">
        <f t="shared" ca="1" si="11"/>
        <v>374.77289950790367</v>
      </c>
      <c r="Z56" s="41">
        <f t="shared" ca="1" si="11"/>
        <v>528.43494486475049</v>
      </c>
      <c r="AA56" s="41">
        <f t="shared" ca="1" si="11"/>
        <v>0</v>
      </c>
      <c r="AB56" s="41">
        <f ca="1">SUM(AB41:AB55)</f>
        <v>1967.8438303907978</v>
      </c>
      <c r="AC56" s="41">
        <f ca="1">SUM(AC41:AC55)</f>
        <v>0</v>
      </c>
    </row>
    <row r="57" spans="1:29" x14ac:dyDescent="0.2">
      <c r="D57" s="50"/>
    </row>
    <row r="58" spans="1:29" ht="13.5" thickBot="1" x14ac:dyDescent="0.25">
      <c r="A58" s="2">
        <f>A56+1</f>
        <v>35</v>
      </c>
      <c r="B58" s="31" t="s">
        <v>464</v>
      </c>
      <c r="D58" s="82">
        <f ca="1">D21+D28+D38+D56</f>
        <v>543839.38046913897</v>
      </c>
      <c r="F58" s="82">
        <f>F21+F28+F38+F56</f>
        <v>1227.9018461595811</v>
      </c>
      <c r="J58" s="82">
        <f ca="1">J21+J28+J38+J56</f>
        <v>542611.47862297948</v>
      </c>
      <c r="N58" s="82">
        <f ca="1">N21+N28+N38+N56</f>
        <v>415032.50755516969</v>
      </c>
      <c r="O58" s="82">
        <f t="shared" ref="O58:AC58" ca="1" si="12">O21+O28+O38+O56</f>
        <v>89256.691440451628</v>
      </c>
      <c r="P58" s="82">
        <f t="shared" ca="1" si="12"/>
        <v>10961.067596222991</v>
      </c>
      <c r="Q58" s="82"/>
      <c r="R58" s="82"/>
      <c r="S58" s="82">
        <f t="shared" ca="1" si="12"/>
        <v>0</v>
      </c>
      <c r="T58" s="82">
        <f t="shared" ca="1" si="12"/>
        <v>0</v>
      </c>
      <c r="U58" s="82">
        <f t="shared" ca="1" si="12"/>
        <v>11979.813084090658</v>
      </c>
      <c r="V58" s="82">
        <f t="shared" ca="1" si="12"/>
        <v>708.98743280106066</v>
      </c>
      <c r="W58" s="82">
        <f t="shared" ca="1" si="12"/>
        <v>9450.2521699848021</v>
      </c>
      <c r="X58" s="82">
        <f t="shared" ca="1" si="12"/>
        <v>1230.3989392426101</v>
      </c>
      <c r="Y58" s="82">
        <f t="shared" ca="1" si="12"/>
        <v>338.78826511057139</v>
      </c>
      <c r="Z58" s="82">
        <f t="shared" ca="1" si="12"/>
        <v>511.09618156384664</v>
      </c>
      <c r="AA58" s="82">
        <f t="shared" ca="1" si="12"/>
        <v>579.20619462675961</v>
      </c>
      <c r="AB58" s="82">
        <f t="shared" ca="1" si="12"/>
        <v>3790.5716098744501</v>
      </c>
      <c r="AC58" s="82">
        <f t="shared" ca="1" si="12"/>
        <v>0</v>
      </c>
    </row>
    <row r="59" spans="1:29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1" spans="1:29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A9D4-9DF4-482B-9103-4625D32AC191}">
  <sheetPr>
    <tabColor theme="0" tint="-0.249977111117893"/>
  </sheetPr>
  <dimension ref="A6:AC61"/>
  <sheetViews>
    <sheetView zoomScale="70" zoomScaleNormal="70" workbookViewId="0">
      <selection activeCell="AD26" sqref="AD26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29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29" x14ac:dyDescent="0.2">
      <c r="B7" s="148" t="s">
        <v>478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29" x14ac:dyDescent="0.2">
      <c r="D9" s="2" t="s">
        <v>150</v>
      </c>
    </row>
    <row r="10" spans="1:29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73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73"/>
      <c r="J11" s="33" t="s">
        <v>170</v>
      </c>
      <c r="L11" s="33" t="s">
        <v>6</v>
      </c>
      <c r="N11" s="33" t="s">
        <v>408</v>
      </c>
      <c r="O11" s="33" t="s">
        <v>409</v>
      </c>
      <c r="P11" s="33" t="s">
        <v>410</v>
      </c>
      <c r="Q11" s="33"/>
      <c r="R11" s="33"/>
      <c r="S11" s="33" t="s">
        <v>413</v>
      </c>
      <c r="T11" s="33" t="s">
        <v>414</v>
      </c>
      <c r="U11" s="33" t="s">
        <v>415</v>
      </c>
      <c r="V11" s="33" t="s">
        <v>416</v>
      </c>
      <c r="W11" s="33" t="s">
        <v>417</v>
      </c>
      <c r="X11" s="33" t="s">
        <v>418</v>
      </c>
      <c r="Y11" s="33" t="s">
        <v>419</v>
      </c>
      <c r="Z11" s="33" t="s">
        <v>420</v>
      </c>
      <c r="AA11" s="124" t="s">
        <v>421</v>
      </c>
      <c r="AB11" s="33" t="s">
        <v>423</v>
      </c>
      <c r="AC11" s="33" t="s">
        <v>424</v>
      </c>
    </row>
    <row r="12" spans="1:29" x14ac:dyDescent="0.2">
      <c r="D12" s="83" t="s">
        <v>12</v>
      </c>
      <c r="F12" s="83" t="s">
        <v>13</v>
      </c>
      <c r="H12" s="83" t="s">
        <v>14</v>
      </c>
      <c r="I12" s="31"/>
      <c r="J12" s="83" t="s">
        <v>366</v>
      </c>
      <c r="L12" s="83" t="s">
        <v>15</v>
      </c>
      <c r="M12" s="31"/>
      <c r="N12" s="83" t="s">
        <v>16</v>
      </c>
      <c r="O12" s="83" t="s">
        <v>59</v>
      </c>
      <c r="P12" s="83" t="s">
        <v>61</v>
      </c>
      <c r="S12" s="83" t="s">
        <v>62</v>
      </c>
      <c r="T12" s="83" t="s">
        <v>82</v>
      </c>
      <c r="U12" s="83" t="s">
        <v>143</v>
      </c>
      <c r="V12" s="83" t="s">
        <v>144</v>
      </c>
      <c r="W12" s="83" t="s">
        <v>145</v>
      </c>
      <c r="X12" s="83" t="s">
        <v>184</v>
      </c>
      <c r="Y12" s="83" t="s">
        <v>193</v>
      </c>
      <c r="Z12" s="83" t="s">
        <v>369</v>
      </c>
      <c r="AA12" s="83" t="s">
        <v>370</v>
      </c>
      <c r="AB12" s="83" t="s">
        <v>371</v>
      </c>
      <c r="AC12" s="83" t="s">
        <v>372</v>
      </c>
    </row>
    <row r="13" spans="1:29" x14ac:dyDescent="0.2">
      <c r="D13" s="83"/>
      <c r="F13" s="83"/>
      <c r="H13" s="83"/>
      <c r="J13" s="83"/>
      <c r="L13" s="83"/>
      <c r="N13" s="120">
        <v>4</v>
      </c>
      <c r="O13" s="120">
        <v>6</v>
      </c>
      <c r="P13" s="120">
        <v>8</v>
      </c>
      <c r="Q13" s="120"/>
      <c r="R13" s="73"/>
    </row>
    <row r="14" spans="1:29" x14ac:dyDescent="0.2">
      <c r="B14" s="76" t="s">
        <v>384</v>
      </c>
    </row>
    <row r="15" spans="1:29" x14ac:dyDescent="0.2">
      <c r="A15" s="2">
        <v>1</v>
      </c>
      <c r="B15" s="31" t="s">
        <v>132</v>
      </c>
      <c r="D15" s="78">
        <f ca="1">'Rate Zone Allocation - Gas Cost'!P15</f>
        <v>270929.52717932063</v>
      </c>
      <c r="F15" s="78"/>
      <c r="I15" s="74">
        <v>0</v>
      </c>
      <c r="J15" s="78">
        <f ca="1">D15-F15</f>
        <v>270929.52717932063</v>
      </c>
      <c r="L15" s="2" t="s">
        <v>221</v>
      </c>
      <c r="N15" s="78">
        <f ca="1">IF($J15&lt;&gt;0,VLOOKUP($L15,'Allocation Factors - North'!$B$13:$U$102,5,FALSE)*$J15,0)+IF($F15&lt;&gt;0,VLOOKUP($H15,'Allocation Factors - North'!$B$13:$U$102,5,FALSE)*$F15,0)</f>
        <v>178880.33443915378</v>
      </c>
      <c r="O15" s="78">
        <f ca="1">IF($J15&lt;&gt;0,VLOOKUP($L15,'Allocation Factors - North'!$B$13:$U$102,6,FALSE)*$J15,0)+IF($F15&lt;&gt;0,VLOOKUP($H15,'Allocation Factors - North'!$B$13:$U$102,6,FALSE)*$F15,0)</f>
        <v>69383.573866603023</v>
      </c>
      <c r="P15" s="78">
        <f ca="1">IF($J15&lt;&gt;0,VLOOKUP($L15,'Allocation Factors - North'!$B$13:$U$102,7,FALSE)*$J15,0)+IF($F15&lt;&gt;0,VLOOKUP($H15,'Allocation Factors - North'!$B$13:$U$102,7,FALSE)*$F15,0)</f>
        <v>6297.2593833721794</v>
      </c>
      <c r="Q15" s="78"/>
      <c r="R15" s="78"/>
      <c r="S15" s="78">
        <f ca="1">IF($J15&lt;&gt;0,VLOOKUP($L15,'Allocation Factors - North'!$B$13:$U$102,10,FALSE)*$J15,0)+IF($F15&lt;&gt;0,VLOOKUP($H15,'Allocation Factors - North'!$B$13:$U$102,10,FALSE)*$F15,0)</f>
        <v>0</v>
      </c>
      <c r="T15" s="78">
        <f ca="1">IF($J15&lt;&gt;0,VLOOKUP($L15,'Allocation Factors - North'!$B$13:$U$102,11,FALSE)*$J15,0)+IF($F15&lt;&gt;0,VLOOKUP($H15,'Allocation Factors - North'!$B$13:$U$102,11,FALSE)*$F15,0)</f>
        <v>0</v>
      </c>
      <c r="U15" s="78">
        <f ca="1">IF($J15&lt;&gt;0,VLOOKUP($L15,'Allocation Factors - North'!$B$13:$U$102,12,FALSE)*$J15,0)+IF($F15&lt;&gt;0,VLOOKUP($H15,'Allocation Factors - North'!$B$13:$U$102,12,FALSE)*$F15,0)</f>
        <v>0</v>
      </c>
      <c r="V15" s="78">
        <f ca="1">IF($J15&lt;&gt;0,VLOOKUP($L15,'Allocation Factors - North'!$B$13:$U$102,13,FALSE)*$J15,0)+IF($F15&lt;&gt;0,VLOOKUP($H15,'Allocation Factors - North'!$B$13:$U$102,13,FALSE)*$F15,0)</f>
        <v>0</v>
      </c>
      <c r="W15" s="78">
        <f ca="1">IF($J15&lt;&gt;0,VLOOKUP($L15,'Allocation Factors - North'!$B$13:$U$102,14,FALSE)*$J15,0)+IF($F15&lt;&gt;0,VLOOKUP($H15,'Allocation Factors - North'!$B$13:$U$102,14,FALSE)*$F15,0)</f>
        <v>0</v>
      </c>
      <c r="X15" s="78">
        <f ca="1">IF($J15&lt;&gt;0,VLOOKUP($L15,'Allocation Factors - North'!$B$13:$U$102,15,FALSE)*$J15,0)+IF($F15&lt;&gt;0,VLOOKUP($H15,'Allocation Factors - North'!$B$13:$U$102,15,FALSE)*$F15,0)</f>
        <v>0</v>
      </c>
      <c r="Y15" s="78">
        <f ca="1">IF($J15&lt;&gt;0,VLOOKUP($L15,'Allocation Factors - North'!$B$13:$U$102,16,FALSE)*$J15,0)+IF($F15&lt;&gt;0,VLOOKUP($H15,'Allocation Factors - North'!$B$13:$U$102,16,FALSE)*$F15,0)</f>
        <v>637.1758591763579</v>
      </c>
      <c r="Z15" s="78">
        <f ca="1">IF($J15&lt;&gt;0,VLOOKUP($L15,'Allocation Factors - North'!$B$13:$U$102,17,FALSE)*$J15,0)+IF($F15&lt;&gt;0,VLOOKUP($H15,'Allocation Factors - North'!$B$13:$U$102,17,FALSE)*$F15,0)</f>
        <v>54.670996477038791</v>
      </c>
      <c r="AA15" s="78">
        <f ca="1">IF($J15&lt;&gt;0,VLOOKUP($L15,'Allocation Factors - North'!$B$13:$U$102,18,FALSE)*$J15,0)+IF($F15&lt;&gt;0,VLOOKUP($H15,'Allocation Factors - North'!$B$13:$U$102,18,FALSE)*$F15,0)</f>
        <v>0</v>
      </c>
      <c r="AB15" s="78">
        <f ca="1">IF($J15&lt;&gt;0,VLOOKUP($L15,'Allocation Factors - North'!$B$13:$U$102,19,FALSE)*$J15,0)+IF($F15&lt;&gt;0,VLOOKUP($H15,'Allocation Factors - North'!$B$13:$U$102,19,FALSE)*$F15,0)</f>
        <v>15676.512634538278</v>
      </c>
      <c r="AC15" s="78">
        <f ca="1">IF($J15&lt;&gt;0,VLOOKUP($L15,'Allocation Factors - North'!$B$13:$U$102,20,FALSE)*$J15,0)+IF($F15&lt;&gt;0,VLOOKUP($H15,'Allocation Factors - North'!$B$13:$U$102,20,FALSE)*$F15,0)</f>
        <v>0</v>
      </c>
    </row>
    <row r="16" spans="1:29" x14ac:dyDescent="0.2">
      <c r="A16" s="2">
        <f>A15+1</f>
        <v>2</v>
      </c>
      <c r="B16" s="31" t="s">
        <v>385</v>
      </c>
      <c r="D16" s="78">
        <f ca="1">'Rate Zone Allocation - Gas Cost'!P16</f>
        <v>146116.15965078489</v>
      </c>
      <c r="E16" s="74"/>
      <c r="F16" s="78"/>
      <c r="I16" s="74">
        <v>0</v>
      </c>
      <c r="J16" s="78">
        <f ca="1">D16-F16</f>
        <v>146116.15965078489</v>
      </c>
      <c r="L16" s="2" t="s">
        <v>263</v>
      </c>
      <c r="N16" s="78">
        <f ca="1">IF($J16&lt;&gt;0,VLOOKUP($L16,'Allocation Factors - North'!$B$13:$U$102,5,FALSE)*$J16,0)+IF($F16&lt;&gt;0,VLOOKUP($H16,'Allocation Factors - North'!$B$13:$U$102,5,FALSE)*$F16,0)</f>
        <v>80800.624912071464</v>
      </c>
      <c r="O16" s="78">
        <f ca="1">IF($J16&lt;&gt;0,VLOOKUP($L16,'Allocation Factors - North'!$B$13:$U$102,6,FALSE)*$J16,0)+IF($F16&lt;&gt;0,VLOOKUP($H16,'Allocation Factors - North'!$B$13:$U$102,6,FALSE)*$F16,0)</f>
        <v>54118.841341565145</v>
      </c>
      <c r="P16" s="78">
        <f ca="1">IF($J16&lt;&gt;0,VLOOKUP($L16,'Allocation Factors - North'!$B$13:$U$102,7,FALSE)*$J16,0)+IF($F16&lt;&gt;0,VLOOKUP($H16,'Allocation Factors - North'!$B$13:$U$102,7,FALSE)*$F16,0)</f>
        <v>4754.3618094504145</v>
      </c>
      <c r="Q16" s="78"/>
      <c r="R16" s="78"/>
      <c r="S16" s="78">
        <f ca="1">IF($J16&lt;&gt;0,VLOOKUP($L16,'Allocation Factors - North'!$B$13:$U$102,10,FALSE)*$J16,0)+IF($F16&lt;&gt;0,VLOOKUP($H16,'Allocation Factors - North'!$B$13:$U$102,10,FALSE)*$F16,0)</f>
        <v>0</v>
      </c>
      <c r="T16" s="78">
        <f ca="1">IF($J16&lt;&gt;0,VLOOKUP($L16,'Allocation Factors - North'!$B$13:$U$102,11,FALSE)*$J16,0)+IF($F16&lt;&gt;0,VLOOKUP($H16,'Allocation Factors - North'!$B$13:$U$102,11,FALSE)*$F16,0)</f>
        <v>0</v>
      </c>
      <c r="U16" s="78">
        <f ca="1">IF($J16&lt;&gt;0,VLOOKUP($L16,'Allocation Factors - North'!$B$13:$U$102,12,FALSE)*$J16,0)+IF($F16&lt;&gt;0,VLOOKUP($H16,'Allocation Factors - North'!$B$13:$U$102,12,FALSE)*$F16,0)</f>
        <v>0</v>
      </c>
      <c r="V16" s="78">
        <f ca="1">IF($J16&lt;&gt;0,VLOOKUP($L16,'Allocation Factors - North'!$B$13:$U$102,13,FALSE)*$J16,0)+IF($F16&lt;&gt;0,VLOOKUP($H16,'Allocation Factors - North'!$B$13:$U$102,13,FALSE)*$F16,0)</f>
        <v>0</v>
      </c>
      <c r="W16" s="78">
        <f ca="1">IF($J16&lt;&gt;0,VLOOKUP($L16,'Allocation Factors - North'!$B$13:$U$102,14,FALSE)*$J16,0)+IF($F16&lt;&gt;0,VLOOKUP($H16,'Allocation Factors - North'!$B$13:$U$102,14,FALSE)*$F16,0)</f>
        <v>0</v>
      </c>
      <c r="X16" s="78">
        <f ca="1">IF($J16&lt;&gt;0,VLOOKUP($L16,'Allocation Factors - North'!$B$13:$U$102,15,FALSE)*$J16,0)+IF($F16&lt;&gt;0,VLOOKUP($H16,'Allocation Factors - North'!$B$13:$U$102,15,FALSE)*$F16,0)</f>
        <v>0</v>
      </c>
      <c r="Y16" s="78">
        <f ca="1">IF($J16&lt;&gt;0,VLOOKUP($L16,'Allocation Factors - North'!$B$13:$U$102,16,FALSE)*$J16,0)+IF($F16&lt;&gt;0,VLOOKUP($H16,'Allocation Factors - North'!$B$13:$U$102,16,FALSE)*$F16,0)</f>
        <v>2.6285734441632509</v>
      </c>
      <c r="Z16" s="78">
        <f ca="1">IF($J16&lt;&gt;0,VLOOKUP($L16,'Allocation Factors - North'!$B$13:$U$102,17,FALSE)*$J16,0)+IF($F16&lt;&gt;0,VLOOKUP($H16,'Allocation Factors - North'!$B$13:$U$102,17,FALSE)*$F16,0)</f>
        <v>0</v>
      </c>
      <c r="AA16" s="78">
        <f ca="1">IF($J16&lt;&gt;0,VLOOKUP($L16,'Allocation Factors - North'!$B$13:$U$102,18,FALSE)*$J16,0)+IF($F16&lt;&gt;0,VLOOKUP($H16,'Allocation Factors - North'!$B$13:$U$102,18,FALSE)*$F16,0)</f>
        <v>1579.7854956184503</v>
      </c>
      <c r="AB16" s="78">
        <f ca="1">IF($J16&lt;&gt;0,VLOOKUP($L16,'Allocation Factors - North'!$B$13:$U$102,19,FALSE)*$J16,0)+IF($F16&lt;&gt;0,VLOOKUP($H16,'Allocation Factors - North'!$B$13:$U$102,19,FALSE)*$F16,0)</f>
        <v>4859.9175186352841</v>
      </c>
      <c r="AC16" s="78">
        <f ca="1">IF($J16&lt;&gt;0,VLOOKUP($L16,'Allocation Factors - North'!$B$13:$U$102,20,FALSE)*$J16,0)+IF($F16&lt;&gt;0,VLOOKUP($H16,'Allocation Factors - North'!$B$13:$U$102,20,FALSE)*$F16,0)</f>
        <v>0</v>
      </c>
    </row>
    <row r="17" spans="1:29" x14ac:dyDescent="0.2">
      <c r="A17" s="2">
        <f t="shared" ref="A17:A21" si="0">A16+1</f>
        <v>3</v>
      </c>
      <c r="B17" s="31" t="s">
        <v>386</v>
      </c>
      <c r="D17" s="78">
        <f ca="1">'Rate Zone Allocation - Gas Cost'!P17</f>
        <v>6857.6208003154688</v>
      </c>
      <c r="F17" s="78"/>
      <c r="I17" s="74">
        <v>0</v>
      </c>
      <c r="J17" s="78">
        <f t="shared" ref="J17:J20" ca="1" si="1">D17-F17</f>
        <v>6857.6208003154688</v>
      </c>
      <c r="L17" s="2" t="s">
        <v>156</v>
      </c>
      <c r="N17" s="78">
        <f ca="1">IF($J17&lt;&gt;0,VLOOKUP($L17,'Allocation Factors - North'!$B$13:$U$102,5,FALSE)*$J17,0)+IF($F17&lt;&gt;0,VLOOKUP($H17,'Allocation Factors - North'!$B$13:$U$102,5,FALSE)*$F17,0)</f>
        <v>3781.516991091431</v>
      </c>
      <c r="O17" s="78">
        <f ca="1">IF($J17&lt;&gt;0,VLOOKUP($L17,'Allocation Factors - North'!$B$13:$U$102,6,FALSE)*$J17,0)+IF($F17&lt;&gt;0,VLOOKUP($H17,'Allocation Factors - North'!$B$13:$U$102,6,FALSE)*$F17,0)</f>
        <v>2532.7937536871132</v>
      </c>
      <c r="P17" s="78">
        <f ca="1">IF($J17&lt;&gt;0,VLOOKUP($L17,'Allocation Factors - North'!$B$13:$U$102,7,FALSE)*$J17,0)+IF($F17&lt;&gt;0,VLOOKUP($H17,'Allocation Factors - North'!$B$13:$U$102,7,FALSE)*$F17,0)</f>
        <v>222.50694204157028</v>
      </c>
      <c r="Q17" s="78"/>
      <c r="R17" s="78"/>
      <c r="S17" s="78">
        <f ca="1">IF($J17&lt;&gt;0,VLOOKUP($L17,'Allocation Factors - North'!$B$13:$U$102,10,FALSE)*$J17,0)+IF($F17&lt;&gt;0,VLOOKUP($H17,'Allocation Factors - North'!$B$13:$U$102,10,FALSE)*$F17,0)</f>
        <v>0</v>
      </c>
      <c r="T17" s="78">
        <f ca="1">IF($J17&lt;&gt;0,VLOOKUP($L17,'Allocation Factors - North'!$B$13:$U$102,11,FALSE)*$J17,0)+IF($F17&lt;&gt;0,VLOOKUP($H17,'Allocation Factors - North'!$B$13:$U$102,11,FALSE)*$F17,0)</f>
        <v>0</v>
      </c>
      <c r="U17" s="78">
        <f ca="1">IF($J17&lt;&gt;0,VLOOKUP($L17,'Allocation Factors - North'!$B$13:$U$102,12,FALSE)*$J17,0)+IF($F17&lt;&gt;0,VLOOKUP($H17,'Allocation Factors - North'!$B$13:$U$102,12,FALSE)*$F17,0)</f>
        <v>0</v>
      </c>
      <c r="V17" s="78">
        <f ca="1">IF($J17&lt;&gt;0,VLOOKUP($L17,'Allocation Factors - North'!$B$13:$U$102,13,FALSE)*$J17,0)+IF($F17&lt;&gt;0,VLOOKUP($H17,'Allocation Factors - North'!$B$13:$U$102,13,FALSE)*$F17,0)</f>
        <v>0</v>
      </c>
      <c r="W17" s="78">
        <f ca="1">IF($J17&lt;&gt;0,VLOOKUP($L17,'Allocation Factors - North'!$B$13:$U$102,14,FALSE)*$J17,0)+IF($F17&lt;&gt;0,VLOOKUP($H17,'Allocation Factors - North'!$B$13:$U$102,14,FALSE)*$F17,0)</f>
        <v>0</v>
      </c>
      <c r="X17" s="78">
        <f ca="1">IF($J17&lt;&gt;0,VLOOKUP($L17,'Allocation Factors - North'!$B$13:$U$102,15,FALSE)*$J17,0)+IF($F17&lt;&gt;0,VLOOKUP($H17,'Allocation Factors - North'!$B$13:$U$102,15,FALSE)*$F17,0)</f>
        <v>0</v>
      </c>
      <c r="Y17" s="78">
        <f ca="1">IF($J17&lt;&gt;0,VLOOKUP($L17,'Allocation Factors - North'!$B$13:$U$102,16,FALSE)*$J17,0)+IF($F17&lt;&gt;0,VLOOKUP($H17,'Allocation Factors - North'!$B$13:$U$102,16,FALSE)*$F17,0)</f>
        <v>0.12301879041470183</v>
      </c>
      <c r="Z17" s="78">
        <f ca="1">IF($J17&lt;&gt;0,VLOOKUP($L17,'Allocation Factors - North'!$B$13:$U$102,17,FALSE)*$J17,0)+IF($F17&lt;&gt;0,VLOOKUP($H17,'Allocation Factors - North'!$B$13:$U$102,17,FALSE)*$F17,0)</f>
        <v>0</v>
      </c>
      <c r="AA17" s="78">
        <f ca="1">IF($J17&lt;&gt;0,VLOOKUP($L17,'Allocation Factors - North'!$B$13:$U$102,18,FALSE)*$J17,0)+IF($F17&lt;&gt;0,VLOOKUP($H17,'Allocation Factors - North'!$B$13:$U$102,18,FALSE)*$F17,0)</f>
        <v>93.233083100495676</v>
      </c>
      <c r="AB17" s="78">
        <f ca="1">IF($J17&lt;&gt;0,VLOOKUP($L17,'Allocation Factors - North'!$B$13:$U$102,19,FALSE)*$J17,0)+IF($F17&lt;&gt;0,VLOOKUP($H17,'Allocation Factors - North'!$B$13:$U$102,19,FALSE)*$F17,0)</f>
        <v>227.44701160444384</v>
      </c>
      <c r="AC17" s="78">
        <f ca="1">IF($J17&lt;&gt;0,VLOOKUP($L17,'Allocation Factors - North'!$B$13:$U$102,20,FALSE)*$J17,0)+IF($F17&lt;&gt;0,VLOOKUP($H17,'Allocation Factors - North'!$B$13:$U$102,20,FALSE)*$F17,0)</f>
        <v>0</v>
      </c>
    </row>
    <row r="18" spans="1:29" x14ac:dyDescent="0.2">
      <c r="A18" s="2">
        <f t="shared" si="0"/>
        <v>4</v>
      </c>
      <c r="B18" s="31" t="s">
        <v>115</v>
      </c>
      <c r="D18" s="78">
        <f ca="1">'Rate Zone Allocation - Gas Cost'!P18</f>
        <v>111517.48285214392</v>
      </c>
      <c r="F18" s="78"/>
      <c r="H18" s="2" t="s">
        <v>462</v>
      </c>
      <c r="I18" s="74">
        <v>0</v>
      </c>
      <c r="J18" s="78">
        <f t="shared" ca="1" si="1"/>
        <v>111517.48285214392</v>
      </c>
      <c r="L18" s="2" t="s">
        <v>463</v>
      </c>
      <c r="N18" s="78">
        <f ca="1">IF($J18&lt;&gt;0,VLOOKUP($L18,'Allocation Factors - North'!$B$13:$U$102,5,FALSE)*$J18,0)+IF($F18&lt;&gt;0,VLOOKUP($H18,'Allocation Factors - North'!$B$13:$U$102,5,FALSE)*$F18,0)</f>
        <v>58273.012162993509</v>
      </c>
      <c r="O18" s="78">
        <f ca="1">IF($J18&lt;&gt;0,VLOOKUP($L18,'Allocation Factors - North'!$B$13:$U$102,6,FALSE)*$J18,0)+IF($F18&lt;&gt;0,VLOOKUP($H18,'Allocation Factors - North'!$B$13:$U$102,6,FALSE)*$F18,0)</f>
        <v>33403.325717486259</v>
      </c>
      <c r="P18" s="78">
        <f ca="1">IF($J18&lt;&gt;0,VLOOKUP($L18,'Allocation Factors - North'!$B$13:$U$102,7,FALSE)*$J18,0)+IF($F18&lt;&gt;0,VLOOKUP($H18,'Allocation Factors - North'!$B$13:$U$102,7,FALSE)*$F18,0)</f>
        <v>11517.801456589681</v>
      </c>
      <c r="Q18" s="78"/>
      <c r="R18" s="78"/>
      <c r="S18" s="78">
        <f ca="1">IF($J18&lt;&gt;0,VLOOKUP($L18,'Allocation Factors - North'!$B$13:$U$102,10,FALSE)*$J18,0)+IF($F18&lt;&gt;0,VLOOKUP($H18,'Allocation Factors - North'!$B$13:$U$102,10,FALSE)*$F18,0)</f>
        <v>0</v>
      </c>
      <c r="T18" s="78">
        <f ca="1">IF($J18&lt;&gt;0,VLOOKUP($L18,'Allocation Factors - North'!$B$13:$U$102,11,FALSE)*$J18,0)+IF($F18&lt;&gt;0,VLOOKUP($H18,'Allocation Factors - North'!$B$13:$U$102,11,FALSE)*$F18,0)</f>
        <v>0</v>
      </c>
      <c r="U18" s="78">
        <f ca="1">IF($J18&lt;&gt;0,VLOOKUP($L18,'Allocation Factors - North'!$B$13:$U$102,12,FALSE)*$J18,0)+IF($F18&lt;&gt;0,VLOOKUP($H18,'Allocation Factors - North'!$B$13:$U$102,12,FALSE)*$F18,0)</f>
        <v>0</v>
      </c>
      <c r="V18" s="78">
        <f ca="1">IF($J18&lt;&gt;0,VLOOKUP($L18,'Allocation Factors - North'!$B$13:$U$102,13,FALSE)*$J18,0)+IF($F18&lt;&gt;0,VLOOKUP($H18,'Allocation Factors - North'!$B$13:$U$102,13,FALSE)*$F18,0)</f>
        <v>0</v>
      </c>
      <c r="W18" s="78">
        <f ca="1">IF($J18&lt;&gt;0,VLOOKUP($L18,'Allocation Factors - North'!$B$13:$U$102,14,FALSE)*$J18,0)+IF($F18&lt;&gt;0,VLOOKUP($H18,'Allocation Factors - North'!$B$13:$U$102,14,FALSE)*$F18,0)</f>
        <v>0</v>
      </c>
      <c r="X18" s="78">
        <f ca="1">IF($J18&lt;&gt;0,VLOOKUP($L18,'Allocation Factors - North'!$B$13:$U$102,15,FALSE)*$J18,0)+IF($F18&lt;&gt;0,VLOOKUP($H18,'Allocation Factors - North'!$B$13:$U$102,15,FALSE)*$F18,0)</f>
        <v>0</v>
      </c>
      <c r="Y18" s="78">
        <f ca="1">IF($J18&lt;&gt;0,VLOOKUP($L18,'Allocation Factors - North'!$B$13:$U$102,16,FALSE)*$J18,0)+IF($F18&lt;&gt;0,VLOOKUP($H18,'Allocation Factors - North'!$B$13:$U$102,16,FALSE)*$F18,0)</f>
        <v>1467.7886955962404</v>
      </c>
      <c r="Z18" s="78">
        <f ca="1">IF($J18&lt;&gt;0,VLOOKUP($L18,'Allocation Factors - North'!$B$13:$U$102,17,FALSE)*$J18,0)+IF($F18&lt;&gt;0,VLOOKUP($H18,'Allocation Factors - North'!$B$13:$U$102,17,FALSE)*$F18,0)</f>
        <v>284.86168194613117</v>
      </c>
      <c r="AA18" s="78">
        <f ca="1">IF($J18&lt;&gt;0,VLOOKUP($L18,'Allocation Factors - North'!$B$13:$U$102,18,FALSE)*$J18,0)+IF($F18&lt;&gt;0,VLOOKUP($H18,'Allocation Factors - North'!$B$13:$U$102,18,FALSE)*$F18,0)</f>
        <v>212.99517678274509</v>
      </c>
      <c r="AB18" s="78">
        <f ca="1">IF($J18&lt;&gt;0,VLOOKUP($L18,'Allocation Factors - North'!$B$13:$U$102,19,FALSE)*$J18,0)+IF($F18&lt;&gt;0,VLOOKUP($H18,'Allocation Factors - North'!$B$13:$U$102,19,FALSE)*$F18,0)</f>
        <v>6357.6979607493649</v>
      </c>
      <c r="AC18" s="78">
        <f ca="1">IF($J18&lt;&gt;0,VLOOKUP($L18,'Allocation Factors - North'!$B$13:$U$102,20,FALSE)*$J18,0)+IF($F18&lt;&gt;0,VLOOKUP($H18,'Allocation Factors - North'!$B$13:$U$102,20,FALSE)*$F18,0)</f>
        <v>0</v>
      </c>
    </row>
    <row r="19" spans="1:29" x14ac:dyDescent="0.2">
      <c r="A19" s="2">
        <f t="shared" si="0"/>
        <v>5</v>
      </c>
      <c r="B19" s="31" t="s">
        <v>133</v>
      </c>
      <c r="D19" s="78">
        <f ca="1">'Rate Zone Allocation - Gas Cost'!P19</f>
        <v>14324.690465038228</v>
      </c>
      <c r="F19" s="78"/>
      <c r="I19" s="74">
        <v>0</v>
      </c>
      <c r="J19" s="78">
        <f t="shared" ca="1" si="1"/>
        <v>14324.690465038228</v>
      </c>
      <c r="L19" s="2" t="s">
        <v>264</v>
      </c>
      <c r="N19" s="78">
        <f ca="1">IF($J19&lt;&gt;0,VLOOKUP($L19,'Allocation Factors - North'!$B$13:$U$102,5,FALSE)*$J19,0)+IF($F19&lt;&gt;0,VLOOKUP($H19,'Allocation Factors - North'!$B$13:$U$102,5,FALSE)*$F19,0)</f>
        <v>7496.9697679692581</v>
      </c>
      <c r="O19" s="78">
        <f ca="1">IF($J19&lt;&gt;0,VLOOKUP($L19,'Allocation Factors - North'!$B$13:$U$102,6,FALSE)*$J19,0)+IF($F19&lt;&gt;0,VLOOKUP($H19,'Allocation Factors - North'!$B$13:$U$102,6,FALSE)*$F19,0)</f>
        <v>4334.8190820417858</v>
      </c>
      <c r="P19" s="78">
        <f ca="1">IF($J19&lt;&gt;0,VLOOKUP($L19,'Allocation Factors - North'!$B$13:$U$102,7,FALSE)*$J19,0)+IF($F19&lt;&gt;0,VLOOKUP($H19,'Allocation Factors - North'!$B$13:$U$102,7,FALSE)*$F19,0)</f>
        <v>1410.9879286580035</v>
      </c>
      <c r="Q19" s="78"/>
      <c r="R19" s="78"/>
      <c r="S19" s="78">
        <f ca="1">IF($J19&lt;&gt;0,VLOOKUP($L19,'Allocation Factors - North'!$B$13:$U$102,10,FALSE)*$J19,0)+IF($F19&lt;&gt;0,VLOOKUP($H19,'Allocation Factors - North'!$B$13:$U$102,10,FALSE)*$F19,0)</f>
        <v>0</v>
      </c>
      <c r="T19" s="78">
        <f ca="1">IF($J19&lt;&gt;0,VLOOKUP($L19,'Allocation Factors - North'!$B$13:$U$102,11,FALSE)*$J19,0)+IF($F19&lt;&gt;0,VLOOKUP($H19,'Allocation Factors - North'!$B$13:$U$102,11,FALSE)*$F19,0)</f>
        <v>0</v>
      </c>
      <c r="U19" s="78">
        <f ca="1">IF($J19&lt;&gt;0,VLOOKUP($L19,'Allocation Factors - North'!$B$13:$U$102,12,FALSE)*$J19,0)+IF($F19&lt;&gt;0,VLOOKUP($H19,'Allocation Factors - North'!$B$13:$U$102,12,FALSE)*$F19,0)</f>
        <v>0</v>
      </c>
      <c r="V19" s="78">
        <f ca="1">IF($J19&lt;&gt;0,VLOOKUP($L19,'Allocation Factors - North'!$B$13:$U$102,13,FALSE)*$J19,0)+IF($F19&lt;&gt;0,VLOOKUP($H19,'Allocation Factors - North'!$B$13:$U$102,13,FALSE)*$F19,0)</f>
        <v>0</v>
      </c>
      <c r="W19" s="78">
        <f ca="1">IF($J19&lt;&gt;0,VLOOKUP($L19,'Allocation Factors - North'!$B$13:$U$102,14,FALSE)*$J19,0)+IF($F19&lt;&gt;0,VLOOKUP($H19,'Allocation Factors - North'!$B$13:$U$102,14,FALSE)*$F19,0)</f>
        <v>0</v>
      </c>
      <c r="X19" s="78">
        <f ca="1">IF($J19&lt;&gt;0,VLOOKUP($L19,'Allocation Factors - North'!$B$13:$U$102,15,FALSE)*$J19,0)+IF($F19&lt;&gt;0,VLOOKUP($H19,'Allocation Factors - North'!$B$13:$U$102,15,FALSE)*$F19,0)</f>
        <v>0</v>
      </c>
      <c r="Y19" s="78">
        <f ca="1">IF($J19&lt;&gt;0,VLOOKUP($L19,'Allocation Factors - North'!$B$13:$U$102,16,FALSE)*$J19,0)+IF($F19&lt;&gt;0,VLOOKUP($H19,'Allocation Factors - North'!$B$13:$U$102,16,FALSE)*$F19,0)</f>
        <v>193.21308142471432</v>
      </c>
      <c r="Z19" s="78">
        <f ca="1">IF($J19&lt;&gt;0,VLOOKUP($L19,'Allocation Factors - North'!$B$13:$U$102,17,FALSE)*$J19,0)+IF($F19&lt;&gt;0,VLOOKUP($H19,'Allocation Factors - North'!$B$13:$U$102,17,FALSE)*$F19,0)</f>
        <v>37.497906554104617</v>
      </c>
      <c r="AA19" s="78">
        <f ca="1">IF($J19&lt;&gt;0,VLOOKUP($L19,'Allocation Factors - North'!$B$13:$U$102,18,FALSE)*$J19,0)+IF($F19&lt;&gt;0,VLOOKUP($H19,'Allocation Factors - North'!$B$13:$U$102,18,FALSE)*$F19,0)</f>
        <v>14.304023908463684</v>
      </c>
      <c r="AB19" s="78">
        <f ca="1">IF($J19&lt;&gt;0,VLOOKUP($L19,'Allocation Factors - North'!$B$13:$U$102,19,FALSE)*$J19,0)+IF($F19&lt;&gt;0,VLOOKUP($H19,'Allocation Factors - North'!$B$13:$U$102,19,FALSE)*$F19,0)</f>
        <v>836.89867448189773</v>
      </c>
      <c r="AC19" s="78">
        <f ca="1">IF($J19&lt;&gt;0,VLOOKUP($L19,'Allocation Factors - North'!$B$13:$U$102,20,FALSE)*$J19,0)+IF($F19&lt;&gt;0,VLOOKUP($H19,'Allocation Factors - North'!$B$13:$U$102,20,FALSE)*$F19,0)</f>
        <v>0</v>
      </c>
    </row>
    <row r="20" spans="1:29" x14ac:dyDescent="0.2">
      <c r="A20" s="2">
        <f t="shared" si="0"/>
        <v>6</v>
      </c>
      <c r="B20" s="31" t="s">
        <v>135</v>
      </c>
      <c r="D20" s="78">
        <f ca="1">'Rate Zone Allocation - Gas Cost'!P20</f>
        <v>0</v>
      </c>
      <c r="F20" s="78"/>
      <c r="I20" s="74">
        <v>0</v>
      </c>
      <c r="J20" s="78">
        <f t="shared" ca="1" si="1"/>
        <v>0</v>
      </c>
      <c r="L20" s="2" t="s">
        <v>221</v>
      </c>
      <c r="N20" s="78">
        <f ca="1">IF($J20&lt;&gt;0,VLOOKUP($L20,'Allocation Factors - North'!$B$13:$U$102,5,FALSE)*$J20,0)+IF($F20&lt;&gt;0,VLOOKUP($H20,'Allocation Factors - North'!$B$13:$U$102,5,FALSE)*$F20,0)</f>
        <v>0</v>
      </c>
      <c r="O20" s="78">
        <f ca="1">IF($J20&lt;&gt;0,VLOOKUP($L20,'Allocation Factors - North'!$B$13:$U$102,6,FALSE)*$J20,0)+IF($F20&lt;&gt;0,VLOOKUP($H20,'Allocation Factors - North'!$B$13:$U$102,6,FALSE)*$F20,0)</f>
        <v>0</v>
      </c>
      <c r="P20" s="78">
        <f ca="1">IF($J20&lt;&gt;0,VLOOKUP($L20,'Allocation Factors - North'!$B$13:$U$102,7,FALSE)*$J20,0)+IF($F20&lt;&gt;0,VLOOKUP($H20,'Allocation Factors - North'!$B$13:$U$102,7,FALSE)*$F20,0)</f>
        <v>0</v>
      </c>
      <c r="Q20" s="78"/>
      <c r="R20" s="78"/>
      <c r="S20" s="78">
        <f ca="1">IF($J20&lt;&gt;0,VLOOKUP($L20,'Allocation Factors - North'!$B$13:$U$102,10,FALSE)*$J20,0)+IF($F20&lt;&gt;0,VLOOKUP($H20,'Allocation Factors - North'!$B$13:$U$102,10,FALSE)*$F20,0)</f>
        <v>0</v>
      </c>
      <c r="T20" s="78">
        <f ca="1">IF($J20&lt;&gt;0,VLOOKUP($L20,'Allocation Factors - North'!$B$13:$U$102,11,FALSE)*$J20,0)+IF($F20&lt;&gt;0,VLOOKUP($H20,'Allocation Factors - North'!$B$13:$U$102,11,FALSE)*$F20,0)</f>
        <v>0</v>
      </c>
      <c r="U20" s="78">
        <f ca="1">IF($J20&lt;&gt;0,VLOOKUP($L20,'Allocation Factors - North'!$B$13:$U$102,12,FALSE)*$J20,0)+IF($F20&lt;&gt;0,VLOOKUP($H20,'Allocation Factors - North'!$B$13:$U$102,12,FALSE)*$F20,0)</f>
        <v>0</v>
      </c>
      <c r="V20" s="78">
        <f ca="1">IF($J20&lt;&gt;0,VLOOKUP($L20,'Allocation Factors - North'!$B$13:$U$102,13,FALSE)*$J20,0)+IF($F20&lt;&gt;0,VLOOKUP($H20,'Allocation Factors - North'!$B$13:$U$102,13,FALSE)*$F20,0)</f>
        <v>0</v>
      </c>
      <c r="W20" s="78">
        <f ca="1">IF($J20&lt;&gt;0,VLOOKUP($L20,'Allocation Factors - North'!$B$13:$U$102,14,FALSE)*$J20,0)+IF($F20&lt;&gt;0,VLOOKUP($H20,'Allocation Factors - North'!$B$13:$U$102,14,FALSE)*$F20,0)</f>
        <v>0</v>
      </c>
      <c r="X20" s="78">
        <f ca="1">IF($J20&lt;&gt;0,VLOOKUP($L20,'Allocation Factors - North'!$B$13:$U$102,15,FALSE)*$J20,0)+IF($F20&lt;&gt;0,VLOOKUP($H20,'Allocation Factors - North'!$B$13:$U$102,15,FALSE)*$F20,0)</f>
        <v>0</v>
      </c>
      <c r="Y20" s="78">
        <f ca="1">IF($J20&lt;&gt;0,VLOOKUP($L20,'Allocation Factors - North'!$B$13:$U$102,16,FALSE)*$J20,0)+IF($F20&lt;&gt;0,VLOOKUP($H20,'Allocation Factors - North'!$B$13:$U$102,16,FALSE)*$F20,0)</f>
        <v>0</v>
      </c>
      <c r="Z20" s="78">
        <f ca="1">IF($J20&lt;&gt;0,VLOOKUP($L20,'Allocation Factors - North'!$B$13:$U$102,17,FALSE)*$J20,0)+IF($F20&lt;&gt;0,VLOOKUP($H20,'Allocation Factors - North'!$B$13:$U$102,17,FALSE)*$F20,0)</f>
        <v>0</v>
      </c>
      <c r="AA20" s="78">
        <f ca="1">IF($J20&lt;&gt;0,VLOOKUP($L20,'Allocation Factors - North'!$B$13:$U$102,18,FALSE)*$J20,0)+IF($F20&lt;&gt;0,VLOOKUP($H20,'Allocation Factors - North'!$B$13:$U$102,18,FALSE)*$F20,0)</f>
        <v>0</v>
      </c>
      <c r="AB20" s="78">
        <f ca="1">IF($J20&lt;&gt;0,VLOOKUP($L20,'Allocation Factors - North'!$B$13:$U$102,19,FALSE)*$J20,0)+IF($F20&lt;&gt;0,VLOOKUP($H20,'Allocation Factors - North'!$B$13:$U$102,19,FALSE)*$F20,0)</f>
        <v>0</v>
      </c>
      <c r="AC20" s="78">
        <f ca="1">IF($J20&lt;&gt;0,VLOOKUP($L20,'Allocation Factors - North'!$B$13:$U$102,20,FALSE)*$J20,0)+IF($F20&lt;&gt;0,VLOOKUP($H20,'Allocation Factors - North'!$B$13:$U$102,20,FALSE)*$F20,0)</f>
        <v>0</v>
      </c>
    </row>
    <row r="21" spans="1:29" x14ac:dyDescent="0.2">
      <c r="A21" s="2">
        <f t="shared" si="0"/>
        <v>7</v>
      </c>
      <c r="B21" s="31" t="s">
        <v>383</v>
      </c>
      <c r="D21" s="80">
        <f ca="1">SUM(D15:D20)</f>
        <v>549745.48094760301</v>
      </c>
      <c r="F21" s="80">
        <f>SUM(F15:F20)</f>
        <v>0</v>
      </c>
      <c r="J21" s="41">
        <f ca="1">SUM(J15:J20)</f>
        <v>549745.48094760301</v>
      </c>
      <c r="N21" s="41">
        <f t="shared" ref="N21:AA21" ca="1" si="2">SUM(N15:N20)</f>
        <v>329232.45827327942</v>
      </c>
      <c r="O21" s="41">
        <f t="shared" ca="1" si="2"/>
        <v>163773.35376138333</v>
      </c>
      <c r="P21" s="41">
        <f t="shared" ca="1" si="2"/>
        <v>24202.917520111849</v>
      </c>
      <c r="Q21" s="41"/>
      <c r="R21" s="41"/>
      <c r="S21" s="41">
        <f t="shared" ca="1" si="2"/>
        <v>0</v>
      </c>
      <c r="T21" s="41">
        <f t="shared" ca="1" si="2"/>
        <v>0</v>
      </c>
      <c r="U21" s="41">
        <f t="shared" ca="1" si="2"/>
        <v>0</v>
      </c>
      <c r="V21" s="41">
        <f t="shared" ca="1" si="2"/>
        <v>0</v>
      </c>
      <c r="W21" s="41">
        <f t="shared" ca="1" si="2"/>
        <v>0</v>
      </c>
      <c r="X21" s="41">
        <f t="shared" ca="1" si="2"/>
        <v>0</v>
      </c>
      <c r="Y21" s="41">
        <f t="shared" ca="1" si="2"/>
        <v>2300.9292284318904</v>
      </c>
      <c r="Z21" s="41">
        <f t="shared" ca="1" si="2"/>
        <v>377.03058497727454</v>
      </c>
      <c r="AA21" s="41">
        <f t="shared" ca="1" si="2"/>
        <v>1900.3177794101548</v>
      </c>
      <c r="AB21" s="41">
        <f ca="1">SUM(AB15:AB20)</f>
        <v>27958.473800009269</v>
      </c>
      <c r="AC21" s="41">
        <f ca="1">SUM(AC15:AC20)</f>
        <v>0</v>
      </c>
    </row>
    <row r="22" spans="1:29" x14ac:dyDescent="0.2">
      <c r="D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x14ac:dyDescent="0.2">
      <c r="B23" s="76" t="s">
        <v>97</v>
      </c>
      <c r="D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x14ac:dyDescent="0.2">
      <c r="A24" s="2">
        <f>A21+1</f>
        <v>8</v>
      </c>
      <c r="B24" s="31" t="s">
        <v>89</v>
      </c>
      <c r="D24" s="78">
        <f ca="1">'Rate Zone Allocation - Gas Cost'!P24</f>
        <v>1744.8696577250785</v>
      </c>
      <c r="F24" s="78"/>
      <c r="I24" s="74">
        <v>0</v>
      </c>
      <c r="J24" s="78">
        <f ca="1">D24-F24</f>
        <v>1744.8696577250785</v>
      </c>
      <c r="L24" s="2" t="s">
        <v>156</v>
      </c>
      <c r="N24" s="78">
        <f ca="1">IF($J24&lt;&gt;0,VLOOKUP($L24,'Allocation Factors - North'!$B$13:$U$102,5,FALSE)*$J24,0)+IF($F24&lt;&gt;0,VLOOKUP($H24,'Allocation Factors - North'!$B$13:$U$102,5,FALSE)*$F24,0)</f>
        <v>962.17834873922118</v>
      </c>
      <c r="O24" s="78">
        <f ca="1">IF($J24&lt;&gt;0,VLOOKUP($L24,'Allocation Factors - North'!$B$13:$U$102,6,FALSE)*$J24,0)+IF($F24&lt;&gt;0,VLOOKUP($H24,'Allocation Factors - North'!$B$13:$U$102,6,FALSE)*$F24,0)</f>
        <v>644.45018159664733</v>
      </c>
      <c r="P24" s="78">
        <f ca="1">IF($J24&lt;&gt;0,VLOOKUP($L24,'Allocation Factors - North'!$B$13:$U$102,7,FALSE)*$J24,0)+IF($F24&lt;&gt;0,VLOOKUP($H24,'Allocation Factors - North'!$B$13:$U$102,7,FALSE)*$F24,0)</f>
        <v>56.615205638618619</v>
      </c>
      <c r="Q24" s="78"/>
      <c r="R24" s="78"/>
      <c r="S24" s="78">
        <f ca="1">IF($J24&lt;&gt;0,VLOOKUP($L24,'Allocation Factors - North'!$B$13:$U$102,10,FALSE)*$J24,0)+IF($F24&lt;&gt;0,VLOOKUP($H24,'Allocation Factors - North'!$B$13:$U$102,10,FALSE)*$F24,0)</f>
        <v>0</v>
      </c>
      <c r="T24" s="78">
        <f ca="1">IF($J24&lt;&gt;0,VLOOKUP($L24,'Allocation Factors - North'!$B$13:$U$102,11,FALSE)*$J24,0)+IF($F24&lt;&gt;0,VLOOKUP($H24,'Allocation Factors - North'!$B$13:$U$102,11,FALSE)*$F24,0)</f>
        <v>0</v>
      </c>
      <c r="U24" s="78">
        <f ca="1">IF($J24&lt;&gt;0,VLOOKUP($L24,'Allocation Factors - North'!$B$13:$U$102,12,FALSE)*$J24,0)+IF($F24&lt;&gt;0,VLOOKUP($H24,'Allocation Factors - North'!$B$13:$U$102,12,FALSE)*$F24,0)</f>
        <v>0</v>
      </c>
      <c r="V24" s="78">
        <f ca="1">IF($J24&lt;&gt;0,VLOOKUP($L24,'Allocation Factors - North'!$B$13:$U$102,13,FALSE)*$J24,0)+IF($F24&lt;&gt;0,VLOOKUP($H24,'Allocation Factors - North'!$B$13:$U$102,13,FALSE)*$F24,0)</f>
        <v>0</v>
      </c>
      <c r="W24" s="78">
        <f ca="1">IF($J24&lt;&gt;0,VLOOKUP($L24,'Allocation Factors - North'!$B$13:$U$102,14,FALSE)*$J24,0)+IF($F24&lt;&gt;0,VLOOKUP($H24,'Allocation Factors - North'!$B$13:$U$102,14,FALSE)*$F24,0)</f>
        <v>0</v>
      </c>
      <c r="X24" s="78">
        <f ca="1">IF($J24&lt;&gt;0,VLOOKUP($L24,'Allocation Factors - North'!$B$13:$U$102,15,FALSE)*$J24,0)+IF($F24&lt;&gt;0,VLOOKUP($H24,'Allocation Factors - North'!$B$13:$U$102,15,FALSE)*$F24,0)</f>
        <v>0</v>
      </c>
      <c r="Y24" s="78">
        <f ca="1">IF($J24&lt;&gt;0,VLOOKUP($L24,'Allocation Factors - North'!$B$13:$U$102,16,FALSE)*$J24,0)+IF($F24&lt;&gt;0,VLOOKUP($H24,'Allocation Factors - North'!$B$13:$U$102,16,FALSE)*$F24,0)</f>
        <v>3.1301199202320926E-2</v>
      </c>
      <c r="Z24" s="78">
        <f ca="1">IF($J24&lt;&gt;0,VLOOKUP($L24,'Allocation Factors - North'!$B$13:$U$102,17,FALSE)*$J24,0)+IF($F24&lt;&gt;0,VLOOKUP($H24,'Allocation Factors - North'!$B$13:$U$102,17,FALSE)*$F24,0)</f>
        <v>0</v>
      </c>
      <c r="AA24" s="78">
        <f ca="1">IF($J24&lt;&gt;0,VLOOKUP($L24,'Allocation Factors - North'!$B$13:$U$102,18,FALSE)*$J24,0)+IF($F24&lt;&gt;0,VLOOKUP($H24,'Allocation Factors - North'!$B$13:$U$102,18,FALSE)*$F24,0)</f>
        <v>23.722451639602468</v>
      </c>
      <c r="AB24" s="78">
        <f ca="1">IF($J24&lt;&gt;0,VLOOKUP($L24,'Allocation Factors - North'!$B$13:$U$102,19,FALSE)*$J24,0)+IF($F24&lt;&gt;0,VLOOKUP($H24,'Allocation Factors - North'!$B$13:$U$102,19,FALSE)*$F24,0)</f>
        <v>57.872168911786581</v>
      </c>
      <c r="AC24" s="78">
        <f ca="1">IF($J24&lt;&gt;0,VLOOKUP($L24,'Allocation Factors - North'!$B$13:$U$102,20,FALSE)*$J24,0)+IF($F24&lt;&gt;0,VLOOKUP($H24,'Allocation Factors - North'!$B$13:$U$102,20,FALSE)*$F24,0)</f>
        <v>0</v>
      </c>
    </row>
    <row r="25" spans="1:29" x14ac:dyDescent="0.2">
      <c r="A25" s="2">
        <f>A24+1</f>
        <v>9</v>
      </c>
      <c r="B25" s="31" t="s">
        <v>90</v>
      </c>
      <c r="D25" s="78">
        <f ca="1">'Rate Zone Allocation - Gas Cost'!P25</f>
        <v>553.6717904429679</v>
      </c>
      <c r="F25" s="78"/>
      <c r="H25" s="2" t="s">
        <v>334</v>
      </c>
      <c r="I25" s="74">
        <v>0</v>
      </c>
      <c r="J25" s="78">
        <f t="shared" ref="J25:J27" ca="1" si="3">D25-F25</f>
        <v>553.6717904429679</v>
      </c>
      <c r="L25" s="2" t="s">
        <v>157</v>
      </c>
      <c r="N25" s="78">
        <f ca="1">IF($J25&lt;&gt;0,VLOOKUP($L25,'Allocation Factors - North'!$B$13:$U$102,5,FALSE)*$J25,0)+IF($F25&lt;&gt;0,VLOOKUP($H25,'Allocation Factors - North'!$B$13:$U$102,5,FALSE)*$F25,0)</f>
        <v>283.93325283422303</v>
      </c>
      <c r="O25" s="78">
        <f ca="1">IF($J25&lt;&gt;0,VLOOKUP($L25,'Allocation Factors - North'!$B$13:$U$102,6,FALSE)*$J25,0)+IF($F25&lt;&gt;0,VLOOKUP($H25,'Allocation Factors - North'!$B$13:$U$102,6,FALSE)*$F25,0)</f>
        <v>208.23508486381897</v>
      </c>
      <c r="P25" s="78">
        <f ca="1">IF($J25&lt;&gt;0,VLOOKUP($L25,'Allocation Factors - North'!$B$13:$U$102,7,FALSE)*$J25,0)+IF($F25&lt;&gt;0,VLOOKUP($H25,'Allocation Factors - North'!$B$13:$U$102,7,FALSE)*$F25,0)</f>
        <v>19.857940402834508</v>
      </c>
      <c r="Q25" s="78"/>
      <c r="R25" s="78"/>
      <c r="S25" s="78">
        <f ca="1">IF($J25&lt;&gt;0,VLOOKUP($L25,'Allocation Factors - North'!$B$13:$U$102,10,FALSE)*$J25,0)+IF($F25&lt;&gt;0,VLOOKUP($H25,'Allocation Factors - North'!$B$13:$U$102,10,FALSE)*$F25,0)</f>
        <v>0</v>
      </c>
      <c r="T25" s="78">
        <f ca="1">IF($J25&lt;&gt;0,VLOOKUP($L25,'Allocation Factors - North'!$B$13:$U$102,11,FALSE)*$J25,0)+IF($F25&lt;&gt;0,VLOOKUP($H25,'Allocation Factors - North'!$B$13:$U$102,11,FALSE)*$F25,0)</f>
        <v>0</v>
      </c>
      <c r="U25" s="78">
        <f ca="1">IF($J25&lt;&gt;0,VLOOKUP($L25,'Allocation Factors - North'!$B$13:$U$102,12,FALSE)*$J25,0)+IF($F25&lt;&gt;0,VLOOKUP($H25,'Allocation Factors - North'!$B$13:$U$102,12,FALSE)*$F25,0)</f>
        <v>0</v>
      </c>
      <c r="V25" s="78">
        <f ca="1">IF($J25&lt;&gt;0,VLOOKUP($L25,'Allocation Factors - North'!$B$13:$U$102,13,FALSE)*$J25,0)+IF($F25&lt;&gt;0,VLOOKUP($H25,'Allocation Factors - North'!$B$13:$U$102,13,FALSE)*$F25,0)</f>
        <v>0</v>
      </c>
      <c r="W25" s="78">
        <f ca="1">IF($J25&lt;&gt;0,VLOOKUP($L25,'Allocation Factors - North'!$B$13:$U$102,14,FALSE)*$J25,0)+IF($F25&lt;&gt;0,VLOOKUP($H25,'Allocation Factors - North'!$B$13:$U$102,14,FALSE)*$F25,0)</f>
        <v>0</v>
      </c>
      <c r="X25" s="78">
        <f ca="1">IF($J25&lt;&gt;0,VLOOKUP($L25,'Allocation Factors - North'!$B$13:$U$102,15,FALSE)*$J25,0)+IF($F25&lt;&gt;0,VLOOKUP($H25,'Allocation Factors - North'!$B$13:$U$102,15,FALSE)*$F25,0)</f>
        <v>0</v>
      </c>
      <c r="Y25" s="78">
        <f ca="1">IF($J25&lt;&gt;0,VLOOKUP($L25,'Allocation Factors - North'!$B$13:$U$102,16,FALSE)*$J25,0)+IF($F25&lt;&gt;0,VLOOKUP($H25,'Allocation Factors - North'!$B$13:$U$102,16,FALSE)*$F25,0)</f>
        <v>2.3351005977885655</v>
      </c>
      <c r="Z25" s="78">
        <f ca="1">IF($J25&lt;&gt;0,VLOOKUP($L25,'Allocation Factors - North'!$B$13:$U$102,17,FALSE)*$J25,0)+IF($F25&lt;&gt;0,VLOOKUP($H25,'Allocation Factors - North'!$B$13:$U$102,17,FALSE)*$F25,0)</f>
        <v>0</v>
      </c>
      <c r="AA25" s="78">
        <f ca="1">IF($J25&lt;&gt;0,VLOOKUP($L25,'Allocation Factors - North'!$B$13:$U$102,18,FALSE)*$J25,0)+IF($F25&lt;&gt;0,VLOOKUP($H25,'Allocation Factors - North'!$B$13:$U$102,18,FALSE)*$F25,0)</f>
        <v>13.403853735167425</v>
      </c>
      <c r="AB25" s="78">
        <f ca="1">IF($J25&lt;&gt;0,VLOOKUP($L25,'Allocation Factors - North'!$B$13:$U$102,19,FALSE)*$J25,0)+IF($F25&lt;&gt;0,VLOOKUP($H25,'Allocation Factors - North'!$B$13:$U$102,19,FALSE)*$F25,0)</f>
        <v>25.906558009135352</v>
      </c>
      <c r="AC25" s="78">
        <f ca="1">IF($J25&lt;&gt;0,VLOOKUP($L25,'Allocation Factors - North'!$B$13:$U$102,20,FALSE)*$J25,0)+IF($F25&lt;&gt;0,VLOOKUP($H25,'Allocation Factors - North'!$B$13:$U$102,20,FALSE)*$F25,0)</f>
        <v>0</v>
      </c>
    </row>
    <row r="26" spans="1:29" x14ac:dyDescent="0.2">
      <c r="A26" s="2">
        <f t="shared" ref="A26:A28" si="4">A25+1</f>
        <v>10</v>
      </c>
      <c r="B26" s="31" t="s">
        <v>346</v>
      </c>
      <c r="D26" s="78">
        <f ca="1">'Rate Zone Allocation - Gas Cost'!P26</f>
        <v>0</v>
      </c>
      <c r="F26" s="78"/>
      <c r="I26" s="74">
        <v>0</v>
      </c>
      <c r="J26" s="78">
        <f t="shared" ca="1" si="3"/>
        <v>0</v>
      </c>
      <c r="L26" s="2" t="s">
        <v>347</v>
      </c>
      <c r="N26" s="78">
        <f ca="1">IF($J26&lt;&gt;0,VLOOKUP($L26,'Allocation Factors - North'!$B$13:$U$102,5,FALSE)*$J26,0)+IF($F26&lt;&gt;0,VLOOKUP($H26,'Allocation Factors - North'!$B$13:$U$102,5,FALSE)*$F26,0)</f>
        <v>0</v>
      </c>
      <c r="O26" s="78">
        <f ca="1">IF($J26&lt;&gt;0,VLOOKUP($L26,'Allocation Factors - North'!$B$13:$U$102,6,FALSE)*$J26,0)+IF($F26&lt;&gt;0,VLOOKUP($H26,'Allocation Factors - North'!$B$13:$U$102,6,FALSE)*$F26,0)</f>
        <v>0</v>
      </c>
      <c r="P26" s="78">
        <f ca="1">IF($J26&lt;&gt;0,VLOOKUP($L26,'Allocation Factors - North'!$B$13:$U$102,7,FALSE)*$J26,0)+IF($F26&lt;&gt;0,VLOOKUP($H26,'Allocation Factors - North'!$B$13:$U$102,7,FALSE)*$F26,0)</f>
        <v>0</v>
      </c>
      <c r="Q26" s="78"/>
      <c r="R26" s="78"/>
      <c r="S26" s="78">
        <f ca="1">IF($J26&lt;&gt;0,VLOOKUP($L26,'Allocation Factors - North'!$B$13:$U$102,10,FALSE)*$J26,0)+IF($F26&lt;&gt;0,VLOOKUP($H26,'Allocation Factors - North'!$B$13:$U$102,10,FALSE)*$F26,0)</f>
        <v>0</v>
      </c>
      <c r="T26" s="78">
        <f ca="1">IF($J26&lt;&gt;0,VLOOKUP($L26,'Allocation Factors - North'!$B$13:$U$102,11,FALSE)*$J26,0)+IF($F26&lt;&gt;0,VLOOKUP($H26,'Allocation Factors - North'!$B$13:$U$102,11,FALSE)*$F26,0)</f>
        <v>0</v>
      </c>
      <c r="U26" s="78">
        <f ca="1">IF($J26&lt;&gt;0,VLOOKUP($L26,'Allocation Factors - North'!$B$13:$U$102,12,FALSE)*$J26,0)+IF($F26&lt;&gt;0,VLOOKUP($H26,'Allocation Factors - North'!$B$13:$U$102,12,FALSE)*$F26,0)</f>
        <v>0</v>
      </c>
      <c r="V26" s="78">
        <f ca="1">IF($J26&lt;&gt;0,VLOOKUP($L26,'Allocation Factors - North'!$B$13:$U$102,13,FALSE)*$J26,0)+IF($F26&lt;&gt;0,VLOOKUP($H26,'Allocation Factors - North'!$B$13:$U$102,13,FALSE)*$F26,0)</f>
        <v>0</v>
      </c>
      <c r="W26" s="78">
        <f ca="1">IF($J26&lt;&gt;0,VLOOKUP($L26,'Allocation Factors - North'!$B$13:$U$102,14,FALSE)*$J26,0)+IF($F26&lt;&gt;0,VLOOKUP($H26,'Allocation Factors - North'!$B$13:$U$102,14,FALSE)*$F26,0)</f>
        <v>0</v>
      </c>
      <c r="X26" s="78">
        <f ca="1">IF($J26&lt;&gt;0,VLOOKUP($L26,'Allocation Factors - North'!$B$13:$U$102,15,FALSE)*$J26,0)+IF($F26&lt;&gt;0,VLOOKUP($H26,'Allocation Factors - North'!$B$13:$U$102,15,FALSE)*$F26,0)</f>
        <v>0</v>
      </c>
      <c r="Y26" s="78">
        <f ca="1">IF($J26&lt;&gt;0,VLOOKUP($L26,'Allocation Factors - North'!$B$13:$U$102,16,FALSE)*$J26,0)+IF($F26&lt;&gt;0,VLOOKUP($H26,'Allocation Factors - North'!$B$13:$U$102,16,FALSE)*$F26,0)</f>
        <v>0</v>
      </c>
      <c r="Z26" s="78">
        <f ca="1">IF($J26&lt;&gt;0,VLOOKUP($L26,'Allocation Factors - North'!$B$13:$U$102,17,FALSE)*$J26,0)+IF($F26&lt;&gt;0,VLOOKUP($H26,'Allocation Factors - North'!$B$13:$U$102,17,FALSE)*$F26,0)</f>
        <v>0</v>
      </c>
      <c r="AA26" s="78">
        <f ca="1">IF($J26&lt;&gt;0,VLOOKUP($L26,'Allocation Factors - North'!$B$13:$U$102,18,FALSE)*$J26,0)+IF($F26&lt;&gt;0,VLOOKUP($H26,'Allocation Factors - North'!$B$13:$U$102,18,FALSE)*$F26,0)</f>
        <v>0</v>
      </c>
      <c r="AB26" s="78">
        <f ca="1">IF($J26&lt;&gt;0,VLOOKUP($L26,'Allocation Factors - North'!$B$13:$U$102,19,FALSE)*$J26,0)+IF($F26&lt;&gt;0,VLOOKUP($H26,'Allocation Factors - North'!$B$13:$U$102,19,FALSE)*$F26,0)</f>
        <v>0</v>
      </c>
      <c r="AC26" s="78">
        <f ca="1">IF($J26&lt;&gt;0,VLOOKUP($L26,'Allocation Factors - North'!$B$13:$U$102,20,FALSE)*$J26,0)+IF($F26&lt;&gt;0,VLOOKUP($H26,'Allocation Factors - North'!$B$13:$U$102,20,FALSE)*$F26,0)</f>
        <v>0</v>
      </c>
    </row>
    <row r="27" spans="1:29" x14ac:dyDescent="0.2">
      <c r="A27" s="2">
        <f t="shared" si="4"/>
        <v>11</v>
      </c>
      <c r="B27" s="31" t="s">
        <v>91</v>
      </c>
      <c r="D27" s="78">
        <f ca="1">'Rate Zone Allocation - Gas Cost'!P27</f>
        <v>2164.0334581366324</v>
      </c>
      <c r="F27" s="78"/>
      <c r="I27" s="74">
        <v>0</v>
      </c>
      <c r="J27" s="78">
        <f t="shared" ca="1" si="3"/>
        <v>2164.0334581366324</v>
      </c>
      <c r="L27" s="2" t="s">
        <v>335</v>
      </c>
      <c r="N27" s="78">
        <f ca="1">IF($J27&lt;&gt;0,VLOOKUP($L27,'Allocation Factors - North'!$B$13:$U$102,5,FALSE)*$J27,0)+IF($F27&lt;&gt;0,VLOOKUP($H27,'Allocation Factors - North'!$B$13:$U$102,5,FALSE)*$F27,0)</f>
        <v>1124.5752436953617</v>
      </c>
      <c r="O27" s="78">
        <f ca="1">IF($J27&lt;&gt;0,VLOOKUP($L27,'Allocation Factors - North'!$B$13:$U$102,6,FALSE)*$J27,0)+IF($F27&lt;&gt;0,VLOOKUP($H27,'Allocation Factors - North'!$B$13:$U$102,6,FALSE)*$F27,0)</f>
        <v>652.43510150876773</v>
      </c>
      <c r="P27" s="78">
        <f ca="1">IF($J27&lt;&gt;0,VLOOKUP($L27,'Allocation Factors - North'!$B$13:$U$102,7,FALSE)*$J27,0)+IF($F27&lt;&gt;0,VLOOKUP($H27,'Allocation Factors - North'!$B$13:$U$102,7,FALSE)*$F27,0)</f>
        <v>211.66907821774635</v>
      </c>
      <c r="Q27" s="78"/>
      <c r="R27" s="78"/>
      <c r="S27" s="78">
        <f ca="1">IF($J27&lt;&gt;0,VLOOKUP($L27,'Allocation Factors - North'!$B$13:$U$102,10,FALSE)*$J27,0)+IF($F27&lt;&gt;0,VLOOKUP($H27,'Allocation Factors - North'!$B$13:$U$102,10,FALSE)*$F27,0)</f>
        <v>0</v>
      </c>
      <c r="T27" s="78">
        <f ca="1">IF($J27&lt;&gt;0,VLOOKUP($L27,'Allocation Factors - North'!$B$13:$U$102,11,FALSE)*$J27,0)+IF($F27&lt;&gt;0,VLOOKUP($H27,'Allocation Factors - North'!$B$13:$U$102,11,FALSE)*$F27,0)</f>
        <v>0</v>
      </c>
      <c r="U27" s="78">
        <f ca="1">IF($J27&lt;&gt;0,VLOOKUP($L27,'Allocation Factors - North'!$B$13:$U$102,12,FALSE)*$J27,0)+IF($F27&lt;&gt;0,VLOOKUP($H27,'Allocation Factors - North'!$B$13:$U$102,12,FALSE)*$F27,0)</f>
        <v>0</v>
      </c>
      <c r="V27" s="78">
        <f ca="1">IF($J27&lt;&gt;0,VLOOKUP($L27,'Allocation Factors - North'!$B$13:$U$102,13,FALSE)*$J27,0)+IF($F27&lt;&gt;0,VLOOKUP($H27,'Allocation Factors - North'!$B$13:$U$102,13,FALSE)*$F27,0)</f>
        <v>0</v>
      </c>
      <c r="W27" s="78">
        <f ca="1">IF($J27&lt;&gt;0,VLOOKUP($L27,'Allocation Factors - North'!$B$13:$U$102,14,FALSE)*$J27,0)+IF($F27&lt;&gt;0,VLOOKUP($H27,'Allocation Factors - North'!$B$13:$U$102,14,FALSE)*$F27,0)</f>
        <v>0</v>
      </c>
      <c r="X27" s="78">
        <f ca="1">IF($J27&lt;&gt;0,VLOOKUP($L27,'Allocation Factors - North'!$B$13:$U$102,15,FALSE)*$J27,0)+IF($F27&lt;&gt;0,VLOOKUP($H27,'Allocation Factors - North'!$B$13:$U$102,15,FALSE)*$F27,0)</f>
        <v>0</v>
      </c>
      <c r="Y27" s="78">
        <f ca="1">IF($J27&lt;&gt;0,VLOOKUP($L27,'Allocation Factors - North'!$B$13:$U$102,16,FALSE)*$J27,0)+IF($F27&lt;&gt;0,VLOOKUP($H27,'Allocation Factors - North'!$B$13:$U$102,16,FALSE)*$F27,0)</f>
        <v>28.969913495298449</v>
      </c>
      <c r="Z27" s="78">
        <f ca="1">IF($J27&lt;&gt;0,VLOOKUP($L27,'Allocation Factors - North'!$B$13:$U$102,17,FALSE)*$J27,0)+IF($F27&lt;&gt;0,VLOOKUP($H27,'Allocation Factors - North'!$B$13:$U$102,17,FALSE)*$F27,0)</f>
        <v>5.6248375324150857</v>
      </c>
      <c r="AA27" s="78">
        <f ca="1">IF($J27&lt;&gt;0,VLOOKUP($L27,'Allocation Factors - North'!$B$13:$U$102,18,FALSE)*$J27,0)+IF($F27&lt;&gt;0,VLOOKUP($H27,'Allocation Factors - North'!$B$13:$U$102,18,FALSE)*$F27,0)</f>
        <v>15.221100155063281</v>
      </c>
      <c r="AB27" s="78">
        <f ca="1">IF($J27&lt;&gt;0,VLOOKUP($L27,'Allocation Factors - North'!$B$13:$U$102,19,FALSE)*$J27,0)+IF($F27&lt;&gt;0,VLOOKUP($H27,'Allocation Factors - North'!$B$13:$U$102,19,FALSE)*$F27,0)</f>
        <v>125.53818353197981</v>
      </c>
      <c r="AC27" s="78">
        <f ca="1">IF($J27&lt;&gt;0,VLOOKUP($L27,'Allocation Factors - North'!$B$13:$U$102,20,FALSE)*$J27,0)+IF($F27&lt;&gt;0,VLOOKUP($H27,'Allocation Factors - North'!$B$13:$U$102,20,FALSE)*$F27,0)</f>
        <v>0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4462.5749063046787</v>
      </c>
      <c r="F28" s="41">
        <f>SUM(F24:F27)</f>
        <v>0</v>
      </c>
      <c r="H28" s="121"/>
      <c r="J28" s="41">
        <f ca="1">SUM(J24:J27)</f>
        <v>4462.5749063046787</v>
      </c>
      <c r="N28" s="41">
        <f t="shared" ref="N28:AA28" ca="1" si="5">SUM(N24:N27)</f>
        <v>2370.6868452688059</v>
      </c>
      <c r="O28" s="41">
        <f t="shared" ca="1" si="5"/>
        <v>1505.1203679692339</v>
      </c>
      <c r="P28" s="41">
        <f t="shared" ca="1" si="5"/>
        <v>288.14222425919945</v>
      </c>
      <c r="Q28" s="41"/>
      <c r="R28" s="41"/>
      <c r="S28" s="41">
        <f t="shared" ca="1" si="5"/>
        <v>0</v>
      </c>
      <c r="T28" s="41">
        <f t="shared" ca="1" si="5"/>
        <v>0</v>
      </c>
      <c r="U28" s="41">
        <f t="shared" ca="1" si="5"/>
        <v>0</v>
      </c>
      <c r="V28" s="41">
        <f t="shared" ca="1" si="5"/>
        <v>0</v>
      </c>
      <c r="W28" s="41">
        <f t="shared" ca="1" si="5"/>
        <v>0</v>
      </c>
      <c r="X28" s="41">
        <f t="shared" ca="1" si="5"/>
        <v>0</v>
      </c>
      <c r="Y28" s="41">
        <f t="shared" ca="1" si="5"/>
        <v>31.336315292289335</v>
      </c>
      <c r="Z28" s="41">
        <f t="shared" ca="1" si="5"/>
        <v>5.6248375324150857</v>
      </c>
      <c r="AA28" s="41">
        <f t="shared" ca="1" si="5"/>
        <v>52.347405529833175</v>
      </c>
      <c r="AB28" s="41">
        <f ca="1">SUM(AB24:AB27)</f>
        <v>209.31691045290177</v>
      </c>
      <c r="AC28" s="41">
        <f ca="1">SUM(AC24:AC27)</f>
        <v>0</v>
      </c>
    </row>
    <row r="29" spans="1:29" x14ac:dyDescent="0.2"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x14ac:dyDescent="0.2">
      <c r="B30" s="76" t="s">
        <v>98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x14ac:dyDescent="0.2">
      <c r="A31" s="2">
        <f>A28+1</f>
        <v>13</v>
      </c>
      <c r="B31" s="31" t="s">
        <v>92</v>
      </c>
      <c r="D31" s="78">
        <f ca="1">'Rate Zone Allocation - Gas Cost'!P31</f>
        <v>0</v>
      </c>
      <c r="F31" s="78"/>
      <c r="I31" s="74">
        <v>0</v>
      </c>
      <c r="J31" s="78">
        <f ca="1">D31-F31</f>
        <v>0</v>
      </c>
      <c r="L31" s="2" t="s">
        <v>489</v>
      </c>
      <c r="N31" s="78">
        <f ca="1">IF($J31&lt;&gt;0,VLOOKUP($L31,'Allocation Factors - North'!$B$13:$U$102,5,FALSE)*$J31,0)+IF($F31&lt;&gt;0,VLOOKUP($H31,'Allocation Factors - North'!$B$13:$U$102,5,FALSE)*$F31,0)</f>
        <v>0</v>
      </c>
      <c r="O31" s="78">
        <f ca="1">IF($J31&lt;&gt;0,VLOOKUP($L31,'Allocation Factors - North'!$B$13:$U$102,6,FALSE)*$J31,0)+IF($F31&lt;&gt;0,VLOOKUP($H31,'Allocation Factors - North'!$B$13:$U$102,6,FALSE)*$F31,0)</f>
        <v>0</v>
      </c>
      <c r="P31" s="78">
        <f ca="1">IF($J31&lt;&gt;0,VLOOKUP($L31,'Allocation Factors - North'!$B$13:$U$102,7,FALSE)*$J31,0)+IF($F31&lt;&gt;0,VLOOKUP($H31,'Allocation Factors - North'!$B$13:$U$102,7,FALSE)*$F31,0)</f>
        <v>0</v>
      </c>
      <c r="Q31" s="78"/>
      <c r="R31" s="78"/>
      <c r="S31" s="78">
        <f ca="1">IF($J31&lt;&gt;0,VLOOKUP($L31,'Allocation Factors - North'!$B$13:$U$102,10,FALSE)*$J31,0)+IF($F31&lt;&gt;0,VLOOKUP($H31,'Allocation Factors - North'!$B$13:$U$102,10,FALSE)*$F31,0)</f>
        <v>0</v>
      </c>
      <c r="T31" s="78">
        <f ca="1">IF($J31&lt;&gt;0,VLOOKUP($L31,'Allocation Factors - North'!$B$13:$U$102,11,FALSE)*$J31,0)+IF($F31&lt;&gt;0,VLOOKUP($H31,'Allocation Factors - North'!$B$13:$U$102,11,FALSE)*$F31,0)</f>
        <v>0</v>
      </c>
      <c r="U31" s="78">
        <f ca="1">IF($J31&lt;&gt;0,VLOOKUP($L31,'Allocation Factors - North'!$B$13:$U$102,12,FALSE)*$J31,0)+IF($F31&lt;&gt;0,VLOOKUP($H31,'Allocation Factors - North'!$B$13:$U$102,12,FALSE)*$F31,0)</f>
        <v>0</v>
      </c>
      <c r="V31" s="78">
        <f ca="1">IF($J31&lt;&gt;0,VLOOKUP($L31,'Allocation Factors - North'!$B$13:$U$102,13,FALSE)*$J31,0)+IF($F31&lt;&gt;0,VLOOKUP($H31,'Allocation Factors - North'!$B$13:$U$102,13,FALSE)*$F31,0)</f>
        <v>0</v>
      </c>
      <c r="W31" s="78">
        <f ca="1">IF($J31&lt;&gt;0,VLOOKUP($L31,'Allocation Factors - North'!$B$13:$U$102,14,FALSE)*$J31,0)+IF($F31&lt;&gt;0,VLOOKUP($H31,'Allocation Factors - North'!$B$13:$U$102,14,FALSE)*$F31,0)</f>
        <v>0</v>
      </c>
      <c r="X31" s="78">
        <f ca="1">IF($J31&lt;&gt;0,VLOOKUP($L31,'Allocation Factors - North'!$B$13:$U$102,15,FALSE)*$J31,0)+IF($F31&lt;&gt;0,VLOOKUP($H31,'Allocation Factors - North'!$B$13:$U$102,15,FALSE)*$F31,0)</f>
        <v>0</v>
      </c>
      <c r="Y31" s="78">
        <f ca="1">IF($J31&lt;&gt;0,VLOOKUP($L31,'Allocation Factors - North'!$B$13:$U$102,16,FALSE)*$J31,0)+IF($F31&lt;&gt;0,VLOOKUP($H31,'Allocation Factors - North'!$B$13:$U$102,16,FALSE)*$F31,0)</f>
        <v>0</v>
      </c>
      <c r="Z31" s="78">
        <f ca="1">IF($J31&lt;&gt;0,VLOOKUP($L31,'Allocation Factors - North'!$B$13:$U$102,17,FALSE)*$J31,0)+IF($F31&lt;&gt;0,VLOOKUP($H31,'Allocation Factors - North'!$B$13:$U$102,17,FALSE)*$F31,0)</f>
        <v>0</v>
      </c>
      <c r="AA31" s="78">
        <f ca="1">IF($J31&lt;&gt;0,VLOOKUP($L31,'Allocation Factors - North'!$B$13:$U$102,18,FALSE)*$J31,0)+IF($F31&lt;&gt;0,VLOOKUP($H31,'Allocation Factors - North'!$B$13:$U$102,18,FALSE)*$F31,0)</f>
        <v>0</v>
      </c>
      <c r="AB31" s="78">
        <f ca="1">IF($J31&lt;&gt;0,VLOOKUP($L31,'Allocation Factors - North'!$B$13:$U$102,19,FALSE)*$J31,0)+IF($F31&lt;&gt;0,VLOOKUP($H31,'Allocation Factors - North'!$B$13:$U$102,19,FALSE)*$F31,0)</f>
        <v>0</v>
      </c>
      <c r="AC31" s="78">
        <f ca="1">IF($J31&lt;&gt;0,VLOOKUP($L31,'Allocation Factors - North'!$B$13:$U$102,20,FALSE)*$J31,0)+IF($F31&lt;&gt;0,VLOOKUP($H31,'Allocation Factors - North'!$B$13:$U$102,20,FALSE)*$F31,0)</f>
        <v>0</v>
      </c>
    </row>
    <row r="32" spans="1:29" x14ac:dyDescent="0.2">
      <c r="A32" s="2">
        <f>A31+1</f>
        <v>14</v>
      </c>
      <c r="B32" s="31" t="s">
        <v>93</v>
      </c>
      <c r="D32" s="78">
        <f ca="1">'Rate Zone Allocation - Gas Cost'!P32</f>
        <v>0</v>
      </c>
      <c r="F32" s="78"/>
      <c r="I32" s="74">
        <v>0</v>
      </c>
      <c r="J32" s="78">
        <f t="shared" ref="J32:J37" ca="1" si="6">D32-F32</f>
        <v>0</v>
      </c>
      <c r="L32" s="2" t="s">
        <v>218</v>
      </c>
      <c r="N32" s="78">
        <f ca="1">IF($J32&lt;&gt;0,VLOOKUP($L32,'Allocation Factors - North'!$B$13:$U$102,5,FALSE)*$J32,0)+IF($F32&lt;&gt;0,VLOOKUP($H32,'Allocation Factors - North'!$B$13:$U$102,5,FALSE)*$F32,0)</f>
        <v>0</v>
      </c>
      <c r="O32" s="78">
        <f ca="1">IF($J32&lt;&gt;0,VLOOKUP($L32,'Allocation Factors - North'!$B$13:$U$102,6,FALSE)*$J32,0)+IF($F32&lt;&gt;0,VLOOKUP($H32,'Allocation Factors - North'!$B$13:$U$102,6,FALSE)*$F32,0)</f>
        <v>0</v>
      </c>
      <c r="P32" s="78">
        <f ca="1">IF($J32&lt;&gt;0,VLOOKUP($L32,'Allocation Factors - North'!$B$13:$U$102,7,FALSE)*$J32,0)+IF($F32&lt;&gt;0,VLOOKUP($H32,'Allocation Factors - North'!$B$13:$U$102,7,FALSE)*$F32,0)</f>
        <v>0</v>
      </c>
      <c r="Q32" s="78"/>
      <c r="R32" s="78"/>
      <c r="S32" s="78">
        <f ca="1">IF($J32&lt;&gt;0,VLOOKUP($L32,'Allocation Factors - North'!$B$13:$U$102,10,FALSE)*$J32,0)+IF($F32&lt;&gt;0,VLOOKUP($H32,'Allocation Factors - North'!$B$13:$U$102,10,FALSE)*$F32,0)</f>
        <v>0</v>
      </c>
      <c r="T32" s="78">
        <f ca="1">IF($J32&lt;&gt;0,VLOOKUP($L32,'Allocation Factors - North'!$B$13:$U$102,11,FALSE)*$J32,0)+IF($F32&lt;&gt;0,VLOOKUP($H32,'Allocation Factors - North'!$B$13:$U$102,11,FALSE)*$F32,0)</f>
        <v>0</v>
      </c>
      <c r="U32" s="78">
        <f ca="1">IF($J32&lt;&gt;0,VLOOKUP($L32,'Allocation Factors - North'!$B$13:$U$102,12,FALSE)*$J32,0)+IF($F32&lt;&gt;0,VLOOKUP($H32,'Allocation Factors - North'!$B$13:$U$102,12,FALSE)*$F32,0)</f>
        <v>0</v>
      </c>
      <c r="V32" s="78">
        <f ca="1">IF($J32&lt;&gt;0,VLOOKUP($L32,'Allocation Factors - North'!$B$13:$U$102,13,FALSE)*$J32,0)+IF($F32&lt;&gt;0,VLOOKUP($H32,'Allocation Factors - North'!$B$13:$U$102,13,FALSE)*$F32,0)</f>
        <v>0</v>
      </c>
      <c r="W32" s="78">
        <f ca="1">IF($J32&lt;&gt;0,VLOOKUP($L32,'Allocation Factors - North'!$B$13:$U$102,14,FALSE)*$J32,0)+IF($F32&lt;&gt;0,VLOOKUP($H32,'Allocation Factors - North'!$B$13:$U$102,14,FALSE)*$F32,0)</f>
        <v>0</v>
      </c>
      <c r="X32" s="78">
        <f ca="1">IF($J32&lt;&gt;0,VLOOKUP($L32,'Allocation Factors - North'!$B$13:$U$102,15,FALSE)*$J32,0)+IF($F32&lt;&gt;0,VLOOKUP($H32,'Allocation Factors - North'!$B$13:$U$102,15,FALSE)*$F32,0)</f>
        <v>0</v>
      </c>
      <c r="Y32" s="78">
        <f ca="1">IF($J32&lt;&gt;0,VLOOKUP($L32,'Allocation Factors - North'!$B$13:$U$102,16,FALSE)*$J32,0)+IF($F32&lt;&gt;0,VLOOKUP($H32,'Allocation Factors - North'!$B$13:$U$102,16,FALSE)*$F32,0)</f>
        <v>0</v>
      </c>
      <c r="Z32" s="78">
        <f ca="1">IF($J32&lt;&gt;0,VLOOKUP($L32,'Allocation Factors - North'!$B$13:$U$102,17,FALSE)*$J32,0)+IF($F32&lt;&gt;0,VLOOKUP($H32,'Allocation Factors - North'!$B$13:$U$102,17,FALSE)*$F32,0)</f>
        <v>0</v>
      </c>
      <c r="AA32" s="78">
        <f ca="1">IF($J32&lt;&gt;0,VLOOKUP($L32,'Allocation Factors - North'!$B$13:$U$102,18,FALSE)*$J32,0)+IF($F32&lt;&gt;0,VLOOKUP($H32,'Allocation Factors - North'!$B$13:$U$102,18,FALSE)*$F32,0)</f>
        <v>0</v>
      </c>
      <c r="AB32" s="78">
        <f ca="1">IF($J32&lt;&gt;0,VLOOKUP($L32,'Allocation Factors - North'!$B$13:$U$102,19,FALSE)*$J32,0)+IF($F32&lt;&gt;0,VLOOKUP($H32,'Allocation Factors - North'!$B$13:$U$102,19,FALSE)*$F32,0)</f>
        <v>0</v>
      </c>
      <c r="AC32" s="78">
        <f ca="1">IF($J32&lt;&gt;0,VLOOKUP($L32,'Allocation Factors - North'!$B$13:$U$102,20,FALSE)*$J32,0)+IF($F32&lt;&gt;0,VLOOKUP($H32,'Allocation Factors - North'!$B$13:$U$102,20,FALSE)*$F32,0)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78">
        <f ca="1">'Rate Zone Allocation - Gas Cost'!P33</f>
        <v>0</v>
      </c>
      <c r="F33" s="78"/>
      <c r="I33" s="74">
        <v>0</v>
      </c>
      <c r="J33" s="78">
        <f t="shared" ca="1" si="6"/>
        <v>0</v>
      </c>
      <c r="L33" s="2" t="s">
        <v>230</v>
      </c>
      <c r="N33" s="78">
        <f ca="1">IF($J33&lt;&gt;0,VLOOKUP($L33,'Allocation Factors - North'!$B$13:$U$102,5,FALSE)*$J33,0)+IF($F33&lt;&gt;0,VLOOKUP($H33,'Allocation Factors - North'!$B$13:$U$102,5,FALSE)*$F33,0)</f>
        <v>0</v>
      </c>
      <c r="O33" s="78">
        <f ca="1">IF($J33&lt;&gt;0,VLOOKUP($L33,'Allocation Factors - North'!$B$13:$U$102,6,FALSE)*$J33,0)+IF($F33&lt;&gt;0,VLOOKUP($H33,'Allocation Factors - North'!$B$13:$U$102,6,FALSE)*$F33,0)</f>
        <v>0</v>
      </c>
      <c r="P33" s="78">
        <f ca="1">IF($J33&lt;&gt;0,VLOOKUP($L33,'Allocation Factors - North'!$B$13:$U$102,7,FALSE)*$J33,0)+IF($F33&lt;&gt;0,VLOOKUP($H33,'Allocation Factors - North'!$B$13:$U$102,7,FALSE)*$F33,0)</f>
        <v>0</v>
      </c>
      <c r="Q33" s="78"/>
      <c r="R33" s="78"/>
      <c r="S33" s="78">
        <f ca="1">IF($J33&lt;&gt;0,VLOOKUP($L33,'Allocation Factors - North'!$B$13:$U$102,10,FALSE)*$J33,0)+IF($F33&lt;&gt;0,VLOOKUP($H33,'Allocation Factors - North'!$B$13:$U$102,10,FALSE)*$F33,0)</f>
        <v>0</v>
      </c>
      <c r="T33" s="78">
        <f ca="1">IF($J33&lt;&gt;0,VLOOKUP($L33,'Allocation Factors - North'!$B$13:$U$102,11,FALSE)*$J33,0)+IF($F33&lt;&gt;0,VLOOKUP($H33,'Allocation Factors - North'!$B$13:$U$102,11,FALSE)*$F33,0)</f>
        <v>0</v>
      </c>
      <c r="U33" s="78">
        <f ca="1">IF($J33&lt;&gt;0,VLOOKUP($L33,'Allocation Factors - North'!$B$13:$U$102,12,FALSE)*$J33,0)+IF($F33&lt;&gt;0,VLOOKUP($H33,'Allocation Factors - North'!$B$13:$U$102,12,FALSE)*$F33,0)</f>
        <v>0</v>
      </c>
      <c r="V33" s="78">
        <f ca="1">IF($J33&lt;&gt;0,VLOOKUP($L33,'Allocation Factors - North'!$B$13:$U$102,13,FALSE)*$J33,0)+IF($F33&lt;&gt;0,VLOOKUP($H33,'Allocation Factors - North'!$B$13:$U$102,13,FALSE)*$F33,0)</f>
        <v>0</v>
      </c>
      <c r="W33" s="78">
        <f ca="1">IF($J33&lt;&gt;0,VLOOKUP($L33,'Allocation Factors - North'!$B$13:$U$102,14,FALSE)*$J33,0)+IF($F33&lt;&gt;0,VLOOKUP($H33,'Allocation Factors - North'!$B$13:$U$102,14,FALSE)*$F33,0)</f>
        <v>0</v>
      </c>
      <c r="X33" s="78">
        <f ca="1">IF($J33&lt;&gt;0,VLOOKUP($L33,'Allocation Factors - North'!$B$13:$U$102,15,FALSE)*$J33,0)+IF($F33&lt;&gt;0,VLOOKUP($H33,'Allocation Factors - North'!$B$13:$U$102,15,FALSE)*$F33,0)</f>
        <v>0</v>
      </c>
      <c r="Y33" s="78">
        <f ca="1">IF($J33&lt;&gt;0,VLOOKUP($L33,'Allocation Factors - North'!$B$13:$U$102,16,FALSE)*$J33,0)+IF($F33&lt;&gt;0,VLOOKUP($H33,'Allocation Factors - North'!$B$13:$U$102,16,FALSE)*$F33,0)</f>
        <v>0</v>
      </c>
      <c r="Z33" s="78">
        <f ca="1">IF($J33&lt;&gt;0,VLOOKUP($L33,'Allocation Factors - North'!$B$13:$U$102,17,FALSE)*$J33,0)+IF($F33&lt;&gt;0,VLOOKUP($H33,'Allocation Factors - North'!$B$13:$U$102,17,FALSE)*$F33,0)</f>
        <v>0</v>
      </c>
      <c r="AA33" s="78">
        <f ca="1">IF($J33&lt;&gt;0,VLOOKUP($L33,'Allocation Factors - North'!$B$13:$U$102,18,FALSE)*$J33,0)+IF($F33&lt;&gt;0,VLOOKUP($H33,'Allocation Factors - North'!$B$13:$U$102,18,FALSE)*$F33,0)</f>
        <v>0</v>
      </c>
      <c r="AB33" s="78">
        <f ca="1">IF($J33&lt;&gt;0,VLOOKUP($L33,'Allocation Factors - North'!$B$13:$U$102,19,FALSE)*$J33,0)+IF($F33&lt;&gt;0,VLOOKUP($H33,'Allocation Factors - North'!$B$13:$U$102,19,FALSE)*$F33,0)</f>
        <v>0</v>
      </c>
      <c r="AC33" s="78">
        <f ca="1">IF($J33&lt;&gt;0,VLOOKUP($L33,'Allocation Factors - North'!$B$13:$U$102,20,FALSE)*$J33,0)+IF($F33&lt;&gt;0,VLOOKUP($H33,'Allocation Factors - North'!$B$13:$U$102,20,FALSE)*$F33,0)</f>
        <v>0</v>
      </c>
    </row>
    <row r="34" spans="1:29" x14ac:dyDescent="0.2">
      <c r="A34" s="2">
        <f t="shared" si="7"/>
        <v>16</v>
      </c>
      <c r="B34" s="31" t="s">
        <v>331</v>
      </c>
      <c r="D34" s="78">
        <f ca="1">'Rate Zone Allocation - Gas Cost'!P34</f>
        <v>0</v>
      </c>
      <c r="F34" s="78"/>
      <c r="I34" s="74">
        <v>0</v>
      </c>
      <c r="J34" s="78">
        <f t="shared" ca="1" si="6"/>
        <v>0</v>
      </c>
      <c r="L34" s="2" t="s">
        <v>222</v>
      </c>
      <c r="N34" s="78">
        <f ca="1">IF($J34&lt;&gt;0,VLOOKUP($L34,'Allocation Factors - North'!$B$13:$U$102,5,FALSE)*$J34,0)+IF($F34&lt;&gt;0,VLOOKUP($H34,'Allocation Factors - North'!$B$13:$U$102,5,FALSE)*$F34,0)</f>
        <v>0</v>
      </c>
      <c r="O34" s="78">
        <f ca="1">IF($J34&lt;&gt;0,VLOOKUP($L34,'Allocation Factors - North'!$B$13:$U$102,6,FALSE)*$J34,0)+IF($F34&lt;&gt;0,VLOOKUP($H34,'Allocation Factors - North'!$B$13:$U$102,6,FALSE)*$F34,0)</f>
        <v>0</v>
      </c>
      <c r="P34" s="78">
        <f ca="1">IF($J34&lt;&gt;0,VLOOKUP($L34,'Allocation Factors - North'!$B$13:$U$102,7,FALSE)*$J34,0)+IF($F34&lt;&gt;0,VLOOKUP($H34,'Allocation Factors - North'!$B$13:$U$102,7,FALSE)*$F34,0)</f>
        <v>0</v>
      </c>
      <c r="Q34" s="78"/>
      <c r="R34" s="78"/>
      <c r="S34" s="78">
        <f ca="1">IF($J34&lt;&gt;0,VLOOKUP($L34,'Allocation Factors - North'!$B$13:$U$102,10,FALSE)*$J34,0)+IF($F34&lt;&gt;0,VLOOKUP($H34,'Allocation Factors - North'!$B$13:$U$102,10,FALSE)*$F34,0)</f>
        <v>0</v>
      </c>
      <c r="T34" s="78">
        <f ca="1">IF($J34&lt;&gt;0,VLOOKUP($L34,'Allocation Factors - North'!$B$13:$U$102,11,FALSE)*$J34,0)+IF($F34&lt;&gt;0,VLOOKUP($H34,'Allocation Factors - North'!$B$13:$U$102,11,FALSE)*$F34,0)</f>
        <v>0</v>
      </c>
      <c r="U34" s="78">
        <f ca="1">IF($J34&lt;&gt;0,VLOOKUP($L34,'Allocation Factors - North'!$B$13:$U$102,12,FALSE)*$J34,0)+IF($F34&lt;&gt;0,VLOOKUP($H34,'Allocation Factors - North'!$B$13:$U$102,12,FALSE)*$F34,0)</f>
        <v>0</v>
      </c>
      <c r="V34" s="78">
        <f ca="1">IF($J34&lt;&gt;0,VLOOKUP($L34,'Allocation Factors - North'!$B$13:$U$102,13,FALSE)*$J34,0)+IF($F34&lt;&gt;0,VLOOKUP($H34,'Allocation Factors - North'!$B$13:$U$102,13,FALSE)*$F34,0)</f>
        <v>0</v>
      </c>
      <c r="W34" s="78">
        <f ca="1">IF($J34&lt;&gt;0,VLOOKUP($L34,'Allocation Factors - North'!$B$13:$U$102,14,FALSE)*$J34,0)+IF($F34&lt;&gt;0,VLOOKUP($H34,'Allocation Factors - North'!$B$13:$U$102,14,FALSE)*$F34,0)</f>
        <v>0</v>
      </c>
      <c r="X34" s="78">
        <f ca="1">IF($J34&lt;&gt;0,VLOOKUP($L34,'Allocation Factors - North'!$B$13:$U$102,15,FALSE)*$J34,0)+IF($F34&lt;&gt;0,VLOOKUP($H34,'Allocation Factors - North'!$B$13:$U$102,15,FALSE)*$F34,0)</f>
        <v>0</v>
      </c>
      <c r="Y34" s="78">
        <f ca="1">IF($J34&lt;&gt;0,VLOOKUP($L34,'Allocation Factors - North'!$B$13:$U$102,16,FALSE)*$J34,0)+IF($F34&lt;&gt;0,VLOOKUP($H34,'Allocation Factors - North'!$B$13:$U$102,16,FALSE)*$F34,0)</f>
        <v>0</v>
      </c>
      <c r="Z34" s="78">
        <f ca="1">IF($J34&lt;&gt;0,VLOOKUP($L34,'Allocation Factors - North'!$B$13:$U$102,17,FALSE)*$J34,0)+IF($F34&lt;&gt;0,VLOOKUP($H34,'Allocation Factors - North'!$B$13:$U$102,17,FALSE)*$F34,0)</f>
        <v>0</v>
      </c>
      <c r="AA34" s="78">
        <f ca="1">IF($J34&lt;&gt;0,VLOOKUP($L34,'Allocation Factors - North'!$B$13:$U$102,18,FALSE)*$J34,0)+IF($F34&lt;&gt;0,VLOOKUP($H34,'Allocation Factors - North'!$B$13:$U$102,18,FALSE)*$F34,0)</f>
        <v>0</v>
      </c>
      <c r="AB34" s="78">
        <f ca="1">IF($J34&lt;&gt;0,VLOOKUP($L34,'Allocation Factors - North'!$B$13:$U$102,19,FALSE)*$J34,0)+IF($F34&lt;&gt;0,VLOOKUP($H34,'Allocation Factors - North'!$B$13:$U$102,19,FALSE)*$F34,0)</f>
        <v>0</v>
      </c>
      <c r="AC34" s="78">
        <f ca="1">IF($J34&lt;&gt;0,VLOOKUP($L34,'Allocation Factors - North'!$B$13:$U$102,20,FALSE)*$J34,0)+IF($F34&lt;&gt;0,VLOOKUP($H34,'Allocation Factors - North'!$B$13:$U$102,20,FALSE)*$F34,0)</f>
        <v>0</v>
      </c>
    </row>
    <row r="35" spans="1:29" x14ac:dyDescent="0.2">
      <c r="A35" s="2">
        <f t="shared" si="7"/>
        <v>17</v>
      </c>
      <c r="B35" s="31" t="s">
        <v>332</v>
      </c>
      <c r="D35" s="78">
        <f ca="1">'Rate Zone Allocation - Gas Cost'!P35</f>
        <v>0</v>
      </c>
      <c r="F35" s="78"/>
      <c r="I35" s="74">
        <v>0</v>
      </c>
      <c r="J35" s="78">
        <f t="shared" ca="1" si="6"/>
        <v>0</v>
      </c>
      <c r="L35" s="2" t="s">
        <v>333</v>
      </c>
      <c r="N35" s="78">
        <f ca="1">IF($J35&lt;&gt;0,VLOOKUP($L35,'Allocation Factors - North'!$B$13:$U$102,5,FALSE)*$J35,0)+IF($F35&lt;&gt;0,VLOOKUP($H35,'Allocation Factors - North'!$B$13:$U$102,5,FALSE)*$F35,0)</f>
        <v>0</v>
      </c>
      <c r="O35" s="78">
        <f ca="1">IF($J35&lt;&gt;0,VLOOKUP($L35,'Allocation Factors - North'!$B$13:$U$102,6,FALSE)*$J35,0)+IF($F35&lt;&gt;0,VLOOKUP($H35,'Allocation Factors - North'!$B$13:$U$102,6,FALSE)*$F35,0)</f>
        <v>0</v>
      </c>
      <c r="P35" s="78">
        <f ca="1">IF($J35&lt;&gt;0,VLOOKUP($L35,'Allocation Factors - North'!$B$13:$U$102,7,FALSE)*$J35,0)+IF($F35&lt;&gt;0,VLOOKUP($H35,'Allocation Factors - North'!$B$13:$U$102,7,FALSE)*$F35,0)</f>
        <v>0</v>
      </c>
      <c r="Q35" s="78"/>
      <c r="R35" s="78"/>
      <c r="S35" s="78">
        <f ca="1">IF($J35&lt;&gt;0,VLOOKUP($L35,'Allocation Factors - North'!$B$13:$U$102,10,FALSE)*$J35,0)+IF($F35&lt;&gt;0,VLOOKUP($H35,'Allocation Factors - North'!$B$13:$U$102,10,FALSE)*$F35,0)</f>
        <v>0</v>
      </c>
      <c r="T35" s="78">
        <f ca="1">IF($J35&lt;&gt;0,VLOOKUP($L35,'Allocation Factors - North'!$B$13:$U$102,11,FALSE)*$J35,0)+IF($F35&lt;&gt;0,VLOOKUP($H35,'Allocation Factors - North'!$B$13:$U$102,11,FALSE)*$F35,0)</f>
        <v>0</v>
      </c>
      <c r="U35" s="78">
        <f ca="1">IF($J35&lt;&gt;0,VLOOKUP($L35,'Allocation Factors - North'!$B$13:$U$102,12,FALSE)*$J35,0)+IF($F35&lt;&gt;0,VLOOKUP($H35,'Allocation Factors - North'!$B$13:$U$102,12,FALSE)*$F35,0)</f>
        <v>0</v>
      </c>
      <c r="V35" s="78">
        <f ca="1">IF($J35&lt;&gt;0,VLOOKUP($L35,'Allocation Factors - North'!$B$13:$U$102,13,FALSE)*$J35,0)+IF($F35&lt;&gt;0,VLOOKUP($H35,'Allocation Factors - North'!$B$13:$U$102,13,FALSE)*$F35,0)</f>
        <v>0</v>
      </c>
      <c r="W35" s="78">
        <f ca="1">IF($J35&lt;&gt;0,VLOOKUP($L35,'Allocation Factors - North'!$B$13:$U$102,14,FALSE)*$J35,0)+IF($F35&lt;&gt;0,VLOOKUP($H35,'Allocation Factors - North'!$B$13:$U$102,14,FALSE)*$F35,0)</f>
        <v>0</v>
      </c>
      <c r="X35" s="78">
        <f ca="1">IF($J35&lt;&gt;0,VLOOKUP($L35,'Allocation Factors - North'!$B$13:$U$102,15,FALSE)*$J35,0)+IF($F35&lt;&gt;0,VLOOKUP($H35,'Allocation Factors - North'!$B$13:$U$102,15,FALSE)*$F35,0)</f>
        <v>0</v>
      </c>
      <c r="Y35" s="78">
        <f ca="1">IF($J35&lt;&gt;0,VLOOKUP($L35,'Allocation Factors - North'!$B$13:$U$102,16,FALSE)*$J35,0)+IF($F35&lt;&gt;0,VLOOKUP($H35,'Allocation Factors - North'!$B$13:$U$102,16,FALSE)*$F35,0)</f>
        <v>0</v>
      </c>
      <c r="Z35" s="78">
        <f ca="1">IF($J35&lt;&gt;0,VLOOKUP($L35,'Allocation Factors - North'!$B$13:$U$102,17,FALSE)*$J35,0)+IF($F35&lt;&gt;0,VLOOKUP($H35,'Allocation Factors - North'!$B$13:$U$102,17,FALSE)*$F35,0)</f>
        <v>0</v>
      </c>
      <c r="AA35" s="78">
        <f ca="1">IF($J35&lt;&gt;0,VLOOKUP($L35,'Allocation Factors - North'!$B$13:$U$102,18,FALSE)*$J35,0)+IF($F35&lt;&gt;0,VLOOKUP($H35,'Allocation Factors - North'!$B$13:$U$102,18,FALSE)*$F35,0)</f>
        <v>0</v>
      </c>
      <c r="AB35" s="78">
        <f ca="1">IF($J35&lt;&gt;0,VLOOKUP($L35,'Allocation Factors - North'!$B$13:$U$102,19,FALSE)*$J35,0)+IF($F35&lt;&gt;0,VLOOKUP($H35,'Allocation Factors - North'!$B$13:$U$102,19,FALSE)*$F35,0)</f>
        <v>0</v>
      </c>
      <c r="AC35" s="78">
        <f ca="1">IF($J35&lt;&gt;0,VLOOKUP($L35,'Allocation Factors - North'!$B$13:$U$102,20,FALSE)*$J35,0)+IF($F35&lt;&gt;0,VLOOKUP($H35,'Allocation Factors - North'!$B$13:$U$102,20,FALSE)*$F35,0)</f>
        <v>0</v>
      </c>
    </row>
    <row r="36" spans="1:29" x14ac:dyDescent="0.2">
      <c r="A36" s="2">
        <f t="shared" si="7"/>
        <v>18</v>
      </c>
      <c r="B36" s="31" t="s">
        <v>146</v>
      </c>
      <c r="D36" s="78">
        <f ca="1">'Rate Zone Allocation - Gas Cost'!P36</f>
        <v>0</v>
      </c>
      <c r="F36" s="78"/>
      <c r="I36" s="74">
        <v>0</v>
      </c>
      <c r="J36" s="78">
        <f t="shared" ca="1" si="6"/>
        <v>0</v>
      </c>
      <c r="L36" s="2" t="s">
        <v>229</v>
      </c>
      <c r="N36" s="78">
        <f ca="1">IF($J36&lt;&gt;0,VLOOKUP($L36,'Allocation Factors - North'!$B$13:$U$102,5,FALSE)*$J36,0)+IF($F36&lt;&gt;0,VLOOKUP($H36,'Allocation Factors - North'!$B$13:$U$102,5,FALSE)*$F36,0)</f>
        <v>0</v>
      </c>
      <c r="O36" s="78">
        <f ca="1">IF($J36&lt;&gt;0,VLOOKUP($L36,'Allocation Factors - North'!$B$13:$U$102,6,FALSE)*$J36,0)+IF($F36&lt;&gt;0,VLOOKUP($H36,'Allocation Factors - North'!$B$13:$U$102,6,FALSE)*$F36,0)</f>
        <v>0</v>
      </c>
      <c r="P36" s="78">
        <f ca="1">IF($J36&lt;&gt;0,VLOOKUP($L36,'Allocation Factors - North'!$B$13:$U$102,7,FALSE)*$J36,0)+IF($F36&lt;&gt;0,VLOOKUP($H36,'Allocation Factors - North'!$B$13:$U$102,7,FALSE)*$F36,0)</f>
        <v>0</v>
      </c>
      <c r="Q36" s="78"/>
      <c r="R36" s="78"/>
      <c r="S36" s="78">
        <f ca="1">IF($J36&lt;&gt;0,VLOOKUP($L36,'Allocation Factors - North'!$B$13:$U$102,10,FALSE)*$J36,0)+IF($F36&lt;&gt;0,VLOOKUP($H36,'Allocation Factors - North'!$B$13:$U$102,10,FALSE)*$F36,0)</f>
        <v>0</v>
      </c>
      <c r="T36" s="78">
        <f ca="1">IF($J36&lt;&gt;0,VLOOKUP($L36,'Allocation Factors - North'!$B$13:$U$102,11,FALSE)*$J36,0)+IF($F36&lt;&gt;0,VLOOKUP($H36,'Allocation Factors - North'!$B$13:$U$102,11,FALSE)*$F36,0)</f>
        <v>0</v>
      </c>
      <c r="U36" s="78">
        <f ca="1">IF($J36&lt;&gt;0,VLOOKUP($L36,'Allocation Factors - North'!$B$13:$U$102,12,FALSE)*$J36,0)+IF($F36&lt;&gt;0,VLOOKUP($H36,'Allocation Factors - North'!$B$13:$U$102,12,FALSE)*$F36,0)</f>
        <v>0</v>
      </c>
      <c r="V36" s="78">
        <f ca="1">IF($J36&lt;&gt;0,VLOOKUP($L36,'Allocation Factors - North'!$B$13:$U$102,13,FALSE)*$J36,0)+IF($F36&lt;&gt;0,VLOOKUP($H36,'Allocation Factors - North'!$B$13:$U$102,13,FALSE)*$F36,0)</f>
        <v>0</v>
      </c>
      <c r="W36" s="78">
        <f ca="1">IF($J36&lt;&gt;0,VLOOKUP($L36,'Allocation Factors - North'!$B$13:$U$102,14,FALSE)*$J36,0)+IF($F36&lt;&gt;0,VLOOKUP($H36,'Allocation Factors - North'!$B$13:$U$102,14,FALSE)*$F36,0)</f>
        <v>0</v>
      </c>
      <c r="X36" s="78">
        <f ca="1">IF($J36&lt;&gt;0,VLOOKUP($L36,'Allocation Factors - North'!$B$13:$U$102,15,FALSE)*$J36,0)+IF($F36&lt;&gt;0,VLOOKUP($H36,'Allocation Factors - North'!$B$13:$U$102,15,FALSE)*$F36,0)</f>
        <v>0</v>
      </c>
      <c r="Y36" s="78">
        <f ca="1">IF($J36&lt;&gt;0,VLOOKUP($L36,'Allocation Factors - North'!$B$13:$U$102,16,FALSE)*$J36,0)+IF($F36&lt;&gt;0,VLOOKUP($H36,'Allocation Factors - North'!$B$13:$U$102,16,FALSE)*$F36,0)</f>
        <v>0</v>
      </c>
      <c r="Z36" s="78">
        <f ca="1">IF($J36&lt;&gt;0,VLOOKUP($L36,'Allocation Factors - North'!$B$13:$U$102,17,FALSE)*$J36,0)+IF($F36&lt;&gt;0,VLOOKUP($H36,'Allocation Factors - North'!$B$13:$U$102,17,FALSE)*$F36,0)</f>
        <v>0</v>
      </c>
      <c r="AA36" s="78">
        <f ca="1">IF($J36&lt;&gt;0,VLOOKUP($L36,'Allocation Factors - North'!$B$13:$U$102,18,FALSE)*$J36,0)+IF($F36&lt;&gt;0,VLOOKUP($H36,'Allocation Factors - North'!$B$13:$U$102,18,FALSE)*$F36,0)</f>
        <v>0</v>
      </c>
      <c r="AB36" s="78">
        <f ca="1">IF($J36&lt;&gt;0,VLOOKUP($L36,'Allocation Factors - North'!$B$13:$U$102,19,FALSE)*$J36,0)+IF($F36&lt;&gt;0,VLOOKUP($H36,'Allocation Factors - North'!$B$13:$U$102,19,FALSE)*$F36,0)</f>
        <v>0</v>
      </c>
      <c r="AC36" s="78">
        <f ca="1">IF($J36&lt;&gt;0,VLOOKUP($L36,'Allocation Factors - North'!$B$13:$U$102,20,FALSE)*$J36,0)+IF($F36&lt;&gt;0,VLOOKUP($H36,'Allocation Factors - North'!$B$13:$U$102,20,FALSE)*$F36,0)</f>
        <v>0</v>
      </c>
    </row>
    <row r="37" spans="1:29" x14ac:dyDescent="0.2">
      <c r="A37" s="2">
        <f t="shared" si="7"/>
        <v>19</v>
      </c>
      <c r="B37" s="31" t="s">
        <v>95</v>
      </c>
      <c r="D37" s="78">
        <f ca="1">'Rate Zone Allocation - Gas Cost'!P37</f>
        <v>1093.9002420090587</v>
      </c>
      <c r="F37" s="78">
        <f>'Total Allocation - North'!F37</f>
        <v>1036.8177511340325</v>
      </c>
      <c r="H37" s="2" t="s">
        <v>251</v>
      </c>
      <c r="I37" s="74">
        <v>0</v>
      </c>
      <c r="J37" s="78">
        <f t="shared" ca="1" si="6"/>
        <v>57.082490875026224</v>
      </c>
      <c r="L37" s="2" t="s">
        <v>336</v>
      </c>
      <c r="N37" s="78">
        <f ca="1">IF($J37&lt;&gt;0,VLOOKUP($L37,'Allocation Factors - North'!$B$13:$U$102,5,FALSE)*$J37,0)+IF($F37&lt;&gt;0,VLOOKUP($H37,'Allocation Factors - North'!$B$13:$U$102,5,FALSE)*$F37,0)</f>
        <v>570.8314938454331</v>
      </c>
      <c r="O37" s="78">
        <f ca="1">IF($J37&lt;&gt;0,VLOOKUP($L37,'Allocation Factors - North'!$B$13:$U$102,6,FALSE)*$J37,0)+IF($F37&lt;&gt;0,VLOOKUP($H37,'Allocation Factors - North'!$B$13:$U$102,6,FALSE)*$F37,0)</f>
        <v>330.07040482297288</v>
      </c>
      <c r="P37" s="78">
        <f ca="1">IF($J37&lt;&gt;0,VLOOKUP($L37,'Allocation Factors - North'!$B$13:$U$102,7,FALSE)*$J37,0)+IF($F37&lt;&gt;0,VLOOKUP($H37,'Allocation Factors - North'!$B$13:$U$102,7,FALSE)*$F37,0)</f>
        <v>107.43491998037608</v>
      </c>
      <c r="Q37" s="78"/>
      <c r="R37" s="78"/>
      <c r="S37" s="78">
        <f ca="1">IF($J37&lt;&gt;0,VLOOKUP($L37,'Allocation Factors - North'!$B$13:$U$102,10,FALSE)*$J37,0)+IF($F37&lt;&gt;0,VLOOKUP($H37,'Allocation Factors - North'!$B$13:$U$102,10,FALSE)*$F37,0)</f>
        <v>0</v>
      </c>
      <c r="T37" s="78">
        <f ca="1">IF($J37&lt;&gt;0,VLOOKUP($L37,'Allocation Factors - North'!$B$13:$U$102,11,FALSE)*$J37,0)+IF($F37&lt;&gt;0,VLOOKUP($H37,'Allocation Factors - North'!$B$13:$U$102,11,FALSE)*$F37,0)</f>
        <v>0</v>
      </c>
      <c r="U37" s="78">
        <f ca="1">IF($J37&lt;&gt;0,VLOOKUP($L37,'Allocation Factors - North'!$B$13:$U$102,12,FALSE)*$J37,0)+IF($F37&lt;&gt;0,VLOOKUP($H37,'Allocation Factors - North'!$B$13:$U$102,12,FALSE)*$F37,0)</f>
        <v>0</v>
      </c>
      <c r="V37" s="78">
        <f ca="1">IF($J37&lt;&gt;0,VLOOKUP($L37,'Allocation Factors - North'!$B$13:$U$102,13,FALSE)*$J37,0)+IF($F37&lt;&gt;0,VLOOKUP($H37,'Allocation Factors - North'!$B$13:$U$102,13,FALSE)*$F37,0)</f>
        <v>0</v>
      </c>
      <c r="W37" s="78">
        <f ca="1">IF($J37&lt;&gt;0,VLOOKUP($L37,'Allocation Factors - North'!$B$13:$U$102,14,FALSE)*$J37,0)+IF($F37&lt;&gt;0,VLOOKUP($H37,'Allocation Factors - North'!$B$13:$U$102,14,FALSE)*$F37,0)</f>
        <v>0</v>
      </c>
      <c r="X37" s="78">
        <f ca="1">IF($J37&lt;&gt;0,VLOOKUP($L37,'Allocation Factors - North'!$B$13:$U$102,15,FALSE)*$J37,0)+IF($F37&lt;&gt;0,VLOOKUP($H37,'Allocation Factors - North'!$B$13:$U$102,15,FALSE)*$F37,0)</f>
        <v>0</v>
      </c>
      <c r="Y37" s="78">
        <f ca="1">IF($J37&lt;&gt;0,VLOOKUP($L37,'Allocation Factors - North'!$B$13:$U$102,16,FALSE)*$J37,0)+IF($F37&lt;&gt;0,VLOOKUP($H37,'Allocation Factors - North'!$B$13:$U$102,16,FALSE)*$F37,0)</f>
        <v>14.711558844759395</v>
      </c>
      <c r="Z37" s="78">
        <f ca="1">IF($J37&lt;&gt;0,VLOOKUP($L37,'Allocation Factors - North'!$B$13:$U$102,17,FALSE)*$J37,0)+IF($F37&lt;&gt;0,VLOOKUP($H37,'Allocation Factors - North'!$B$13:$U$102,17,FALSE)*$F37,0)</f>
        <v>2.8551517048079251</v>
      </c>
      <c r="AA37" s="78">
        <f ca="1">IF($J37&lt;&gt;0,VLOOKUP($L37,'Allocation Factors - North'!$B$13:$U$102,18,FALSE)*$J37,0)+IF($F37&lt;&gt;0,VLOOKUP($H37,'Allocation Factors - North'!$B$13:$U$102,18,FALSE)*$F37,0)</f>
        <v>4.2738840739585999</v>
      </c>
      <c r="AB37" s="78">
        <f ca="1">IF($J37&lt;&gt;0,VLOOKUP($L37,'Allocation Factors - North'!$B$13:$U$102,19,FALSE)*$J37,0)+IF($F37&lt;&gt;0,VLOOKUP($H37,'Allocation Factors - North'!$B$13:$U$102,19,FALSE)*$F37,0)</f>
        <v>63.722828736750586</v>
      </c>
      <c r="AC37" s="78">
        <f ca="1">IF($J37&lt;&gt;0,VLOOKUP($L37,'Allocation Factors - North'!$B$13:$U$102,20,FALSE)*$J37,0)+IF($F37&lt;&gt;0,VLOOKUP($H37,'Allocation Factors - North'!$B$13:$U$102,20,FALSE)*$F37,0)</f>
        <v>0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1093.9002420090587</v>
      </c>
      <c r="F38" s="41">
        <f>SUM(F31:F37)</f>
        <v>1036.8177511340325</v>
      </c>
      <c r="J38" s="41">
        <f ca="1">SUM(J31:J37)</f>
        <v>57.082490875026224</v>
      </c>
      <c r="N38" s="41">
        <f t="shared" ref="N38:AA38" ca="1" si="8">SUM(N31:N37)</f>
        <v>570.8314938454331</v>
      </c>
      <c r="O38" s="41">
        <f t="shared" ca="1" si="8"/>
        <v>330.07040482297288</v>
      </c>
      <c r="P38" s="41">
        <f t="shared" ca="1" si="8"/>
        <v>107.43491998037608</v>
      </c>
      <c r="Q38" s="41"/>
      <c r="R38" s="41"/>
      <c r="S38" s="41">
        <f t="shared" ca="1" si="8"/>
        <v>0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0</v>
      </c>
      <c r="X38" s="41">
        <f t="shared" ca="1" si="8"/>
        <v>0</v>
      </c>
      <c r="Y38" s="41">
        <f t="shared" ca="1" si="8"/>
        <v>14.711558844759395</v>
      </c>
      <c r="Z38" s="41">
        <f t="shared" ca="1" si="8"/>
        <v>2.8551517048079251</v>
      </c>
      <c r="AA38" s="41">
        <f t="shared" ca="1" si="8"/>
        <v>4.2738840739585999</v>
      </c>
      <c r="AB38" s="41">
        <f ca="1">SUM(AB31:AB37)</f>
        <v>63.722828736750586</v>
      </c>
      <c r="AC38" s="41">
        <f ca="1">SUM(AC31:AC37)</f>
        <v>0</v>
      </c>
    </row>
    <row r="39" spans="1:29" x14ac:dyDescent="0.2"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B40" s="76" t="s">
        <v>100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2">
        <f>A38+1</f>
        <v>21</v>
      </c>
      <c r="B41" s="31" t="s">
        <v>287</v>
      </c>
      <c r="D41" s="78">
        <f ca="1">'Rate Zone Allocation - Gas Cost'!P41</f>
        <v>2202.1525045218254</v>
      </c>
      <c r="E41" s="78"/>
      <c r="F41" s="78">
        <v>0</v>
      </c>
      <c r="G41" s="78"/>
      <c r="H41" s="122"/>
      <c r="I41" s="132"/>
      <c r="J41" s="78">
        <f t="shared" ref="J41:J55" ca="1" si="9">D41-F41</f>
        <v>2202.1525045218254</v>
      </c>
      <c r="L41" s="2" t="s">
        <v>290</v>
      </c>
      <c r="N41" s="78">
        <f ca="1">IF($J41&lt;&gt;0,VLOOKUP($L41,'Allocation Factors - North'!$B$13:$U$102,5,FALSE)*$J41,0)+IF($F41&lt;&gt;0,VLOOKUP($H41,'Allocation Factors - North'!$B$13:$U$102,5,FALSE)*$F41,0)</f>
        <v>906.47125159403231</v>
      </c>
      <c r="O41" s="78">
        <f ca="1">IF($J41&lt;&gt;0,VLOOKUP($L41,'Allocation Factors - North'!$B$13:$U$102,6,FALSE)*$J41,0)+IF($F41&lt;&gt;0,VLOOKUP($H41,'Allocation Factors - North'!$B$13:$U$102,6,FALSE)*$F41,0)</f>
        <v>585.99532845559895</v>
      </c>
      <c r="P41" s="78">
        <f ca="1">IF($J41&lt;&gt;0,VLOOKUP($L41,'Allocation Factors - North'!$B$13:$U$102,7,FALSE)*$J41,0)+IF($F41&lt;&gt;0,VLOOKUP($H41,'Allocation Factors - North'!$B$13:$U$102,7,FALSE)*$F41,0)</f>
        <v>85.48537017499693</v>
      </c>
      <c r="Q41" s="78"/>
      <c r="R41" s="78"/>
      <c r="S41" s="78">
        <f ca="1">IF($J41&lt;&gt;0,VLOOKUP($L41,'Allocation Factors - North'!$B$13:$U$102,10,FALSE)*$J41,0)+IF($F41&lt;&gt;0,VLOOKUP($H41,'Allocation Factors - North'!$B$13:$U$102,10,FALSE)*$F41,0)</f>
        <v>0</v>
      </c>
      <c r="T41" s="78">
        <f ca="1">IF($J41&lt;&gt;0,VLOOKUP($L41,'Allocation Factors - North'!$B$13:$U$102,11,FALSE)*$J41,0)+IF($F41&lt;&gt;0,VLOOKUP($H41,'Allocation Factors - North'!$B$13:$U$102,11,FALSE)*$F41,0)</f>
        <v>0</v>
      </c>
      <c r="U41" s="78">
        <f ca="1">IF($J41&lt;&gt;0,VLOOKUP($L41,'Allocation Factors - North'!$B$13:$U$102,12,FALSE)*$J41,0)+IF($F41&lt;&gt;0,VLOOKUP($H41,'Allocation Factors - North'!$B$13:$U$102,12,FALSE)*$F41,0)</f>
        <v>276.75643138186359</v>
      </c>
      <c r="V41" s="78">
        <f ca="1">IF($J41&lt;&gt;0,VLOOKUP($L41,'Allocation Factors - North'!$B$13:$U$102,13,FALSE)*$J41,0)+IF($F41&lt;&gt;0,VLOOKUP($H41,'Allocation Factors - North'!$B$13:$U$102,13,FALSE)*$F41,0)</f>
        <v>0</v>
      </c>
      <c r="W41" s="78">
        <f ca="1">IF($J41&lt;&gt;0,VLOOKUP($L41,'Allocation Factors - North'!$B$13:$U$102,14,FALSE)*$J41,0)+IF($F41&lt;&gt;0,VLOOKUP($H41,'Allocation Factors - North'!$B$13:$U$102,14,FALSE)*$F41,0)</f>
        <v>280.10076011935627</v>
      </c>
      <c r="X41" s="78">
        <f ca="1">IF($J41&lt;&gt;0,VLOOKUP($L41,'Allocation Factors - North'!$B$13:$U$102,15,FALSE)*$J41,0)+IF($F41&lt;&gt;0,VLOOKUP($H41,'Allocation Factors - North'!$B$13:$U$102,15,FALSE)*$F41,0)</f>
        <v>0</v>
      </c>
      <c r="Y41" s="78">
        <f ca="1">IF($J41&lt;&gt;0,VLOOKUP($L41,'Allocation Factors - North'!$B$13:$U$102,16,FALSE)*$J41,0)+IF($F41&lt;&gt;0,VLOOKUP($H41,'Allocation Factors - North'!$B$13:$U$102,16,FALSE)*$F41,0)</f>
        <v>0</v>
      </c>
      <c r="Z41" s="78">
        <f ca="1">IF($J41&lt;&gt;0,VLOOKUP($L41,'Allocation Factors - North'!$B$13:$U$102,17,FALSE)*$J41,0)+IF($F41&lt;&gt;0,VLOOKUP($H41,'Allocation Factors - North'!$B$13:$U$102,17,FALSE)*$F41,0)</f>
        <v>2.778472583432709E-2</v>
      </c>
      <c r="AA41" s="78">
        <f ca="1">IF($J41&lt;&gt;0,VLOOKUP($L41,'Allocation Factors - North'!$B$13:$U$102,18,FALSE)*$J41,0)+IF($F41&lt;&gt;0,VLOOKUP($H41,'Allocation Factors - North'!$B$13:$U$102,18,FALSE)*$F41,0)</f>
        <v>0</v>
      </c>
      <c r="AB41" s="78">
        <f ca="1">IF($J41&lt;&gt;0,VLOOKUP($L41,'Allocation Factors - North'!$B$13:$U$102,19,FALSE)*$J41,0)+IF($F41&lt;&gt;0,VLOOKUP($H41,'Allocation Factors - North'!$B$13:$U$102,19,FALSE)*$F41,0)</f>
        <v>67.315578070143175</v>
      </c>
      <c r="AC41" s="78">
        <f ca="1">IF($J41&lt;&gt;0,VLOOKUP($L41,'Allocation Factors - North'!$B$13:$U$102,20,FALSE)*$J41,0)+IF($F41&lt;&gt;0,VLOOKUP($H41,'Allocation Factors - North'!$B$13:$U$102,20,FALSE)*$F41,0)</f>
        <v>0</v>
      </c>
    </row>
    <row r="42" spans="1:29" x14ac:dyDescent="0.2">
      <c r="A42" s="2">
        <f>A41+1</f>
        <v>22</v>
      </c>
      <c r="B42" s="31" t="s">
        <v>288</v>
      </c>
      <c r="D42" s="78">
        <f ca="1">'Rate Zone Allocation - Gas Cost'!P42</f>
        <v>0</v>
      </c>
      <c r="E42" s="78"/>
      <c r="F42" s="78">
        <v>0</v>
      </c>
      <c r="G42" s="78"/>
      <c r="H42" s="122"/>
      <c r="I42" s="132"/>
      <c r="J42" s="78">
        <f t="shared" ca="1" si="9"/>
        <v>0</v>
      </c>
      <c r="L42" s="2" t="s">
        <v>291</v>
      </c>
      <c r="N42" s="78">
        <f ca="1">IF($J42&lt;&gt;0,VLOOKUP($L42,'Allocation Factors - North'!$B$13:$U$102,5,FALSE)*$J42,0)+IF($F42&lt;&gt;0,VLOOKUP($H42,'Allocation Factors - North'!$B$13:$U$102,5,FALSE)*$F42,0)</f>
        <v>0</v>
      </c>
      <c r="O42" s="78">
        <f ca="1">IF($J42&lt;&gt;0,VLOOKUP($L42,'Allocation Factors - North'!$B$13:$U$102,6,FALSE)*$J42,0)+IF($F42&lt;&gt;0,VLOOKUP($H42,'Allocation Factors - North'!$B$13:$U$102,6,FALSE)*$F42,0)</f>
        <v>0</v>
      </c>
      <c r="P42" s="78">
        <f ca="1">IF($J42&lt;&gt;0,VLOOKUP($L42,'Allocation Factors - North'!$B$13:$U$102,7,FALSE)*$J42,0)+IF($F42&lt;&gt;0,VLOOKUP($H42,'Allocation Factors - North'!$B$13:$U$102,7,FALSE)*$F42,0)</f>
        <v>0</v>
      </c>
      <c r="Q42" s="78"/>
      <c r="R42" s="78"/>
      <c r="S42" s="78">
        <f ca="1">IF($J42&lt;&gt;0,VLOOKUP($L42,'Allocation Factors - North'!$B$13:$U$102,10,FALSE)*$J42,0)+IF($F42&lt;&gt;0,VLOOKUP($H42,'Allocation Factors - North'!$B$13:$U$102,10,FALSE)*$F42,0)</f>
        <v>0</v>
      </c>
      <c r="T42" s="78">
        <f ca="1">IF($J42&lt;&gt;0,VLOOKUP($L42,'Allocation Factors - North'!$B$13:$U$102,11,FALSE)*$J42,0)+IF($F42&lt;&gt;0,VLOOKUP($H42,'Allocation Factors - North'!$B$13:$U$102,11,FALSE)*$F42,0)</f>
        <v>0</v>
      </c>
      <c r="U42" s="78">
        <f ca="1">IF($J42&lt;&gt;0,VLOOKUP($L42,'Allocation Factors - North'!$B$13:$U$102,12,FALSE)*$J42,0)+IF($F42&lt;&gt;0,VLOOKUP($H42,'Allocation Factors - North'!$B$13:$U$102,12,FALSE)*$F42,0)</f>
        <v>0</v>
      </c>
      <c r="V42" s="78">
        <f ca="1">IF($J42&lt;&gt;0,VLOOKUP($L42,'Allocation Factors - North'!$B$13:$U$102,13,FALSE)*$J42,0)+IF($F42&lt;&gt;0,VLOOKUP($H42,'Allocation Factors - North'!$B$13:$U$102,13,FALSE)*$F42,0)</f>
        <v>0</v>
      </c>
      <c r="W42" s="78">
        <f ca="1">IF($J42&lt;&gt;0,VLOOKUP($L42,'Allocation Factors - North'!$B$13:$U$102,14,FALSE)*$J42,0)+IF($F42&lt;&gt;0,VLOOKUP($H42,'Allocation Factors - North'!$B$13:$U$102,14,FALSE)*$F42,0)</f>
        <v>0</v>
      </c>
      <c r="X42" s="78">
        <f ca="1">IF($J42&lt;&gt;0,VLOOKUP($L42,'Allocation Factors - North'!$B$13:$U$102,15,FALSE)*$J42,0)+IF($F42&lt;&gt;0,VLOOKUP($H42,'Allocation Factors - North'!$B$13:$U$102,15,FALSE)*$F42,0)</f>
        <v>0</v>
      </c>
      <c r="Y42" s="78">
        <f ca="1">IF($J42&lt;&gt;0,VLOOKUP($L42,'Allocation Factors - North'!$B$13:$U$102,16,FALSE)*$J42,0)+IF($F42&lt;&gt;0,VLOOKUP($H42,'Allocation Factors - North'!$B$13:$U$102,16,FALSE)*$F42,0)</f>
        <v>0</v>
      </c>
      <c r="Z42" s="78">
        <f ca="1">IF($J42&lt;&gt;0,VLOOKUP($L42,'Allocation Factors - North'!$B$13:$U$102,17,FALSE)*$J42,0)+IF($F42&lt;&gt;0,VLOOKUP($H42,'Allocation Factors - North'!$B$13:$U$102,17,FALSE)*$F42,0)</f>
        <v>0</v>
      </c>
      <c r="AA42" s="78">
        <f ca="1">IF($J42&lt;&gt;0,VLOOKUP($L42,'Allocation Factors - North'!$B$13:$U$102,18,FALSE)*$J42,0)+IF($F42&lt;&gt;0,VLOOKUP($H42,'Allocation Factors - North'!$B$13:$U$102,18,FALSE)*$F42,0)</f>
        <v>0</v>
      </c>
      <c r="AB42" s="78">
        <f ca="1">IF($J42&lt;&gt;0,VLOOKUP($L42,'Allocation Factors - North'!$B$13:$U$102,19,FALSE)*$J42,0)+IF($F42&lt;&gt;0,VLOOKUP($H42,'Allocation Factors - North'!$B$13:$U$102,19,FALSE)*$F42,0)</f>
        <v>0</v>
      </c>
      <c r="AC42" s="78">
        <f ca="1">IF($J42&lt;&gt;0,VLOOKUP($L42,'Allocation Factors - North'!$B$13:$U$102,20,FALSE)*$J42,0)+IF($F42&lt;&gt;0,VLOOKUP($H42,'Allocation Factors - North'!$B$13:$U$102,20,FALSE)*$F42,0)</f>
        <v>0</v>
      </c>
    </row>
    <row r="43" spans="1:29" x14ac:dyDescent="0.2">
      <c r="A43" s="2">
        <f t="shared" ref="A43:A56" si="10">A42+1</f>
        <v>23</v>
      </c>
      <c r="B43" s="31" t="s">
        <v>289</v>
      </c>
      <c r="D43" s="78">
        <f ca="1">'Rate Zone Allocation - Gas Cost'!P43</f>
        <v>0</v>
      </c>
      <c r="E43" s="78"/>
      <c r="F43" s="78">
        <v>0</v>
      </c>
      <c r="G43" s="78"/>
      <c r="H43" s="122"/>
      <c r="I43" s="132"/>
      <c r="J43" s="78">
        <f t="shared" ca="1" si="9"/>
        <v>0</v>
      </c>
      <c r="L43" s="2" t="s">
        <v>292</v>
      </c>
      <c r="N43" s="78">
        <f ca="1">IF($J43&lt;&gt;0,VLOOKUP($L43,'Allocation Factors - North'!$B$13:$U$102,5,FALSE)*$J43,0)+IF($F43&lt;&gt;0,VLOOKUP($H43,'Allocation Factors - North'!$B$13:$U$102,5,FALSE)*$F43,0)</f>
        <v>0</v>
      </c>
      <c r="O43" s="78">
        <f ca="1">IF($J43&lt;&gt;0,VLOOKUP($L43,'Allocation Factors - North'!$B$13:$U$102,6,FALSE)*$J43,0)+IF($F43&lt;&gt;0,VLOOKUP($H43,'Allocation Factors - North'!$B$13:$U$102,6,FALSE)*$F43,0)</f>
        <v>0</v>
      </c>
      <c r="P43" s="78">
        <f ca="1">IF($J43&lt;&gt;0,VLOOKUP($L43,'Allocation Factors - North'!$B$13:$U$102,7,FALSE)*$J43,0)+IF($F43&lt;&gt;0,VLOOKUP($H43,'Allocation Factors - North'!$B$13:$U$102,7,FALSE)*$F43,0)</f>
        <v>0</v>
      </c>
      <c r="Q43" s="78"/>
      <c r="R43" s="78"/>
      <c r="S43" s="78">
        <f ca="1">IF($J43&lt;&gt;0,VLOOKUP($L43,'Allocation Factors - North'!$B$13:$U$102,10,FALSE)*$J43,0)+IF($F43&lt;&gt;0,VLOOKUP($H43,'Allocation Factors - North'!$B$13:$U$102,10,FALSE)*$F43,0)</f>
        <v>0</v>
      </c>
      <c r="T43" s="78">
        <f ca="1">IF($J43&lt;&gt;0,VLOOKUP($L43,'Allocation Factors - North'!$B$13:$U$102,11,FALSE)*$J43,0)+IF($F43&lt;&gt;0,VLOOKUP($H43,'Allocation Factors - North'!$B$13:$U$102,11,FALSE)*$F43,0)</f>
        <v>0</v>
      </c>
      <c r="U43" s="78">
        <f ca="1">IF($J43&lt;&gt;0,VLOOKUP($L43,'Allocation Factors - North'!$B$13:$U$102,12,FALSE)*$J43,0)+IF($F43&lt;&gt;0,VLOOKUP($H43,'Allocation Factors - North'!$B$13:$U$102,12,FALSE)*$F43,0)</f>
        <v>0</v>
      </c>
      <c r="V43" s="78">
        <f ca="1">IF($J43&lt;&gt;0,VLOOKUP($L43,'Allocation Factors - North'!$B$13:$U$102,13,FALSE)*$J43,0)+IF($F43&lt;&gt;0,VLOOKUP($H43,'Allocation Factors - North'!$B$13:$U$102,13,FALSE)*$F43,0)</f>
        <v>0</v>
      </c>
      <c r="W43" s="78">
        <f ca="1">IF($J43&lt;&gt;0,VLOOKUP($L43,'Allocation Factors - North'!$B$13:$U$102,14,FALSE)*$J43,0)+IF($F43&lt;&gt;0,VLOOKUP($H43,'Allocation Factors - North'!$B$13:$U$102,14,FALSE)*$F43,0)</f>
        <v>0</v>
      </c>
      <c r="X43" s="78">
        <f ca="1">IF($J43&lt;&gt;0,VLOOKUP($L43,'Allocation Factors - North'!$B$13:$U$102,15,FALSE)*$J43,0)+IF($F43&lt;&gt;0,VLOOKUP($H43,'Allocation Factors - North'!$B$13:$U$102,15,FALSE)*$F43,0)</f>
        <v>0</v>
      </c>
      <c r="Y43" s="78">
        <f ca="1">IF($J43&lt;&gt;0,VLOOKUP($L43,'Allocation Factors - North'!$B$13:$U$102,16,FALSE)*$J43,0)+IF($F43&lt;&gt;0,VLOOKUP($H43,'Allocation Factors - North'!$B$13:$U$102,16,FALSE)*$F43,0)</f>
        <v>0</v>
      </c>
      <c r="Z43" s="78">
        <f ca="1">IF($J43&lt;&gt;0,VLOOKUP($L43,'Allocation Factors - North'!$B$13:$U$102,17,FALSE)*$J43,0)+IF($F43&lt;&gt;0,VLOOKUP($H43,'Allocation Factors - North'!$B$13:$U$102,17,FALSE)*$F43,0)</f>
        <v>0</v>
      </c>
      <c r="AA43" s="78">
        <f ca="1">IF($J43&lt;&gt;0,VLOOKUP($L43,'Allocation Factors - North'!$B$13:$U$102,18,FALSE)*$J43,0)+IF($F43&lt;&gt;0,VLOOKUP($H43,'Allocation Factors - North'!$B$13:$U$102,18,FALSE)*$F43,0)</f>
        <v>0</v>
      </c>
      <c r="AB43" s="78">
        <f ca="1">IF($J43&lt;&gt;0,VLOOKUP($L43,'Allocation Factors - North'!$B$13:$U$102,19,FALSE)*$J43,0)+IF($F43&lt;&gt;0,VLOOKUP($H43,'Allocation Factors - North'!$B$13:$U$102,19,FALSE)*$F43,0)</f>
        <v>0</v>
      </c>
      <c r="AC43" s="78">
        <f ca="1">IF($J43&lt;&gt;0,VLOOKUP($L43,'Allocation Factors - North'!$B$13:$U$102,20,FALSE)*$J43,0)+IF($F43&lt;&gt;0,VLOOKUP($H43,'Allocation Factors - North'!$B$13:$U$102,20,FALSE)*$F43,0)</f>
        <v>0</v>
      </c>
    </row>
    <row r="44" spans="1:29" x14ac:dyDescent="0.2">
      <c r="B44" s="31" t="s">
        <v>163</v>
      </c>
      <c r="D44" s="78"/>
      <c r="E44" s="78"/>
      <c r="F44" s="78"/>
      <c r="G44" s="78"/>
      <c r="H44" s="122"/>
      <c r="I44" s="132"/>
      <c r="J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2">
        <f>A43+1</f>
        <v>24</v>
      </c>
      <c r="B45" s="81" t="s">
        <v>165</v>
      </c>
      <c r="D45" s="78">
        <f ca="1">'Rate Zone Allocation - Gas Cost'!P45</f>
        <v>0</v>
      </c>
      <c r="E45" s="78"/>
      <c r="F45" s="78">
        <v>0</v>
      </c>
      <c r="G45" s="78"/>
      <c r="H45" s="122"/>
      <c r="I45" s="132"/>
      <c r="J45" s="78">
        <f t="shared" ca="1" si="9"/>
        <v>0</v>
      </c>
      <c r="L45" s="2" t="s">
        <v>161</v>
      </c>
      <c r="N45" s="78">
        <f ca="1">IF($J45&lt;&gt;0,VLOOKUP($L45,'Allocation Factors - North'!$B$13:$U$102,5,FALSE)*$J45,0)+IF($F45&lt;&gt;0,VLOOKUP($H45,'Allocation Factors - North'!$B$13:$U$102,5,FALSE)*$F45,0)</f>
        <v>0</v>
      </c>
      <c r="O45" s="78">
        <f ca="1">IF($J45&lt;&gt;0,VLOOKUP($L45,'Allocation Factors - North'!$B$13:$U$102,6,FALSE)*$J45,0)+IF($F45&lt;&gt;0,VLOOKUP($H45,'Allocation Factors - North'!$B$13:$U$102,6,FALSE)*$F45,0)</f>
        <v>0</v>
      </c>
      <c r="P45" s="78">
        <f ca="1">IF($J45&lt;&gt;0,VLOOKUP($L45,'Allocation Factors - North'!$B$13:$U$102,7,FALSE)*$J45,0)+IF($F45&lt;&gt;0,VLOOKUP($H45,'Allocation Factors - North'!$B$13:$U$102,7,FALSE)*$F45,0)</f>
        <v>0</v>
      </c>
      <c r="Q45" s="78"/>
      <c r="R45" s="78"/>
      <c r="S45" s="78">
        <f ca="1">IF($J45&lt;&gt;0,VLOOKUP($L45,'Allocation Factors - North'!$B$13:$U$102,10,FALSE)*$J45,0)+IF($F45&lt;&gt;0,VLOOKUP($H45,'Allocation Factors - North'!$B$13:$U$102,10,FALSE)*$F45,0)</f>
        <v>0</v>
      </c>
      <c r="T45" s="78">
        <f ca="1">IF($J45&lt;&gt;0,VLOOKUP($L45,'Allocation Factors - North'!$B$13:$U$102,11,FALSE)*$J45,0)+IF($F45&lt;&gt;0,VLOOKUP($H45,'Allocation Factors - North'!$B$13:$U$102,11,FALSE)*$F45,0)</f>
        <v>0</v>
      </c>
      <c r="U45" s="78">
        <f ca="1">IF($J45&lt;&gt;0,VLOOKUP($L45,'Allocation Factors - North'!$B$13:$U$102,12,FALSE)*$J45,0)+IF($F45&lt;&gt;0,VLOOKUP($H45,'Allocation Factors - North'!$B$13:$U$102,12,FALSE)*$F45,0)</f>
        <v>0</v>
      </c>
      <c r="V45" s="78">
        <f ca="1">IF($J45&lt;&gt;0,VLOOKUP($L45,'Allocation Factors - North'!$B$13:$U$102,13,FALSE)*$J45,0)+IF($F45&lt;&gt;0,VLOOKUP($H45,'Allocation Factors - North'!$B$13:$U$102,13,FALSE)*$F45,0)</f>
        <v>0</v>
      </c>
      <c r="W45" s="78">
        <f ca="1">IF($J45&lt;&gt;0,VLOOKUP($L45,'Allocation Factors - North'!$B$13:$U$102,14,FALSE)*$J45,0)+IF($F45&lt;&gt;0,VLOOKUP($H45,'Allocation Factors - North'!$B$13:$U$102,14,FALSE)*$F45,0)</f>
        <v>0</v>
      </c>
      <c r="X45" s="78">
        <f ca="1">IF($J45&lt;&gt;0,VLOOKUP($L45,'Allocation Factors - North'!$B$13:$U$102,15,FALSE)*$J45,0)+IF($F45&lt;&gt;0,VLOOKUP($H45,'Allocation Factors - North'!$B$13:$U$102,15,FALSE)*$F45,0)</f>
        <v>0</v>
      </c>
      <c r="Y45" s="78">
        <f ca="1">IF($J45&lt;&gt;0,VLOOKUP($L45,'Allocation Factors - North'!$B$13:$U$102,16,FALSE)*$J45,0)+IF($F45&lt;&gt;0,VLOOKUP($H45,'Allocation Factors - North'!$B$13:$U$102,16,FALSE)*$F45,0)</f>
        <v>0</v>
      </c>
      <c r="Z45" s="78">
        <f ca="1">IF($J45&lt;&gt;0,VLOOKUP($L45,'Allocation Factors - North'!$B$13:$U$102,17,FALSE)*$J45,0)+IF($F45&lt;&gt;0,VLOOKUP($H45,'Allocation Factors - North'!$B$13:$U$102,17,FALSE)*$F45,0)</f>
        <v>0</v>
      </c>
      <c r="AA45" s="78">
        <f ca="1">IF($J45&lt;&gt;0,VLOOKUP($L45,'Allocation Factors - North'!$B$13:$U$102,18,FALSE)*$J45,0)+IF($F45&lt;&gt;0,VLOOKUP($H45,'Allocation Factors - North'!$B$13:$U$102,18,FALSE)*$F45,0)</f>
        <v>0</v>
      </c>
      <c r="AB45" s="78">
        <f ca="1">IF($J45&lt;&gt;0,VLOOKUP($L45,'Allocation Factors - North'!$B$13:$U$102,19,FALSE)*$J45,0)+IF($F45&lt;&gt;0,VLOOKUP($H45,'Allocation Factors - North'!$B$13:$U$102,19,FALSE)*$F45,0)</f>
        <v>0</v>
      </c>
      <c r="AC45" s="78">
        <f ca="1">IF($J45&lt;&gt;0,VLOOKUP($L45,'Allocation Factors - North'!$B$13:$U$102,20,FALSE)*$J45,0)+IF($F45&lt;&gt;0,VLOOKUP($H45,'Allocation Factors - North'!$B$13:$U$102,20,FALSE)*$F45,0)</f>
        <v>0</v>
      </c>
    </row>
    <row r="46" spans="1:29" x14ac:dyDescent="0.2">
      <c r="A46" s="2">
        <f t="shared" si="10"/>
        <v>25</v>
      </c>
      <c r="B46" s="81" t="s">
        <v>166</v>
      </c>
      <c r="D46" s="78">
        <f ca="1">'Rate Zone Allocation - Gas Cost'!P46</f>
        <v>0</v>
      </c>
      <c r="E46" s="78"/>
      <c r="F46" s="78">
        <v>0</v>
      </c>
      <c r="G46" s="78"/>
      <c r="H46" s="122"/>
      <c r="I46" s="132"/>
      <c r="J46" s="78">
        <f t="shared" ca="1" si="9"/>
        <v>0</v>
      </c>
      <c r="L46" s="2" t="s">
        <v>162</v>
      </c>
      <c r="N46" s="78">
        <f ca="1">IF($J46&lt;&gt;0,VLOOKUP($L46,'Allocation Factors - North'!$B$13:$U$102,5,FALSE)*$J46,0)+IF($F46&lt;&gt;0,VLOOKUP($H46,'Allocation Factors - North'!$B$13:$U$102,5,FALSE)*$F46,0)</f>
        <v>0</v>
      </c>
      <c r="O46" s="78">
        <f ca="1">IF($J46&lt;&gt;0,VLOOKUP($L46,'Allocation Factors - North'!$B$13:$U$102,6,FALSE)*$J46,0)+IF($F46&lt;&gt;0,VLOOKUP($H46,'Allocation Factors - North'!$B$13:$U$102,6,FALSE)*$F46,0)</f>
        <v>0</v>
      </c>
      <c r="P46" s="78">
        <f ca="1">IF($J46&lt;&gt;0,VLOOKUP($L46,'Allocation Factors - North'!$B$13:$U$102,7,FALSE)*$J46,0)+IF($F46&lt;&gt;0,VLOOKUP($H46,'Allocation Factors - North'!$B$13:$U$102,7,FALSE)*$F46,0)</f>
        <v>0</v>
      </c>
      <c r="Q46" s="78"/>
      <c r="R46" s="78"/>
      <c r="S46" s="78">
        <f ca="1">IF($J46&lt;&gt;0,VLOOKUP($L46,'Allocation Factors - North'!$B$13:$U$102,10,FALSE)*$J46,0)+IF($F46&lt;&gt;0,VLOOKUP($H46,'Allocation Factors - North'!$B$13:$U$102,10,FALSE)*$F46,0)</f>
        <v>0</v>
      </c>
      <c r="T46" s="78">
        <f ca="1">IF($J46&lt;&gt;0,VLOOKUP($L46,'Allocation Factors - North'!$B$13:$U$102,11,FALSE)*$J46,0)+IF($F46&lt;&gt;0,VLOOKUP($H46,'Allocation Factors - North'!$B$13:$U$102,11,FALSE)*$F46,0)</f>
        <v>0</v>
      </c>
      <c r="U46" s="78">
        <f ca="1">IF($J46&lt;&gt;0,VLOOKUP($L46,'Allocation Factors - North'!$B$13:$U$102,12,FALSE)*$J46,0)+IF($F46&lt;&gt;0,VLOOKUP($H46,'Allocation Factors - North'!$B$13:$U$102,12,FALSE)*$F46,0)</f>
        <v>0</v>
      </c>
      <c r="V46" s="78">
        <f ca="1">IF($J46&lt;&gt;0,VLOOKUP($L46,'Allocation Factors - North'!$B$13:$U$102,13,FALSE)*$J46,0)+IF($F46&lt;&gt;0,VLOOKUP($H46,'Allocation Factors - North'!$B$13:$U$102,13,FALSE)*$F46,0)</f>
        <v>0</v>
      </c>
      <c r="W46" s="78">
        <f ca="1">IF($J46&lt;&gt;0,VLOOKUP($L46,'Allocation Factors - North'!$B$13:$U$102,14,FALSE)*$J46,0)+IF($F46&lt;&gt;0,VLOOKUP($H46,'Allocation Factors - North'!$B$13:$U$102,14,FALSE)*$F46,0)</f>
        <v>0</v>
      </c>
      <c r="X46" s="78">
        <f ca="1">IF($J46&lt;&gt;0,VLOOKUP($L46,'Allocation Factors - North'!$B$13:$U$102,15,FALSE)*$J46,0)+IF($F46&lt;&gt;0,VLOOKUP($H46,'Allocation Factors - North'!$B$13:$U$102,15,FALSE)*$F46,0)</f>
        <v>0</v>
      </c>
      <c r="Y46" s="78">
        <f ca="1">IF($J46&lt;&gt;0,VLOOKUP($L46,'Allocation Factors - North'!$B$13:$U$102,16,FALSE)*$J46,0)+IF($F46&lt;&gt;0,VLOOKUP($H46,'Allocation Factors - North'!$B$13:$U$102,16,FALSE)*$F46,0)</f>
        <v>0</v>
      </c>
      <c r="Z46" s="78">
        <f ca="1">IF($J46&lt;&gt;0,VLOOKUP($L46,'Allocation Factors - North'!$B$13:$U$102,17,FALSE)*$J46,0)+IF($F46&lt;&gt;0,VLOOKUP($H46,'Allocation Factors - North'!$B$13:$U$102,17,FALSE)*$F46,0)</f>
        <v>0</v>
      </c>
      <c r="AA46" s="78">
        <f ca="1">IF($J46&lt;&gt;0,VLOOKUP($L46,'Allocation Factors - North'!$B$13:$U$102,18,FALSE)*$J46,0)+IF($F46&lt;&gt;0,VLOOKUP($H46,'Allocation Factors - North'!$B$13:$U$102,18,FALSE)*$F46,0)</f>
        <v>0</v>
      </c>
      <c r="AB46" s="78">
        <f ca="1">IF($J46&lt;&gt;0,VLOOKUP($L46,'Allocation Factors - North'!$B$13:$U$102,19,FALSE)*$J46,0)+IF($F46&lt;&gt;0,VLOOKUP($H46,'Allocation Factors - North'!$B$13:$U$102,19,FALSE)*$F46,0)</f>
        <v>0</v>
      </c>
      <c r="AC46" s="78">
        <f ca="1">IF($J46&lt;&gt;0,VLOOKUP($L46,'Allocation Factors - North'!$B$13:$U$102,20,FALSE)*$J46,0)+IF($F46&lt;&gt;0,VLOOKUP($H46,'Allocation Factors - North'!$B$13:$U$102,20,FALSE)*$F46,0)</f>
        <v>0</v>
      </c>
    </row>
    <row r="47" spans="1:29" x14ac:dyDescent="0.2">
      <c r="A47" s="2">
        <f t="shared" si="10"/>
        <v>26</v>
      </c>
      <c r="B47" s="31" t="s">
        <v>101</v>
      </c>
      <c r="D47" s="78">
        <f ca="1">'Rate Zone Allocation - Gas Cost'!P47</f>
        <v>0</v>
      </c>
      <c r="E47" s="78"/>
      <c r="F47" s="78">
        <v>0</v>
      </c>
      <c r="G47" s="78"/>
      <c r="H47" s="122"/>
      <c r="I47" s="132"/>
      <c r="J47" s="78">
        <f t="shared" ca="1" si="9"/>
        <v>0</v>
      </c>
      <c r="L47" s="2" t="s">
        <v>220</v>
      </c>
      <c r="N47" s="78">
        <f ca="1">IF($J47&lt;&gt;0,VLOOKUP($L47,'Allocation Factors - North'!$B$13:$U$102,5,FALSE)*$J47,0)+IF($F47&lt;&gt;0,VLOOKUP($H47,'Allocation Factors - North'!$B$13:$U$102,5,FALSE)*$F47,0)</f>
        <v>0</v>
      </c>
      <c r="O47" s="78">
        <f ca="1">IF($J47&lt;&gt;0,VLOOKUP($L47,'Allocation Factors - North'!$B$13:$U$102,6,FALSE)*$J47,0)+IF($F47&lt;&gt;0,VLOOKUP($H47,'Allocation Factors - North'!$B$13:$U$102,6,FALSE)*$F47,0)</f>
        <v>0</v>
      </c>
      <c r="P47" s="78">
        <f ca="1">IF($J47&lt;&gt;0,VLOOKUP($L47,'Allocation Factors - North'!$B$13:$U$102,7,FALSE)*$J47,0)+IF($F47&lt;&gt;0,VLOOKUP($H47,'Allocation Factors - North'!$B$13:$U$102,7,FALSE)*$F47,0)</f>
        <v>0</v>
      </c>
      <c r="Q47" s="78"/>
      <c r="R47" s="78"/>
      <c r="S47" s="78">
        <f ca="1">IF($J47&lt;&gt;0,VLOOKUP($L47,'Allocation Factors - North'!$B$13:$U$102,10,FALSE)*$J47,0)+IF($F47&lt;&gt;0,VLOOKUP($H47,'Allocation Factors - North'!$B$13:$U$102,10,FALSE)*$F47,0)</f>
        <v>0</v>
      </c>
      <c r="T47" s="78">
        <f ca="1">IF($J47&lt;&gt;0,VLOOKUP($L47,'Allocation Factors - North'!$B$13:$U$102,11,FALSE)*$J47,0)+IF($F47&lt;&gt;0,VLOOKUP($H47,'Allocation Factors - North'!$B$13:$U$102,11,FALSE)*$F47,0)</f>
        <v>0</v>
      </c>
      <c r="U47" s="78">
        <f ca="1">IF($J47&lt;&gt;0,VLOOKUP($L47,'Allocation Factors - North'!$B$13:$U$102,12,FALSE)*$J47,0)+IF($F47&lt;&gt;0,VLOOKUP($H47,'Allocation Factors - North'!$B$13:$U$102,12,FALSE)*$F47,0)</f>
        <v>0</v>
      </c>
      <c r="V47" s="78">
        <f ca="1">IF($J47&lt;&gt;0,VLOOKUP($L47,'Allocation Factors - North'!$B$13:$U$102,13,FALSE)*$J47,0)+IF($F47&lt;&gt;0,VLOOKUP($H47,'Allocation Factors - North'!$B$13:$U$102,13,FALSE)*$F47,0)</f>
        <v>0</v>
      </c>
      <c r="W47" s="78">
        <f ca="1">IF($J47&lt;&gt;0,VLOOKUP($L47,'Allocation Factors - North'!$B$13:$U$102,14,FALSE)*$J47,0)+IF($F47&lt;&gt;0,VLOOKUP($H47,'Allocation Factors - North'!$B$13:$U$102,14,FALSE)*$F47,0)</f>
        <v>0</v>
      </c>
      <c r="X47" s="78">
        <f ca="1">IF($J47&lt;&gt;0,VLOOKUP($L47,'Allocation Factors - North'!$B$13:$U$102,15,FALSE)*$J47,0)+IF($F47&lt;&gt;0,VLOOKUP($H47,'Allocation Factors - North'!$B$13:$U$102,15,FALSE)*$F47,0)</f>
        <v>0</v>
      </c>
      <c r="Y47" s="78">
        <f ca="1">IF($J47&lt;&gt;0,VLOOKUP($L47,'Allocation Factors - North'!$B$13:$U$102,16,FALSE)*$J47,0)+IF($F47&lt;&gt;0,VLOOKUP($H47,'Allocation Factors - North'!$B$13:$U$102,16,FALSE)*$F47,0)</f>
        <v>0</v>
      </c>
      <c r="Z47" s="78">
        <f ca="1">IF($J47&lt;&gt;0,VLOOKUP($L47,'Allocation Factors - North'!$B$13:$U$102,17,FALSE)*$J47,0)+IF($F47&lt;&gt;0,VLOOKUP($H47,'Allocation Factors - North'!$B$13:$U$102,17,FALSE)*$F47,0)</f>
        <v>0</v>
      </c>
      <c r="AA47" s="78">
        <f ca="1">IF($J47&lt;&gt;0,VLOOKUP($L47,'Allocation Factors - North'!$B$13:$U$102,18,FALSE)*$J47,0)+IF($F47&lt;&gt;0,VLOOKUP($H47,'Allocation Factors - North'!$B$13:$U$102,18,FALSE)*$F47,0)</f>
        <v>0</v>
      </c>
      <c r="AB47" s="78">
        <f ca="1">IF($J47&lt;&gt;0,VLOOKUP($L47,'Allocation Factors - North'!$B$13:$U$102,19,FALSE)*$J47,0)+IF($F47&lt;&gt;0,VLOOKUP($H47,'Allocation Factors - North'!$B$13:$U$102,19,FALSE)*$F47,0)</f>
        <v>0</v>
      </c>
      <c r="AC47" s="78">
        <f ca="1">IF($J47&lt;&gt;0,VLOOKUP($L47,'Allocation Factors - North'!$B$13:$U$102,20,FALSE)*$J47,0)+IF($F47&lt;&gt;0,VLOOKUP($H47,'Allocation Factors - North'!$B$13:$U$102,20,FALSE)*$F47,0)</f>
        <v>0</v>
      </c>
    </row>
    <row r="48" spans="1:29" x14ac:dyDescent="0.2">
      <c r="A48" s="2">
        <f t="shared" si="10"/>
        <v>27</v>
      </c>
      <c r="B48" s="31" t="s">
        <v>102</v>
      </c>
      <c r="D48" s="78">
        <f ca="1">'Rate Zone Allocation - Gas Cost'!P48</f>
        <v>0</v>
      </c>
      <c r="E48" s="78"/>
      <c r="F48" s="78">
        <v>0</v>
      </c>
      <c r="G48" s="78"/>
      <c r="H48" s="122"/>
      <c r="I48" s="132"/>
      <c r="J48" s="78">
        <f t="shared" ca="1" si="9"/>
        <v>0</v>
      </c>
      <c r="L48" s="2" t="s">
        <v>220</v>
      </c>
      <c r="N48" s="78">
        <f ca="1">IF($J48&lt;&gt;0,VLOOKUP($L48,'Allocation Factors - North'!$B$13:$U$102,5,FALSE)*$J48,0)+IF($F48&lt;&gt;0,VLOOKUP($H48,'Allocation Factors - North'!$B$13:$U$102,5,FALSE)*$F48,0)</f>
        <v>0</v>
      </c>
      <c r="O48" s="78">
        <f ca="1">IF($J48&lt;&gt;0,VLOOKUP($L48,'Allocation Factors - North'!$B$13:$U$102,6,FALSE)*$J48,0)+IF($F48&lt;&gt;0,VLOOKUP($H48,'Allocation Factors - North'!$B$13:$U$102,6,FALSE)*$F48,0)</f>
        <v>0</v>
      </c>
      <c r="P48" s="78">
        <f ca="1">IF($J48&lt;&gt;0,VLOOKUP($L48,'Allocation Factors - North'!$B$13:$U$102,7,FALSE)*$J48,0)+IF($F48&lt;&gt;0,VLOOKUP($H48,'Allocation Factors - North'!$B$13:$U$102,7,FALSE)*$F48,0)</f>
        <v>0</v>
      </c>
      <c r="Q48" s="78"/>
      <c r="R48" s="78"/>
      <c r="S48" s="78">
        <f ca="1">IF($J48&lt;&gt;0,VLOOKUP($L48,'Allocation Factors - North'!$B$13:$U$102,10,FALSE)*$J48,0)+IF($F48&lt;&gt;0,VLOOKUP($H48,'Allocation Factors - North'!$B$13:$U$102,10,FALSE)*$F48,0)</f>
        <v>0</v>
      </c>
      <c r="T48" s="78">
        <f ca="1">IF($J48&lt;&gt;0,VLOOKUP($L48,'Allocation Factors - North'!$B$13:$U$102,11,FALSE)*$J48,0)+IF($F48&lt;&gt;0,VLOOKUP($H48,'Allocation Factors - North'!$B$13:$U$102,11,FALSE)*$F48,0)</f>
        <v>0</v>
      </c>
      <c r="U48" s="78">
        <f ca="1">IF($J48&lt;&gt;0,VLOOKUP($L48,'Allocation Factors - North'!$B$13:$U$102,12,FALSE)*$J48,0)+IF($F48&lt;&gt;0,VLOOKUP($H48,'Allocation Factors - North'!$B$13:$U$102,12,FALSE)*$F48,0)</f>
        <v>0</v>
      </c>
      <c r="V48" s="78">
        <f ca="1">IF($J48&lt;&gt;0,VLOOKUP($L48,'Allocation Factors - North'!$B$13:$U$102,13,FALSE)*$J48,0)+IF($F48&lt;&gt;0,VLOOKUP($H48,'Allocation Factors - North'!$B$13:$U$102,13,FALSE)*$F48,0)</f>
        <v>0</v>
      </c>
      <c r="W48" s="78">
        <f ca="1">IF($J48&lt;&gt;0,VLOOKUP($L48,'Allocation Factors - North'!$B$13:$U$102,14,FALSE)*$J48,0)+IF($F48&lt;&gt;0,VLOOKUP($H48,'Allocation Factors - North'!$B$13:$U$102,14,FALSE)*$F48,0)</f>
        <v>0</v>
      </c>
      <c r="X48" s="78">
        <f ca="1">IF($J48&lt;&gt;0,VLOOKUP($L48,'Allocation Factors - North'!$B$13:$U$102,15,FALSE)*$J48,0)+IF($F48&lt;&gt;0,VLOOKUP($H48,'Allocation Factors - North'!$B$13:$U$102,15,FALSE)*$F48,0)</f>
        <v>0</v>
      </c>
      <c r="Y48" s="78">
        <f ca="1">IF($J48&lt;&gt;0,VLOOKUP($L48,'Allocation Factors - North'!$B$13:$U$102,16,FALSE)*$J48,0)+IF($F48&lt;&gt;0,VLOOKUP($H48,'Allocation Factors - North'!$B$13:$U$102,16,FALSE)*$F48,0)</f>
        <v>0</v>
      </c>
      <c r="Z48" s="78">
        <f ca="1">IF($J48&lt;&gt;0,VLOOKUP($L48,'Allocation Factors - North'!$B$13:$U$102,17,FALSE)*$J48,0)+IF($F48&lt;&gt;0,VLOOKUP($H48,'Allocation Factors - North'!$B$13:$U$102,17,FALSE)*$F48,0)</f>
        <v>0</v>
      </c>
      <c r="AA48" s="78">
        <f ca="1">IF($J48&lt;&gt;0,VLOOKUP($L48,'Allocation Factors - North'!$B$13:$U$102,18,FALSE)*$J48,0)+IF($F48&lt;&gt;0,VLOOKUP($H48,'Allocation Factors - North'!$B$13:$U$102,18,FALSE)*$F48,0)</f>
        <v>0</v>
      </c>
      <c r="AB48" s="78">
        <f ca="1">IF($J48&lt;&gt;0,VLOOKUP($L48,'Allocation Factors - North'!$B$13:$U$102,19,FALSE)*$J48,0)+IF($F48&lt;&gt;0,VLOOKUP($H48,'Allocation Factors - North'!$B$13:$U$102,19,FALSE)*$F48,0)</f>
        <v>0</v>
      </c>
      <c r="AC48" s="78">
        <f ca="1">IF($J48&lt;&gt;0,VLOOKUP($L48,'Allocation Factors - North'!$B$13:$U$102,20,FALSE)*$J48,0)+IF($F48&lt;&gt;0,VLOOKUP($H48,'Allocation Factors - North'!$B$13:$U$102,20,FALSE)*$F48,0)</f>
        <v>0</v>
      </c>
    </row>
    <row r="49" spans="1:29" x14ac:dyDescent="0.2">
      <c r="A49" s="2">
        <f t="shared" si="10"/>
        <v>28</v>
      </c>
      <c r="B49" s="31" t="s">
        <v>103</v>
      </c>
      <c r="D49" s="78">
        <f ca="1">'Rate Zone Allocation - Gas Cost'!P49</f>
        <v>0</v>
      </c>
      <c r="E49" s="78"/>
      <c r="F49" s="78">
        <v>0</v>
      </c>
      <c r="G49" s="78"/>
      <c r="H49" s="122"/>
      <c r="I49" s="132"/>
      <c r="J49" s="78">
        <f t="shared" ca="1" si="9"/>
        <v>0</v>
      </c>
      <c r="L49" s="2" t="s">
        <v>190</v>
      </c>
      <c r="N49" s="78">
        <f ca="1">IF($J49&lt;&gt;0,VLOOKUP($L49,'Allocation Factors - North'!$B$13:$U$102,5,FALSE)*$J49,0)+IF($F49&lt;&gt;0,VLOOKUP($H49,'Allocation Factors - North'!$B$13:$U$102,5,FALSE)*$F49,0)</f>
        <v>0</v>
      </c>
      <c r="O49" s="78">
        <f ca="1">IF($J49&lt;&gt;0,VLOOKUP($L49,'Allocation Factors - North'!$B$13:$U$102,6,FALSE)*$J49,0)+IF($F49&lt;&gt;0,VLOOKUP($H49,'Allocation Factors - North'!$B$13:$U$102,6,FALSE)*$F49,0)</f>
        <v>0</v>
      </c>
      <c r="P49" s="78">
        <f ca="1">IF($J49&lt;&gt;0,VLOOKUP($L49,'Allocation Factors - North'!$B$13:$U$102,7,FALSE)*$J49,0)+IF($F49&lt;&gt;0,VLOOKUP($H49,'Allocation Factors - North'!$B$13:$U$102,7,FALSE)*$F49,0)</f>
        <v>0</v>
      </c>
      <c r="Q49" s="78"/>
      <c r="R49" s="78"/>
      <c r="S49" s="78">
        <f ca="1">IF($J49&lt;&gt;0,VLOOKUP($L49,'Allocation Factors - North'!$B$13:$U$102,10,FALSE)*$J49,0)+IF($F49&lt;&gt;0,VLOOKUP($H49,'Allocation Factors - North'!$B$13:$U$102,10,FALSE)*$F49,0)</f>
        <v>0</v>
      </c>
      <c r="T49" s="78">
        <f ca="1">IF($J49&lt;&gt;0,VLOOKUP($L49,'Allocation Factors - North'!$B$13:$U$102,11,FALSE)*$J49,0)+IF($F49&lt;&gt;0,VLOOKUP($H49,'Allocation Factors - North'!$B$13:$U$102,11,FALSE)*$F49,0)</f>
        <v>0</v>
      </c>
      <c r="U49" s="78">
        <f ca="1">IF($J49&lt;&gt;0,VLOOKUP($L49,'Allocation Factors - North'!$B$13:$U$102,12,FALSE)*$J49,0)+IF($F49&lt;&gt;0,VLOOKUP($H49,'Allocation Factors - North'!$B$13:$U$102,12,FALSE)*$F49,0)</f>
        <v>0</v>
      </c>
      <c r="V49" s="78">
        <f ca="1">IF($J49&lt;&gt;0,VLOOKUP($L49,'Allocation Factors - North'!$B$13:$U$102,13,FALSE)*$J49,0)+IF($F49&lt;&gt;0,VLOOKUP($H49,'Allocation Factors - North'!$B$13:$U$102,13,FALSE)*$F49,0)</f>
        <v>0</v>
      </c>
      <c r="W49" s="78">
        <f ca="1">IF($J49&lt;&gt;0,VLOOKUP($L49,'Allocation Factors - North'!$B$13:$U$102,14,FALSE)*$J49,0)+IF($F49&lt;&gt;0,VLOOKUP($H49,'Allocation Factors - North'!$B$13:$U$102,14,FALSE)*$F49,0)</f>
        <v>0</v>
      </c>
      <c r="X49" s="78">
        <f ca="1">IF($J49&lt;&gt;0,VLOOKUP($L49,'Allocation Factors - North'!$B$13:$U$102,15,FALSE)*$J49,0)+IF($F49&lt;&gt;0,VLOOKUP($H49,'Allocation Factors - North'!$B$13:$U$102,15,FALSE)*$F49,0)</f>
        <v>0</v>
      </c>
      <c r="Y49" s="78">
        <f ca="1">IF($J49&lt;&gt;0,VLOOKUP($L49,'Allocation Factors - North'!$B$13:$U$102,16,FALSE)*$J49,0)+IF($F49&lt;&gt;0,VLOOKUP($H49,'Allocation Factors - North'!$B$13:$U$102,16,FALSE)*$F49,0)</f>
        <v>0</v>
      </c>
      <c r="Z49" s="78">
        <f ca="1">IF($J49&lt;&gt;0,VLOOKUP($L49,'Allocation Factors - North'!$B$13:$U$102,17,FALSE)*$J49,0)+IF($F49&lt;&gt;0,VLOOKUP($H49,'Allocation Factors - North'!$B$13:$U$102,17,FALSE)*$F49,0)</f>
        <v>0</v>
      </c>
      <c r="AA49" s="78">
        <f ca="1">IF($J49&lt;&gt;0,VLOOKUP($L49,'Allocation Factors - North'!$B$13:$U$102,18,FALSE)*$J49,0)+IF($F49&lt;&gt;0,VLOOKUP($H49,'Allocation Factors - North'!$B$13:$U$102,18,FALSE)*$F49,0)</f>
        <v>0</v>
      </c>
      <c r="AB49" s="78">
        <f ca="1">IF($J49&lt;&gt;0,VLOOKUP($L49,'Allocation Factors - North'!$B$13:$U$102,19,FALSE)*$J49,0)+IF($F49&lt;&gt;0,VLOOKUP($H49,'Allocation Factors - North'!$B$13:$U$102,19,FALSE)*$F49,0)</f>
        <v>0</v>
      </c>
      <c r="AC49" s="78">
        <f ca="1">IF($J49&lt;&gt;0,VLOOKUP($L49,'Allocation Factors - North'!$B$13:$U$102,20,FALSE)*$J49,0)+IF($F49&lt;&gt;0,VLOOKUP($H49,'Allocation Factors - North'!$B$13:$U$102,20,FALSE)*$F49,0)</f>
        <v>0</v>
      </c>
    </row>
    <row r="50" spans="1:29" x14ac:dyDescent="0.2">
      <c r="A50" s="2">
        <f t="shared" si="10"/>
        <v>29</v>
      </c>
      <c r="B50" s="31" t="s">
        <v>186</v>
      </c>
      <c r="D50" s="78">
        <f ca="1">'Rate Zone Allocation - Gas Cost'!P50</f>
        <v>0</v>
      </c>
      <c r="E50" s="78"/>
      <c r="F50" s="78">
        <v>0</v>
      </c>
      <c r="G50" s="78"/>
      <c r="H50" s="122"/>
      <c r="I50" s="132"/>
      <c r="J50" s="78">
        <f t="shared" ca="1" si="9"/>
        <v>0</v>
      </c>
      <c r="L50" s="2" t="s">
        <v>191</v>
      </c>
      <c r="N50" s="78">
        <f ca="1">IF($J50&lt;&gt;0,VLOOKUP($L50,'Allocation Factors - North'!$B$13:$U$102,5,FALSE)*$J50,0)+IF($F50&lt;&gt;0,VLOOKUP($H50,'Allocation Factors - North'!$B$13:$U$102,5,FALSE)*$F50,0)</f>
        <v>0</v>
      </c>
      <c r="O50" s="78">
        <f ca="1">IF($J50&lt;&gt;0,VLOOKUP($L50,'Allocation Factors - North'!$B$13:$U$102,6,FALSE)*$J50,0)+IF($F50&lt;&gt;0,VLOOKUP($H50,'Allocation Factors - North'!$B$13:$U$102,6,FALSE)*$F50,0)</f>
        <v>0</v>
      </c>
      <c r="P50" s="78">
        <f ca="1">IF($J50&lt;&gt;0,VLOOKUP($L50,'Allocation Factors - North'!$B$13:$U$102,7,FALSE)*$J50,0)+IF($F50&lt;&gt;0,VLOOKUP($H50,'Allocation Factors - North'!$B$13:$U$102,7,FALSE)*$F50,0)</f>
        <v>0</v>
      </c>
      <c r="Q50" s="78"/>
      <c r="R50" s="78"/>
      <c r="S50" s="78">
        <f ca="1">IF($J50&lt;&gt;0,VLOOKUP($L50,'Allocation Factors - North'!$B$13:$U$102,10,FALSE)*$J50,0)+IF($F50&lt;&gt;0,VLOOKUP($H50,'Allocation Factors - North'!$B$13:$U$102,10,FALSE)*$F50,0)</f>
        <v>0</v>
      </c>
      <c r="T50" s="78">
        <f ca="1">IF($J50&lt;&gt;0,VLOOKUP($L50,'Allocation Factors - North'!$B$13:$U$102,11,FALSE)*$J50,0)+IF($F50&lt;&gt;0,VLOOKUP($H50,'Allocation Factors - North'!$B$13:$U$102,11,FALSE)*$F50,0)</f>
        <v>0</v>
      </c>
      <c r="U50" s="78">
        <f ca="1">IF($J50&lt;&gt;0,VLOOKUP($L50,'Allocation Factors - North'!$B$13:$U$102,12,FALSE)*$J50,0)+IF($F50&lt;&gt;0,VLOOKUP($H50,'Allocation Factors - North'!$B$13:$U$102,12,FALSE)*$F50,0)</f>
        <v>0</v>
      </c>
      <c r="V50" s="78">
        <f ca="1">IF($J50&lt;&gt;0,VLOOKUP($L50,'Allocation Factors - North'!$B$13:$U$102,13,FALSE)*$J50,0)+IF($F50&lt;&gt;0,VLOOKUP($H50,'Allocation Factors - North'!$B$13:$U$102,13,FALSE)*$F50,0)</f>
        <v>0</v>
      </c>
      <c r="W50" s="78">
        <f ca="1">IF($J50&lt;&gt;0,VLOOKUP($L50,'Allocation Factors - North'!$B$13:$U$102,14,FALSE)*$J50,0)+IF($F50&lt;&gt;0,VLOOKUP($H50,'Allocation Factors - North'!$B$13:$U$102,14,FALSE)*$F50,0)</f>
        <v>0</v>
      </c>
      <c r="X50" s="78">
        <f ca="1">IF($J50&lt;&gt;0,VLOOKUP($L50,'Allocation Factors - North'!$B$13:$U$102,15,FALSE)*$J50,0)+IF($F50&lt;&gt;0,VLOOKUP($H50,'Allocation Factors - North'!$B$13:$U$102,15,FALSE)*$F50,0)</f>
        <v>0</v>
      </c>
      <c r="Y50" s="78">
        <f ca="1">IF($J50&lt;&gt;0,VLOOKUP($L50,'Allocation Factors - North'!$B$13:$U$102,16,FALSE)*$J50,0)+IF($F50&lt;&gt;0,VLOOKUP($H50,'Allocation Factors - North'!$B$13:$U$102,16,FALSE)*$F50,0)</f>
        <v>0</v>
      </c>
      <c r="Z50" s="78">
        <f ca="1">IF($J50&lt;&gt;0,VLOOKUP($L50,'Allocation Factors - North'!$B$13:$U$102,17,FALSE)*$J50,0)+IF($F50&lt;&gt;0,VLOOKUP($H50,'Allocation Factors - North'!$B$13:$U$102,17,FALSE)*$F50,0)</f>
        <v>0</v>
      </c>
      <c r="AA50" s="78">
        <f ca="1">IF($J50&lt;&gt;0,VLOOKUP($L50,'Allocation Factors - North'!$B$13:$U$102,18,FALSE)*$J50,0)+IF($F50&lt;&gt;0,VLOOKUP($H50,'Allocation Factors - North'!$B$13:$U$102,18,FALSE)*$F50,0)</f>
        <v>0</v>
      </c>
      <c r="AB50" s="78">
        <f ca="1">IF($J50&lt;&gt;0,VLOOKUP($L50,'Allocation Factors - North'!$B$13:$U$102,19,FALSE)*$J50,0)+IF($F50&lt;&gt;0,VLOOKUP($H50,'Allocation Factors - North'!$B$13:$U$102,19,FALSE)*$F50,0)</f>
        <v>0</v>
      </c>
      <c r="AC50" s="78">
        <f ca="1">IF($J50&lt;&gt;0,VLOOKUP($L50,'Allocation Factors - North'!$B$13:$U$102,20,FALSE)*$J50,0)+IF($F50&lt;&gt;0,VLOOKUP($H50,'Allocation Factors - North'!$B$13:$U$102,20,FALSE)*$F50,0)</f>
        <v>0</v>
      </c>
    </row>
    <row r="51" spans="1:29" x14ac:dyDescent="0.2">
      <c r="B51" s="31" t="s">
        <v>164</v>
      </c>
      <c r="D51" s="78"/>
      <c r="E51" s="78"/>
      <c r="F51" s="78"/>
      <c r="G51" s="78"/>
      <c r="H51" s="122"/>
      <c r="I51" s="132"/>
      <c r="J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2">
        <f>A50+1</f>
        <v>30</v>
      </c>
      <c r="B52" s="81" t="s">
        <v>176</v>
      </c>
      <c r="D52" s="78">
        <f ca="1">'Rate Zone Allocation - Gas Cost'!P52</f>
        <v>0</v>
      </c>
      <c r="F52" s="78">
        <v>0</v>
      </c>
      <c r="J52" s="78">
        <f t="shared" ca="1" si="9"/>
        <v>0</v>
      </c>
      <c r="L52" s="2" t="s">
        <v>223</v>
      </c>
      <c r="N52" s="78">
        <f ca="1">IF($J52&lt;&gt;0,VLOOKUP($L52,'Allocation Factors - North'!$B$13:$U$102,5,FALSE)*$J52,0)+IF($F52&lt;&gt;0,VLOOKUP($H52,'Allocation Factors - North'!$B$13:$U$102,5,FALSE)*$F52,0)</f>
        <v>0</v>
      </c>
      <c r="O52" s="78">
        <f ca="1">IF($J52&lt;&gt;0,VLOOKUP($L52,'Allocation Factors - North'!$B$13:$U$102,6,FALSE)*$J52,0)+IF($F52&lt;&gt;0,VLOOKUP($H52,'Allocation Factors - North'!$B$13:$U$102,6,FALSE)*$F52,0)</f>
        <v>0</v>
      </c>
      <c r="P52" s="78">
        <f ca="1">IF($J52&lt;&gt;0,VLOOKUP($L52,'Allocation Factors - North'!$B$13:$U$102,7,FALSE)*$J52,0)+IF($F52&lt;&gt;0,VLOOKUP($H52,'Allocation Factors - North'!$B$13:$U$102,7,FALSE)*$F52,0)</f>
        <v>0</v>
      </c>
      <c r="Q52" s="78"/>
      <c r="R52" s="78"/>
      <c r="S52" s="78">
        <f ca="1">IF($J52&lt;&gt;0,VLOOKUP($L52,'Allocation Factors - North'!$B$13:$U$102,10,FALSE)*$J52,0)+IF($F52&lt;&gt;0,VLOOKUP($H52,'Allocation Factors - North'!$B$13:$U$102,10,FALSE)*$F52,0)</f>
        <v>0</v>
      </c>
      <c r="T52" s="78">
        <f ca="1">IF($J52&lt;&gt;0,VLOOKUP($L52,'Allocation Factors - North'!$B$13:$U$102,11,FALSE)*$J52,0)+IF($F52&lt;&gt;0,VLOOKUP($H52,'Allocation Factors - North'!$B$13:$U$102,11,FALSE)*$F52,0)</f>
        <v>0</v>
      </c>
      <c r="U52" s="78">
        <f ca="1">IF($J52&lt;&gt;0,VLOOKUP($L52,'Allocation Factors - North'!$B$13:$U$102,12,FALSE)*$J52,0)+IF($F52&lt;&gt;0,VLOOKUP($H52,'Allocation Factors - North'!$B$13:$U$102,12,FALSE)*$F52,0)</f>
        <v>0</v>
      </c>
      <c r="V52" s="78">
        <f ca="1">IF($J52&lt;&gt;0,VLOOKUP($L52,'Allocation Factors - North'!$B$13:$U$102,13,FALSE)*$J52,0)+IF($F52&lt;&gt;0,VLOOKUP($H52,'Allocation Factors - North'!$B$13:$U$102,13,FALSE)*$F52,0)</f>
        <v>0</v>
      </c>
      <c r="W52" s="78">
        <f ca="1">IF($J52&lt;&gt;0,VLOOKUP($L52,'Allocation Factors - North'!$B$13:$U$102,14,FALSE)*$J52,0)+IF($F52&lt;&gt;0,VLOOKUP($H52,'Allocation Factors - North'!$B$13:$U$102,14,FALSE)*$F52,0)</f>
        <v>0</v>
      </c>
      <c r="X52" s="78">
        <f ca="1">IF($J52&lt;&gt;0,VLOOKUP($L52,'Allocation Factors - North'!$B$13:$U$102,15,FALSE)*$J52,0)+IF($F52&lt;&gt;0,VLOOKUP($H52,'Allocation Factors - North'!$B$13:$U$102,15,FALSE)*$F52,0)</f>
        <v>0</v>
      </c>
      <c r="Y52" s="78">
        <f ca="1">IF($J52&lt;&gt;0,VLOOKUP($L52,'Allocation Factors - North'!$B$13:$U$102,16,FALSE)*$J52,0)+IF($F52&lt;&gt;0,VLOOKUP($H52,'Allocation Factors - North'!$B$13:$U$102,16,FALSE)*$F52,0)</f>
        <v>0</v>
      </c>
      <c r="Z52" s="78">
        <f ca="1">IF($J52&lt;&gt;0,VLOOKUP($L52,'Allocation Factors - North'!$B$13:$U$102,17,FALSE)*$J52,0)+IF($F52&lt;&gt;0,VLOOKUP($H52,'Allocation Factors - North'!$B$13:$U$102,17,FALSE)*$F52,0)</f>
        <v>0</v>
      </c>
      <c r="AA52" s="78">
        <f ca="1">IF($J52&lt;&gt;0,VLOOKUP($L52,'Allocation Factors - North'!$B$13:$U$102,18,FALSE)*$J52,0)+IF($F52&lt;&gt;0,VLOOKUP($H52,'Allocation Factors - North'!$B$13:$U$102,18,FALSE)*$F52,0)</f>
        <v>0</v>
      </c>
      <c r="AB52" s="78">
        <f ca="1">IF($J52&lt;&gt;0,VLOOKUP($L52,'Allocation Factors - North'!$B$13:$U$102,19,FALSE)*$J52,0)+IF($F52&lt;&gt;0,VLOOKUP($H52,'Allocation Factors - North'!$B$13:$U$102,19,FALSE)*$F52,0)</f>
        <v>0</v>
      </c>
      <c r="AC52" s="78">
        <f ca="1">IF($J52&lt;&gt;0,VLOOKUP($L52,'Allocation Factors - North'!$B$13:$U$102,20,FALSE)*$J52,0)+IF($F52&lt;&gt;0,VLOOKUP($H52,'Allocation Factors - North'!$B$13:$U$102,20,FALSE)*$F52,0)</f>
        <v>0</v>
      </c>
    </row>
    <row r="53" spans="1:29" x14ac:dyDescent="0.2">
      <c r="A53" s="2">
        <f t="shared" si="10"/>
        <v>31</v>
      </c>
      <c r="B53" s="81" t="s">
        <v>72</v>
      </c>
      <c r="D53" s="78">
        <f ca="1">'Rate Zone Allocation - Gas Cost'!P53</f>
        <v>0</v>
      </c>
      <c r="F53" s="78">
        <v>0</v>
      </c>
      <c r="J53" s="78">
        <f t="shared" ca="1" si="9"/>
        <v>0</v>
      </c>
      <c r="L53" s="2" t="s">
        <v>220</v>
      </c>
      <c r="N53" s="78">
        <f ca="1">IF($J53&lt;&gt;0,VLOOKUP($L53,'Allocation Factors - North'!$B$13:$U$102,5,FALSE)*$J53,0)+IF($F53&lt;&gt;0,VLOOKUP($H53,'Allocation Factors - North'!$B$13:$U$102,5,FALSE)*$F53,0)</f>
        <v>0</v>
      </c>
      <c r="O53" s="78">
        <f ca="1">IF($J53&lt;&gt;0,VLOOKUP($L53,'Allocation Factors - North'!$B$13:$U$102,6,FALSE)*$J53,0)+IF($F53&lt;&gt;0,VLOOKUP($H53,'Allocation Factors - North'!$B$13:$U$102,6,FALSE)*$F53,0)</f>
        <v>0</v>
      </c>
      <c r="P53" s="78">
        <f ca="1">IF($J53&lt;&gt;0,VLOOKUP($L53,'Allocation Factors - North'!$B$13:$U$102,7,FALSE)*$J53,0)+IF($F53&lt;&gt;0,VLOOKUP($H53,'Allocation Factors - North'!$B$13:$U$102,7,FALSE)*$F53,0)</f>
        <v>0</v>
      </c>
      <c r="Q53" s="78"/>
      <c r="R53" s="78"/>
      <c r="S53" s="78">
        <f ca="1">IF($J53&lt;&gt;0,VLOOKUP($L53,'Allocation Factors - North'!$B$13:$U$102,10,FALSE)*$J53,0)+IF($F53&lt;&gt;0,VLOOKUP($H53,'Allocation Factors - North'!$B$13:$U$102,10,FALSE)*$F53,0)</f>
        <v>0</v>
      </c>
      <c r="T53" s="78">
        <f ca="1">IF($J53&lt;&gt;0,VLOOKUP($L53,'Allocation Factors - North'!$B$13:$U$102,11,FALSE)*$J53,0)+IF($F53&lt;&gt;0,VLOOKUP($H53,'Allocation Factors - North'!$B$13:$U$102,11,FALSE)*$F53,0)</f>
        <v>0</v>
      </c>
      <c r="U53" s="78">
        <f ca="1">IF($J53&lt;&gt;0,VLOOKUP($L53,'Allocation Factors - North'!$B$13:$U$102,12,FALSE)*$J53,0)+IF($F53&lt;&gt;0,VLOOKUP($H53,'Allocation Factors - North'!$B$13:$U$102,12,FALSE)*$F53,0)</f>
        <v>0</v>
      </c>
      <c r="V53" s="78">
        <f ca="1">IF($J53&lt;&gt;0,VLOOKUP($L53,'Allocation Factors - North'!$B$13:$U$102,13,FALSE)*$J53,0)+IF($F53&lt;&gt;0,VLOOKUP($H53,'Allocation Factors - North'!$B$13:$U$102,13,FALSE)*$F53,0)</f>
        <v>0</v>
      </c>
      <c r="W53" s="78">
        <f ca="1">IF($J53&lt;&gt;0,VLOOKUP($L53,'Allocation Factors - North'!$B$13:$U$102,14,FALSE)*$J53,0)+IF($F53&lt;&gt;0,VLOOKUP($H53,'Allocation Factors - North'!$B$13:$U$102,14,FALSE)*$F53,0)</f>
        <v>0</v>
      </c>
      <c r="X53" s="78">
        <f ca="1">IF($J53&lt;&gt;0,VLOOKUP($L53,'Allocation Factors - North'!$B$13:$U$102,15,FALSE)*$J53,0)+IF($F53&lt;&gt;0,VLOOKUP($H53,'Allocation Factors - North'!$B$13:$U$102,15,FALSE)*$F53,0)</f>
        <v>0</v>
      </c>
      <c r="Y53" s="78">
        <f ca="1">IF($J53&lt;&gt;0,VLOOKUP($L53,'Allocation Factors - North'!$B$13:$U$102,16,FALSE)*$J53,0)+IF($F53&lt;&gt;0,VLOOKUP($H53,'Allocation Factors - North'!$B$13:$U$102,16,FALSE)*$F53,0)</f>
        <v>0</v>
      </c>
      <c r="Z53" s="78">
        <f ca="1">IF($J53&lt;&gt;0,VLOOKUP($L53,'Allocation Factors - North'!$B$13:$U$102,17,FALSE)*$J53,0)+IF($F53&lt;&gt;0,VLOOKUP($H53,'Allocation Factors - North'!$B$13:$U$102,17,FALSE)*$F53,0)</f>
        <v>0</v>
      </c>
      <c r="AA53" s="78">
        <f ca="1">IF($J53&lt;&gt;0,VLOOKUP($L53,'Allocation Factors - North'!$B$13:$U$102,18,FALSE)*$J53,0)+IF($F53&lt;&gt;0,VLOOKUP($H53,'Allocation Factors - North'!$B$13:$U$102,18,FALSE)*$F53,0)</f>
        <v>0</v>
      </c>
      <c r="AB53" s="78">
        <f ca="1">IF($J53&lt;&gt;0,VLOOKUP($L53,'Allocation Factors - North'!$B$13:$U$102,19,FALSE)*$J53,0)+IF($F53&lt;&gt;0,VLOOKUP($H53,'Allocation Factors - North'!$B$13:$U$102,19,FALSE)*$F53,0)</f>
        <v>0</v>
      </c>
      <c r="AC53" s="78">
        <f ca="1">IF($J53&lt;&gt;0,VLOOKUP($L53,'Allocation Factors - North'!$B$13:$U$102,20,FALSE)*$J53,0)+IF($F53&lt;&gt;0,VLOOKUP($H53,'Allocation Factors - North'!$B$13:$U$102,20,FALSE)*$F53,0)</f>
        <v>0</v>
      </c>
    </row>
    <row r="54" spans="1:29" x14ac:dyDescent="0.2">
      <c r="A54" s="2">
        <f t="shared" si="10"/>
        <v>32</v>
      </c>
      <c r="B54" s="81" t="s">
        <v>174</v>
      </c>
      <c r="D54" s="78">
        <f ca="1">'Rate Zone Allocation - Gas Cost'!P54</f>
        <v>0</v>
      </c>
      <c r="F54" s="78">
        <v>0</v>
      </c>
      <c r="J54" s="78">
        <f t="shared" ca="1" si="9"/>
        <v>0</v>
      </c>
      <c r="L54" s="2" t="s">
        <v>272</v>
      </c>
      <c r="N54" s="78">
        <f ca="1">IF($J54&lt;&gt;0,VLOOKUP($L54,'Allocation Factors - North'!$B$13:$U$102,5,FALSE)*$J54,0)+IF($F54&lt;&gt;0,VLOOKUP($H54,'Allocation Factors - North'!$B$13:$U$102,5,FALSE)*$F54,0)</f>
        <v>0</v>
      </c>
      <c r="O54" s="78">
        <f ca="1">IF($J54&lt;&gt;0,VLOOKUP($L54,'Allocation Factors - North'!$B$13:$U$102,6,FALSE)*$J54,0)+IF($F54&lt;&gt;0,VLOOKUP($H54,'Allocation Factors - North'!$B$13:$U$102,6,FALSE)*$F54,0)</f>
        <v>0</v>
      </c>
      <c r="P54" s="78">
        <f ca="1">IF($J54&lt;&gt;0,VLOOKUP($L54,'Allocation Factors - North'!$B$13:$U$102,7,FALSE)*$J54,0)+IF($F54&lt;&gt;0,VLOOKUP($H54,'Allocation Factors - North'!$B$13:$U$102,7,FALSE)*$F54,0)</f>
        <v>0</v>
      </c>
      <c r="Q54" s="78"/>
      <c r="R54" s="78"/>
      <c r="S54" s="78">
        <f ca="1">IF($J54&lt;&gt;0,VLOOKUP($L54,'Allocation Factors - North'!$B$13:$U$102,10,FALSE)*$J54,0)+IF($F54&lt;&gt;0,VLOOKUP($H54,'Allocation Factors - North'!$B$13:$U$102,10,FALSE)*$F54,0)</f>
        <v>0</v>
      </c>
      <c r="T54" s="78">
        <f ca="1">IF($J54&lt;&gt;0,VLOOKUP($L54,'Allocation Factors - North'!$B$13:$U$102,11,FALSE)*$J54,0)+IF($F54&lt;&gt;0,VLOOKUP($H54,'Allocation Factors - North'!$B$13:$U$102,11,FALSE)*$F54,0)</f>
        <v>0</v>
      </c>
      <c r="U54" s="78">
        <f ca="1">IF($J54&lt;&gt;0,VLOOKUP($L54,'Allocation Factors - North'!$B$13:$U$102,12,FALSE)*$J54,0)+IF($F54&lt;&gt;0,VLOOKUP($H54,'Allocation Factors - North'!$B$13:$U$102,12,FALSE)*$F54,0)</f>
        <v>0</v>
      </c>
      <c r="V54" s="78">
        <f ca="1">IF($J54&lt;&gt;0,VLOOKUP($L54,'Allocation Factors - North'!$B$13:$U$102,13,FALSE)*$J54,0)+IF($F54&lt;&gt;0,VLOOKUP($H54,'Allocation Factors - North'!$B$13:$U$102,13,FALSE)*$F54,0)</f>
        <v>0</v>
      </c>
      <c r="W54" s="78">
        <f ca="1">IF($J54&lt;&gt;0,VLOOKUP($L54,'Allocation Factors - North'!$B$13:$U$102,14,FALSE)*$J54,0)+IF($F54&lt;&gt;0,VLOOKUP($H54,'Allocation Factors - North'!$B$13:$U$102,14,FALSE)*$F54,0)</f>
        <v>0</v>
      </c>
      <c r="X54" s="78">
        <f ca="1">IF($J54&lt;&gt;0,VLOOKUP($L54,'Allocation Factors - North'!$B$13:$U$102,15,FALSE)*$J54,0)+IF($F54&lt;&gt;0,VLOOKUP($H54,'Allocation Factors - North'!$B$13:$U$102,15,FALSE)*$F54,0)</f>
        <v>0</v>
      </c>
      <c r="Y54" s="78">
        <f ca="1">IF($J54&lt;&gt;0,VLOOKUP($L54,'Allocation Factors - North'!$B$13:$U$102,16,FALSE)*$J54,0)+IF($F54&lt;&gt;0,VLOOKUP($H54,'Allocation Factors - North'!$B$13:$U$102,16,FALSE)*$F54,0)</f>
        <v>0</v>
      </c>
      <c r="Z54" s="78">
        <f ca="1">IF($J54&lt;&gt;0,VLOOKUP($L54,'Allocation Factors - North'!$B$13:$U$102,17,FALSE)*$J54,0)+IF($F54&lt;&gt;0,VLOOKUP($H54,'Allocation Factors - North'!$B$13:$U$102,17,FALSE)*$F54,0)</f>
        <v>0</v>
      </c>
      <c r="AA54" s="78">
        <f ca="1">IF($J54&lt;&gt;0,VLOOKUP($L54,'Allocation Factors - North'!$B$13:$U$102,18,FALSE)*$J54,0)+IF($F54&lt;&gt;0,VLOOKUP($H54,'Allocation Factors - North'!$B$13:$U$102,18,FALSE)*$F54,0)</f>
        <v>0</v>
      </c>
      <c r="AB54" s="78">
        <f ca="1">IF($J54&lt;&gt;0,VLOOKUP($L54,'Allocation Factors - North'!$B$13:$U$102,19,FALSE)*$J54,0)+IF($F54&lt;&gt;0,VLOOKUP($H54,'Allocation Factors - North'!$B$13:$U$102,19,FALSE)*$F54,0)</f>
        <v>0</v>
      </c>
      <c r="AC54" s="78">
        <f ca="1">IF($J54&lt;&gt;0,VLOOKUP($L54,'Allocation Factors - North'!$B$13:$U$102,20,FALSE)*$J54,0)+IF($F54&lt;&gt;0,VLOOKUP($H54,'Allocation Factors - North'!$B$13:$U$102,20,FALSE)*$F54,0)</f>
        <v>0</v>
      </c>
    </row>
    <row r="55" spans="1:29" x14ac:dyDescent="0.2">
      <c r="A55" s="2">
        <f t="shared" si="10"/>
        <v>33</v>
      </c>
      <c r="B55" s="31" t="s">
        <v>249</v>
      </c>
      <c r="D55" s="78">
        <f ca="1">'Rate Zone Allocation - Gas Cost'!P55</f>
        <v>3490.1646868213684</v>
      </c>
      <c r="F55" s="78">
        <v>0</v>
      </c>
      <c r="J55" s="78">
        <f t="shared" ca="1" si="9"/>
        <v>3490.1646868213684</v>
      </c>
      <c r="L55" s="2" t="s">
        <v>337</v>
      </c>
      <c r="N55" s="78">
        <f ca="1">IF($J55&lt;&gt;0,VLOOKUP($L55,'Allocation Factors - North'!$B$13:$U$102,5,FALSE)*$J55,0)+IF($F55&lt;&gt;0,VLOOKUP($H55,'Allocation Factors - North'!$B$13:$U$102,5,FALSE)*$F55,0)</f>
        <v>1130.1704474191167</v>
      </c>
      <c r="O55" s="78">
        <f ca="1">IF($J55&lt;&gt;0,VLOOKUP($L55,'Allocation Factors - North'!$B$13:$U$102,6,FALSE)*$J55,0)+IF($F55&lt;&gt;0,VLOOKUP($H55,'Allocation Factors - North'!$B$13:$U$102,6,FALSE)*$F55,0)</f>
        <v>656.06798414576053</v>
      </c>
      <c r="P55" s="78">
        <f ca="1">IF($J55&lt;&gt;0,VLOOKUP($L55,'Allocation Factors - North'!$B$13:$U$102,7,FALSE)*$J55,0)+IF($F55&lt;&gt;0,VLOOKUP($H55,'Allocation Factors - North'!$B$13:$U$102,7,FALSE)*$F55,0)</f>
        <v>212.70685463446139</v>
      </c>
      <c r="Q55" s="78"/>
      <c r="R55" s="78"/>
      <c r="S55" s="78">
        <f ca="1">IF($J55&lt;&gt;0,VLOOKUP($L55,'Allocation Factors - North'!$B$13:$U$102,10,FALSE)*$J55,0)+IF($F55&lt;&gt;0,VLOOKUP($H55,'Allocation Factors - North'!$B$13:$U$102,10,FALSE)*$F55,0)</f>
        <v>0</v>
      </c>
      <c r="T55" s="78">
        <f ca="1">IF($J55&lt;&gt;0,VLOOKUP($L55,'Allocation Factors - North'!$B$13:$U$102,11,FALSE)*$J55,0)+IF($F55&lt;&gt;0,VLOOKUP($H55,'Allocation Factors - North'!$B$13:$U$102,11,FALSE)*$F55,0)</f>
        <v>0</v>
      </c>
      <c r="U55" s="78">
        <f ca="1">IF($J55&lt;&gt;0,VLOOKUP($L55,'Allocation Factors - North'!$B$13:$U$102,12,FALSE)*$J55,0)+IF($F55&lt;&gt;0,VLOOKUP($H55,'Allocation Factors - North'!$B$13:$U$102,12,FALSE)*$F55,0)</f>
        <v>616.94988924066263</v>
      </c>
      <c r="V55" s="78">
        <f ca="1">IF($J55&lt;&gt;0,VLOOKUP($L55,'Allocation Factors - North'!$B$13:$U$102,13,FALSE)*$J55,0)+IF($F55&lt;&gt;0,VLOOKUP($H55,'Allocation Factors - North'!$B$13:$U$102,13,FALSE)*$F55,0)</f>
        <v>38.776374620683647</v>
      </c>
      <c r="W55" s="78">
        <f ca="1">IF($J55&lt;&gt;0,VLOOKUP($L55,'Allocation Factors - North'!$B$13:$U$102,14,FALSE)*$J55,0)+IF($F55&lt;&gt;0,VLOOKUP($H55,'Allocation Factors - North'!$B$13:$U$102,14,FALSE)*$F55,0)</f>
        <v>632.40742133347385</v>
      </c>
      <c r="X55" s="78">
        <f ca="1">IF($J55&lt;&gt;0,VLOOKUP($L55,'Allocation Factors - North'!$B$13:$U$102,15,FALSE)*$J55,0)+IF($F55&lt;&gt;0,VLOOKUP($H55,'Allocation Factors - North'!$B$13:$U$102,15,FALSE)*$F55,0)</f>
        <v>42.143237701435908</v>
      </c>
      <c r="Y55" s="78">
        <f ca="1">IF($J55&lt;&gt;0,VLOOKUP($L55,'Allocation Factors - North'!$B$13:$U$102,16,FALSE)*$J55,0)+IF($F55&lt;&gt;0,VLOOKUP($H55,'Allocation Factors - North'!$B$13:$U$102,16,FALSE)*$F55,0)</f>
        <v>29.126930138354396</v>
      </c>
      <c r="Z55" s="78">
        <f ca="1">IF($J55&lt;&gt;0,VLOOKUP($L55,'Allocation Factors - North'!$B$13:$U$102,17,FALSE)*$J55,0)+IF($F55&lt;&gt;0,VLOOKUP($H55,'Allocation Factors - North'!$B$13:$U$102,17,FALSE)*$F55,0)</f>
        <v>5.6528206914474515</v>
      </c>
      <c r="AA55" s="78">
        <f ca="1">IF($J55&lt;&gt;0,VLOOKUP($L55,'Allocation Factors - North'!$B$13:$U$102,18,FALSE)*$J55,0)+IF($F55&lt;&gt;0,VLOOKUP($H55,'Allocation Factors - North'!$B$13:$U$102,18,FALSE)*$F55,0)</f>
        <v>0</v>
      </c>
      <c r="AB55" s="78">
        <f ca="1">IF($J55&lt;&gt;0,VLOOKUP($L55,'Allocation Factors - North'!$B$13:$U$102,19,FALSE)*$J55,0)+IF($F55&lt;&gt;0,VLOOKUP($H55,'Allocation Factors - North'!$B$13:$U$102,19,FALSE)*$F55,0)</f>
        <v>126.16272689597304</v>
      </c>
      <c r="AC55" s="78">
        <f ca="1">IF($J55&lt;&gt;0,VLOOKUP($L55,'Allocation Factors - North'!$B$13:$U$102,20,FALSE)*$J55,0)+IF($F55&lt;&gt;0,VLOOKUP($H55,'Allocation Factors - North'!$B$13:$U$102,20,FALSE)*$F55,0)</f>
        <v>0</v>
      </c>
    </row>
    <row r="56" spans="1:29" x14ac:dyDescent="0.2">
      <c r="A56" s="2">
        <f t="shared" si="10"/>
        <v>34</v>
      </c>
      <c r="B56" s="31" t="s">
        <v>382</v>
      </c>
      <c r="D56" s="41">
        <f ca="1">SUM(D41:D55)</f>
        <v>5692.3171913431943</v>
      </c>
      <c r="F56" s="41">
        <f>SUM(F41:F55)</f>
        <v>0</v>
      </c>
      <c r="J56" s="41">
        <f ca="1">SUM(J41:J55)</f>
        <v>5692.3171913431943</v>
      </c>
      <c r="N56" s="41">
        <f t="shared" ref="N56:AA56" ca="1" si="11">SUM(N41:N55)</f>
        <v>2036.641699013149</v>
      </c>
      <c r="O56" s="41">
        <f t="shared" ca="1" si="11"/>
        <v>1242.0633126013595</v>
      </c>
      <c r="P56" s="41">
        <f t="shared" ca="1" si="11"/>
        <v>298.19222480945831</v>
      </c>
      <c r="Q56" s="41"/>
      <c r="R56" s="41"/>
      <c r="S56" s="41">
        <f t="shared" ca="1" si="11"/>
        <v>0</v>
      </c>
      <c r="T56" s="41">
        <f t="shared" ca="1" si="11"/>
        <v>0</v>
      </c>
      <c r="U56" s="41">
        <f t="shared" ca="1" si="11"/>
        <v>893.70632062252616</v>
      </c>
      <c r="V56" s="41">
        <f t="shared" ca="1" si="11"/>
        <v>38.776374620683647</v>
      </c>
      <c r="W56" s="41">
        <f t="shared" ca="1" si="11"/>
        <v>912.50818145283006</v>
      </c>
      <c r="X56" s="41">
        <f t="shared" ca="1" si="11"/>
        <v>42.143237701435908</v>
      </c>
      <c r="Y56" s="41">
        <f t="shared" ca="1" si="11"/>
        <v>29.126930138354396</v>
      </c>
      <c r="Z56" s="41">
        <f t="shared" ca="1" si="11"/>
        <v>5.6806054172817788</v>
      </c>
      <c r="AA56" s="41">
        <f t="shared" ca="1" si="11"/>
        <v>0</v>
      </c>
      <c r="AB56" s="41">
        <f ca="1">SUM(AB41:AB55)</f>
        <v>193.47830496611621</v>
      </c>
      <c r="AC56" s="41">
        <f ca="1">SUM(AC41:AC55)</f>
        <v>0</v>
      </c>
    </row>
    <row r="57" spans="1:29" x14ac:dyDescent="0.2">
      <c r="D57" s="50"/>
    </row>
    <row r="58" spans="1:29" ht="13.5" thickBot="1" x14ac:dyDescent="0.25">
      <c r="A58" s="2">
        <f>A56+1</f>
        <v>35</v>
      </c>
      <c r="B58" s="31" t="s">
        <v>464</v>
      </c>
      <c r="D58" s="82">
        <f ca="1">D21+D28+D38+D56</f>
        <v>560994.27328725997</v>
      </c>
      <c r="F58" s="82">
        <f>F21+F28+F38+F56</f>
        <v>1036.8177511340325</v>
      </c>
      <c r="J58" s="82">
        <f ca="1">J21+J28+J38+J56</f>
        <v>559957.45553612593</v>
      </c>
      <c r="N58" s="82">
        <f ca="1">N21+N28+N38+N56</f>
        <v>334210.61831140681</v>
      </c>
      <c r="O58" s="82">
        <f t="shared" ref="O58:AC58" ca="1" si="12">O21+O28+O38+O56</f>
        <v>166850.6078467769</v>
      </c>
      <c r="P58" s="82">
        <f t="shared" ca="1" si="12"/>
        <v>24896.686889160883</v>
      </c>
      <c r="Q58" s="82"/>
      <c r="R58" s="82"/>
      <c r="S58" s="82">
        <f t="shared" ca="1" si="12"/>
        <v>0</v>
      </c>
      <c r="T58" s="82">
        <f t="shared" ca="1" si="12"/>
        <v>0</v>
      </c>
      <c r="U58" s="82">
        <f t="shared" ca="1" si="12"/>
        <v>893.70632062252616</v>
      </c>
      <c r="V58" s="82">
        <f t="shared" ca="1" si="12"/>
        <v>38.776374620683647</v>
      </c>
      <c r="W58" s="82">
        <f t="shared" ca="1" si="12"/>
        <v>912.50818145283006</v>
      </c>
      <c r="X58" s="82">
        <f t="shared" ca="1" si="12"/>
        <v>42.143237701435908</v>
      </c>
      <c r="Y58" s="82">
        <f t="shared" ca="1" si="12"/>
        <v>2376.1040327072938</v>
      </c>
      <c r="Z58" s="82">
        <f t="shared" ca="1" si="12"/>
        <v>391.19117963177933</v>
      </c>
      <c r="AA58" s="82">
        <f t="shared" ca="1" si="12"/>
        <v>1956.9390690139467</v>
      </c>
      <c r="AB58" s="82">
        <f t="shared" ca="1" si="12"/>
        <v>28424.991844165037</v>
      </c>
      <c r="AC58" s="82">
        <f t="shared" ca="1" si="12"/>
        <v>0</v>
      </c>
    </row>
    <row r="59" spans="1:29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1" spans="1:29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sheetPr>
    <pageSetUpPr fitToPage="1"/>
  </sheetPr>
  <dimension ref="A3:AB239"/>
  <sheetViews>
    <sheetView zoomScale="80" zoomScaleNormal="80" workbookViewId="0">
      <selection activeCell="B44" sqref="B44"/>
    </sheetView>
  </sheetViews>
  <sheetFormatPr defaultColWidth="9.140625" defaultRowHeight="12.75" x14ac:dyDescent="0.2"/>
  <cols>
    <col min="1" max="1" width="6.42578125" style="44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9.140625" style="1"/>
    <col min="14" max="14" width="9.140625" style="1" customWidth="1"/>
    <col min="15" max="15" width="9.140625" style="18" customWidth="1"/>
    <col min="16" max="16" width="9.140625" style="1" customWidth="1"/>
    <col min="17" max="17" width="9.140625" style="44" customWidth="1"/>
    <col min="18" max="28" width="9.140625" style="1" customWidth="1"/>
    <col min="29" max="16384" width="9.140625" style="1"/>
  </cols>
  <sheetData>
    <row r="3" spans="1:28" x14ac:dyDescent="0.2">
      <c r="B3" s="53"/>
    </row>
    <row r="6" spans="1:28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B7" s="145" t="s">
        <v>364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9" spans="1:28" x14ac:dyDescent="0.2">
      <c r="A9" s="18" t="s">
        <v>2</v>
      </c>
      <c r="B9" s="18" t="s">
        <v>365</v>
      </c>
      <c r="C9" s="44"/>
      <c r="F9" s="18"/>
      <c r="Q9" s="18"/>
      <c r="R9" s="44"/>
      <c r="V9" s="18"/>
    </row>
    <row r="10" spans="1:28" ht="15" customHeight="1" x14ac:dyDescent="0.2">
      <c r="A10" s="4" t="s">
        <v>4</v>
      </c>
      <c r="B10" s="4" t="s">
        <v>6</v>
      </c>
      <c r="C10" s="46"/>
      <c r="D10" s="4" t="s">
        <v>11</v>
      </c>
      <c r="F10" s="4" t="s">
        <v>7</v>
      </c>
      <c r="H10" s="16" t="s">
        <v>8</v>
      </c>
      <c r="J10" s="4" t="s">
        <v>9</v>
      </c>
      <c r="L10" s="4" t="s">
        <v>10</v>
      </c>
      <c r="Q10" s="18"/>
      <c r="R10" s="44"/>
      <c r="T10" s="18"/>
      <c r="V10" s="18"/>
      <c r="X10" s="111"/>
      <c r="Z10" s="18"/>
      <c r="AB10" s="18"/>
    </row>
    <row r="11" spans="1:28" x14ac:dyDescent="0.2">
      <c r="A11" s="18"/>
      <c r="C11" s="44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366</v>
      </c>
      <c r="K11" s="18"/>
      <c r="L11" s="57" t="s">
        <v>15</v>
      </c>
      <c r="Q11" s="1"/>
      <c r="R11" s="44"/>
      <c r="T11" s="18"/>
      <c r="U11" s="18"/>
      <c r="V11" s="57"/>
      <c r="W11" s="18"/>
      <c r="X11" s="57"/>
      <c r="Y11" s="18"/>
      <c r="Z11" s="57"/>
      <c r="AA11" s="18"/>
      <c r="AB11" s="57"/>
    </row>
    <row r="12" spans="1:28" x14ac:dyDescent="0.2">
      <c r="C12" s="44"/>
      <c r="Q12" s="1"/>
      <c r="R12" s="44"/>
    </row>
    <row r="13" spans="1:28" ht="15" customHeight="1" x14ac:dyDescent="0.25">
      <c r="A13" s="18">
        <v>1</v>
      </c>
      <c r="B13" s="2"/>
      <c r="C13" s="58" t="s">
        <v>367</v>
      </c>
      <c r="D13" s="20">
        <f>SUM(F13:L13)</f>
        <v>5865.9645385754357</v>
      </c>
      <c r="E13" s="42"/>
      <c r="F13" s="20">
        <v>4758.6044086021757</v>
      </c>
      <c r="G13" s="38"/>
      <c r="H13" s="20">
        <v>0</v>
      </c>
      <c r="I13" s="48"/>
      <c r="J13" s="20">
        <v>0</v>
      </c>
      <c r="K13" s="48"/>
      <c r="L13" s="20">
        <v>1107.36012997326</v>
      </c>
      <c r="Q13" s="2"/>
      <c r="R13" s="58"/>
      <c r="S13" s="30"/>
      <c r="T13" s="22"/>
      <c r="U13" s="42"/>
      <c r="V13" s="22"/>
      <c r="W13" s="38"/>
      <c r="X13" s="22"/>
      <c r="Y13" s="72"/>
      <c r="Z13" s="22"/>
      <c r="AA13" s="72"/>
      <c r="AB13" s="22"/>
    </row>
    <row r="14" spans="1:28" x14ac:dyDescent="0.2">
      <c r="A14" s="18">
        <f>A13+1</f>
        <v>2</v>
      </c>
      <c r="B14" s="2" t="s">
        <v>155</v>
      </c>
      <c r="C14" s="58"/>
      <c r="D14" s="17">
        <f>SUM(F14:L14)</f>
        <v>1</v>
      </c>
      <c r="F14" s="17">
        <f>IFERROR(F13/$D13,0)</f>
        <v>0.81122283936578565</v>
      </c>
      <c r="H14" s="24">
        <f>IFERROR(H13/$D13,0)</f>
        <v>0</v>
      </c>
      <c r="J14" s="24">
        <f>IFERROR(J13/$D13,0)</f>
        <v>0</v>
      </c>
      <c r="L14" s="24">
        <f>IFERROR(L13/$D13,0)</f>
        <v>0.18877716063421432</v>
      </c>
      <c r="Q14" s="2"/>
      <c r="R14" s="58"/>
      <c r="S14" s="17"/>
      <c r="T14" s="17"/>
      <c r="V14" s="17"/>
      <c r="X14" s="63"/>
      <c r="Z14" s="63"/>
      <c r="AB14" s="63"/>
    </row>
    <row r="15" spans="1:28" x14ac:dyDescent="0.2">
      <c r="A15" s="18"/>
      <c r="B15" s="31"/>
      <c r="C15" s="58"/>
      <c r="Q15" s="31"/>
      <c r="R15" s="58"/>
    </row>
    <row r="16" spans="1:28" ht="15" customHeight="1" x14ac:dyDescent="0.25">
      <c r="A16" s="18">
        <f>A14+1</f>
        <v>3</v>
      </c>
      <c r="B16" s="2"/>
      <c r="C16" s="58" t="s">
        <v>367</v>
      </c>
      <c r="D16" s="20">
        <f>SUM(F16:L16)</f>
        <v>1708.3898809221498</v>
      </c>
      <c r="E16" s="42"/>
      <c r="F16" s="78">
        <v>1295.4715209674002</v>
      </c>
      <c r="G16" s="42"/>
      <c r="H16" s="78">
        <v>0</v>
      </c>
      <c r="I16" s="59"/>
      <c r="J16" s="78">
        <v>0</v>
      </c>
      <c r="K16" s="59"/>
      <c r="L16" s="78">
        <v>412.91835995474958</v>
      </c>
      <c r="Q16" s="2"/>
      <c r="R16" s="58"/>
      <c r="S16" s="30"/>
      <c r="T16" s="22"/>
      <c r="U16" s="42"/>
      <c r="V16" s="22"/>
      <c r="W16" s="38"/>
      <c r="X16" s="22"/>
      <c r="Y16" s="72"/>
      <c r="Z16" s="22"/>
      <c r="AA16" s="72"/>
      <c r="AB16" s="22"/>
    </row>
    <row r="17" spans="1:28" x14ac:dyDescent="0.2">
      <c r="A17" s="18">
        <f>A16+1</f>
        <v>4</v>
      </c>
      <c r="B17" s="2" t="s">
        <v>153</v>
      </c>
      <c r="C17" s="58"/>
      <c r="D17" s="17">
        <f>SUM(F17:L17)</f>
        <v>1</v>
      </c>
      <c r="F17" s="24">
        <f>IFERROR(F16/$D16,0)</f>
        <v>0.75829969226236249</v>
      </c>
      <c r="H17" s="24">
        <f>IFERROR(H16/$D16,0)</f>
        <v>0</v>
      </c>
      <c r="J17" s="24">
        <f>IFERROR(J16/$D16,0)</f>
        <v>0</v>
      </c>
      <c r="L17" s="24">
        <f>IFERROR(L16/$D16,0)</f>
        <v>0.24170030773763754</v>
      </c>
      <c r="Q17" s="2"/>
      <c r="R17" s="58"/>
      <c r="S17" s="17"/>
      <c r="T17" s="17"/>
      <c r="V17" s="63"/>
      <c r="X17" s="63"/>
      <c r="Z17" s="63"/>
      <c r="AB17" s="63"/>
    </row>
    <row r="18" spans="1:28" ht="15" x14ac:dyDescent="0.25">
      <c r="A18" s="18"/>
      <c r="B18" s="59"/>
      <c r="C18" s="60"/>
      <c r="D18"/>
      <c r="E18"/>
      <c r="F18"/>
      <c r="G18"/>
      <c r="H18"/>
      <c r="I18"/>
      <c r="J18"/>
      <c r="K18"/>
      <c r="L18"/>
      <c r="Q18" s="59"/>
      <c r="R18" s="60"/>
      <c r="S18"/>
      <c r="T18"/>
      <c r="U18"/>
      <c r="V18"/>
      <c r="W18"/>
      <c r="X18"/>
      <c r="Y18"/>
      <c r="Z18"/>
      <c r="AA18"/>
      <c r="AB18"/>
    </row>
    <row r="19" spans="1:28" ht="15" customHeight="1" x14ac:dyDescent="0.25">
      <c r="A19" s="18">
        <f>A17+1</f>
        <v>5</v>
      </c>
      <c r="B19" s="2"/>
      <c r="C19" s="58" t="s">
        <v>367</v>
      </c>
      <c r="D19" s="20">
        <f>SUM(F19:L19)</f>
        <v>2531.2823068200137</v>
      </c>
      <c r="E19" s="42"/>
      <c r="F19" s="20">
        <v>2104.1517941099964</v>
      </c>
      <c r="G19" s="38"/>
      <c r="H19" s="20">
        <v>0</v>
      </c>
      <c r="I19" s="48"/>
      <c r="J19" s="20">
        <v>0</v>
      </c>
      <c r="K19" s="48"/>
      <c r="L19" s="20">
        <v>427.13051271001717</v>
      </c>
      <c r="Q19" s="2"/>
      <c r="R19" s="58"/>
      <c r="S19" s="30"/>
      <c r="T19" s="22"/>
      <c r="U19" s="42"/>
      <c r="V19" s="22"/>
      <c r="W19" s="38"/>
      <c r="X19" s="22"/>
      <c r="Y19" s="72"/>
      <c r="Z19" s="22"/>
      <c r="AA19" s="72"/>
      <c r="AB19" s="22"/>
    </row>
    <row r="20" spans="1:28" x14ac:dyDescent="0.2">
      <c r="A20" s="18">
        <f>A19+1</f>
        <v>6</v>
      </c>
      <c r="B20" s="2" t="s">
        <v>154</v>
      </c>
      <c r="C20" s="58"/>
      <c r="D20" s="17">
        <f>SUM(F20:L20)</f>
        <v>1</v>
      </c>
      <c r="F20" s="17">
        <f>IFERROR(F19/$D19,0)</f>
        <v>0.83125923506864374</v>
      </c>
      <c r="H20" s="24">
        <f>IFERROR(H19/$D19,0)</f>
        <v>0</v>
      </c>
      <c r="J20" s="24">
        <f>IFERROR(J19/$D19,0)</f>
        <v>0</v>
      </c>
      <c r="L20" s="24">
        <f>IFERROR(L19/$D19,0)</f>
        <v>0.16874076493135629</v>
      </c>
      <c r="Q20" s="2"/>
      <c r="R20" s="58"/>
      <c r="S20" s="17"/>
      <c r="T20" s="17"/>
      <c r="V20" s="17"/>
      <c r="X20" s="63"/>
      <c r="Z20" s="63"/>
      <c r="AB20" s="63"/>
    </row>
    <row r="21" spans="1:28" ht="15" x14ac:dyDescent="0.25">
      <c r="A21" s="18"/>
      <c r="B21" s="59"/>
      <c r="C21" s="60"/>
      <c r="D21"/>
      <c r="E21"/>
      <c r="F21"/>
      <c r="G21"/>
      <c r="H21"/>
      <c r="I21"/>
      <c r="J21"/>
      <c r="K21"/>
      <c r="L21"/>
      <c r="Q21" s="59"/>
      <c r="R21" s="60"/>
      <c r="S21"/>
      <c r="T21"/>
      <c r="U21"/>
      <c r="V21"/>
      <c r="W21"/>
      <c r="X21"/>
      <c r="Y21"/>
      <c r="Z21"/>
      <c r="AA21"/>
      <c r="AB21"/>
    </row>
    <row r="22" spans="1:28" ht="15" customHeight="1" x14ac:dyDescent="0.25">
      <c r="A22" s="18">
        <f>A20+1</f>
        <v>7</v>
      </c>
      <c r="B22" s="2"/>
      <c r="C22" s="58" t="s">
        <v>367</v>
      </c>
      <c r="D22" s="20">
        <f>SUM(F22:L22)</f>
        <v>2940.7050695282501</v>
      </c>
      <c r="E22" s="42"/>
      <c r="F22" s="20">
        <v>2546.4739944630078</v>
      </c>
      <c r="G22" s="38"/>
      <c r="H22" s="20">
        <v>0</v>
      </c>
      <c r="I22" s="48"/>
      <c r="J22" s="20">
        <v>0</v>
      </c>
      <c r="K22" s="48"/>
      <c r="L22" s="20">
        <v>394.23107506524224</v>
      </c>
      <c r="Q22" s="2"/>
      <c r="R22" s="58"/>
      <c r="T22" s="22"/>
      <c r="U22" s="42"/>
      <c r="V22" s="22"/>
      <c r="W22" s="38"/>
      <c r="X22" s="22"/>
      <c r="Y22" s="72"/>
      <c r="Z22" s="22"/>
      <c r="AA22" s="72"/>
      <c r="AB22" s="22"/>
    </row>
    <row r="23" spans="1:28" x14ac:dyDescent="0.2">
      <c r="A23" s="18">
        <f>A22+1</f>
        <v>8</v>
      </c>
      <c r="B23" s="2" t="s">
        <v>350</v>
      </c>
      <c r="C23" s="58"/>
      <c r="D23" s="17">
        <f>SUM(F23:L23)</f>
        <v>1</v>
      </c>
      <c r="F23" s="17">
        <f>IFERROR(F22/$D22,0)</f>
        <v>0.86593994782057992</v>
      </c>
      <c r="H23" s="24">
        <f>IFERROR(H22/$D22,0)</f>
        <v>0</v>
      </c>
      <c r="J23" s="24">
        <f>IFERROR(J22/$D22,0)</f>
        <v>0</v>
      </c>
      <c r="L23" s="24">
        <f>IFERROR(L22/$D22,0)</f>
        <v>0.13406005217942005</v>
      </c>
      <c r="Q23" s="2"/>
      <c r="R23" s="58"/>
      <c r="T23" s="17"/>
      <c r="V23" s="17"/>
      <c r="X23" s="63"/>
      <c r="Z23" s="63"/>
      <c r="AB23" s="63"/>
    </row>
    <row r="24" spans="1:28" x14ac:dyDescent="0.2">
      <c r="A24" s="18"/>
      <c r="B24" s="2"/>
      <c r="C24" s="58"/>
      <c r="Q24" s="2"/>
      <c r="R24" s="58"/>
    </row>
    <row r="25" spans="1:28" ht="15" customHeight="1" x14ac:dyDescent="0.25">
      <c r="A25" s="18">
        <f>A23+1</f>
        <v>9</v>
      </c>
      <c r="B25" s="2"/>
      <c r="C25" s="58" t="s">
        <v>367</v>
      </c>
      <c r="D25" s="20">
        <f>SUM(F25:L25)</f>
        <v>10151.221525209376</v>
      </c>
      <c r="E25" s="42"/>
      <c r="F25" s="20">
        <v>10151.221525209376</v>
      </c>
      <c r="G25" s="38"/>
      <c r="H25" s="20">
        <v>0</v>
      </c>
      <c r="I25" s="48"/>
      <c r="J25" s="20">
        <v>0</v>
      </c>
      <c r="K25" s="48"/>
      <c r="L25" s="20">
        <v>0</v>
      </c>
      <c r="Q25" s="2"/>
      <c r="R25" s="58"/>
      <c r="S25" s="30"/>
      <c r="T25" s="22"/>
      <c r="U25" s="42"/>
      <c r="V25" s="22"/>
      <c r="W25" s="38"/>
      <c r="X25" s="22"/>
      <c r="Y25" s="72"/>
      <c r="Z25" s="22"/>
      <c r="AA25" s="72"/>
      <c r="AB25" s="22"/>
    </row>
    <row r="26" spans="1:28" x14ac:dyDescent="0.2">
      <c r="A26" s="18">
        <f>A25+1</f>
        <v>10</v>
      </c>
      <c r="B26" s="2" t="s">
        <v>355</v>
      </c>
      <c r="C26" s="58"/>
      <c r="D26" s="17">
        <f>SUM(F26:L26)</f>
        <v>1</v>
      </c>
      <c r="F26" s="17">
        <f>IFERROR(F25/$D25,0)</f>
        <v>1</v>
      </c>
      <c r="H26" s="24">
        <f>IFERROR(H25/$D25,0)</f>
        <v>0</v>
      </c>
      <c r="J26" s="24">
        <f>IFERROR(J25/$D25,0)</f>
        <v>0</v>
      </c>
      <c r="L26" s="24">
        <f>IFERROR(L25/$D25,0)</f>
        <v>0</v>
      </c>
      <c r="Q26" s="2"/>
      <c r="R26" s="58"/>
      <c r="S26" s="17"/>
      <c r="T26" s="17"/>
      <c r="V26" s="17"/>
      <c r="X26" s="63"/>
      <c r="Z26" s="63"/>
      <c r="AB26" s="63"/>
    </row>
    <row r="27" spans="1:28" x14ac:dyDescent="0.2">
      <c r="A27" s="18"/>
      <c r="B27" s="31"/>
      <c r="C27" s="58"/>
      <c r="Q27" s="31"/>
      <c r="R27" s="58"/>
    </row>
    <row r="28" spans="1:28" x14ac:dyDescent="0.2">
      <c r="A28" s="18">
        <f>A26+1</f>
        <v>11</v>
      </c>
      <c r="B28" s="2"/>
      <c r="C28" s="58" t="s">
        <v>367</v>
      </c>
      <c r="D28" s="20">
        <f>SUM(F28:L28)</f>
        <v>24266.295497726831</v>
      </c>
      <c r="F28" s="20">
        <v>0</v>
      </c>
      <c r="G28" s="20"/>
      <c r="H28" s="20">
        <v>5732.3451400983267</v>
      </c>
      <c r="I28" s="20"/>
      <c r="J28" s="20">
        <v>18533.950357628506</v>
      </c>
      <c r="L28" s="20">
        <v>0</v>
      </c>
      <c r="O28" s="1"/>
      <c r="Q28" s="2"/>
      <c r="R28" s="58"/>
      <c r="T28" s="22"/>
      <c r="V28" s="22"/>
      <c r="W28" s="22"/>
      <c r="X28" s="22"/>
      <c r="Y28" s="22"/>
      <c r="Z28" s="22"/>
      <c r="AB28" s="22"/>
    </row>
    <row r="29" spans="1:28" x14ac:dyDescent="0.2">
      <c r="A29" s="18">
        <f>A28+1</f>
        <v>12</v>
      </c>
      <c r="B29" s="2" t="s">
        <v>108</v>
      </c>
      <c r="C29" s="58"/>
      <c r="D29" s="17">
        <f>SUM(F29:L29)</f>
        <v>1</v>
      </c>
      <c r="F29" s="24">
        <f>IFERROR(F28/$D28,0)</f>
        <v>0</v>
      </c>
      <c r="H29" s="24">
        <f>IFERROR(H28/$D28,0)</f>
        <v>0.23622662720130932</v>
      </c>
      <c r="J29" s="24">
        <f>IFERROR(J28/$D28,0)</f>
        <v>0.76377337279869073</v>
      </c>
      <c r="L29" s="24">
        <f>IFERROR(L28/$D28,0)</f>
        <v>0</v>
      </c>
      <c r="O29" s="1"/>
      <c r="Q29" s="2"/>
      <c r="R29" s="58"/>
      <c r="T29" s="17"/>
      <c r="V29" s="63"/>
      <c r="X29" s="63"/>
      <c r="Z29" s="63"/>
      <c r="AB29" s="63"/>
    </row>
    <row r="30" spans="1:28" x14ac:dyDescent="0.2">
      <c r="A30" s="18"/>
      <c r="B30" s="31"/>
      <c r="C30" s="58"/>
      <c r="O30" s="1"/>
      <c r="Q30" s="31"/>
      <c r="R30" s="58"/>
    </row>
    <row r="31" spans="1:28" x14ac:dyDescent="0.2">
      <c r="A31" s="18">
        <f>A29+1</f>
        <v>13</v>
      </c>
      <c r="B31" s="2"/>
      <c r="C31" s="58" t="s">
        <v>367</v>
      </c>
      <c r="D31" s="20">
        <f>SUM(F31:L31)</f>
        <v>1791346.1557923509</v>
      </c>
      <c r="F31" s="20">
        <v>0</v>
      </c>
      <c r="G31" s="20"/>
      <c r="H31" s="20">
        <v>376124.00347801467</v>
      </c>
      <c r="I31" s="20"/>
      <c r="J31" s="20">
        <v>1377669.9119118378</v>
      </c>
      <c r="L31" s="20">
        <v>37552.240402498588</v>
      </c>
      <c r="O31" s="1"/>
      <c r="Q31" s="2"/>
      <c r="R31" s="58"/>
      <c r="T31" s="22"/>
      <c r="V31" s="22"/>
      <c r="W31" s="22"/>
      <c r="X31" s="22"/>
      <c r="Y31" s="22"/>
      <c r="Z31" s="22"/>
      <c r="AB31" s="22"/>
    </row>
    <row r="32" spans="1:28" x14ac:dyDescent="0.2">
      <c r="A32" s="18">
        <f>A31+1</f>
        <v>14</v>
      </c>
      <c r="B32" s="2" t="s">
        <v>26</v>
      </c>
      <c r="C32" s="58"/>
      <c r="D32" s="17">
        <f>SUM(F32:L32)</f>
        <v>1.0000000000000002</v>
      </c>
      <c r="F32" s="24">
        <f>IFERROR(F31/$D31,0)</f>
        <v>0</v>
      </c>
      <c r="H32" s="24">
        <f>IFERROR(H31/$D31,0)</f>
        <v>0.20996723735488573</v>
      </c>
      <c r="J32" s="24">
        <f>IFERROR(J31/$D31,0)</f>
        <v>0.76906962256128819</v>
      </c>
      <c r="L32" s="24">
        <f>IFERROR(L31/$D31,0)</f>
        <v>2.0963140083826191E-2</v>
      </c>
      <c r="O32" s="1"/>
      <c r="Q32" s="2"/>
      <c r="R32" s="58"/>
      <c r="T32" s="17"/>
      <c r="V32" s="63"/>
      <c r="X32" s="63"/>
      <c r="Z32" s="63"/>
      <c r="AB32" s="63"/>
    </row>
    <row r="33" spans="1:28" x14ac:dyDescent="0.2">
      <c r="A33" s="18"/>
      <c r="B33" s="31"/>
      <c r="C33" s="58"/>
      <c r="O33" s="1"/>
      <c r="Q33" s="31"/>
      <c r="R33" s="58"/>
    </row>
    <row r="34" spans="1:28" x14ac:dyDescent="0.2">
      <c r="A34" s="18">
        <f>A32+1</f>
        <v>15</v>
      </c>
      <c r="B34" s="2"/>
      <c r="C34" s="58" t="s">
        <v>367</v>
      </c>
      <c r="D34" s="20">
        <f>SUM(F34:L34)</f>
        <v>-690225.13613837515</v>
      </c>
      <c r="F34" s="20">
        <v>0</v>
      </c>
      <c r="G34" s="20"/>
      <c r="H34" s="20">
        <v>-153844.17287634028</v>
      </c>
      <c r="I34" s="20"/>
      <c r="J34" s="20">
        <v>-529309.68232222274</v>
      </c>
      <c r="L34" s="20">
        <v>-7071.2809398120917</v>
      </c>
      <c r="O34" s="1"/>
      <c r="Q34" s="2"/>
      <c r="R34" s="58"/>
      <c r="T34" s="22"/>
      <c r="V34" s="22"/>
      <c r="W34" s="22"/>
      <c r="X34" s="22"/>
      <c r="Y34" s="22"/>
      <c r="Z34" s="22"/>
      <c r="AB34" s="22"/>
    </row>
    <row r="35" spans="1:28" x14ac:dyDescent="0.2">
      <c r="A35" s="18">
        <f>A34+1</f>
        <v>16</v>
      </c>
      <c r="B35" s="2" t="s">
        <v>303</v>
      </c>
      <c r="C35" s="58"/>
      <c r="D35" s="17">
        <f>SUM(F35:L35)</f>
        <v>1</v>
      </c>
      <c r="F35" s="24">
        <f>IFERROR(F34/$D34,0)</f>
        <v>0</v>
      </c>
      <c r="H35" s="24">
        <f>IFERROR(H34/$D34,0)</f>
        <v>0.22288984393854047</v>
      </c>
      <c r="J35" s="24">
        <f>IFERROR(J34/$D34,0)</f>
        <v>0.76686526556185519</v>
      </c>
      <c r="L35" s="24">
        <f>IFERROR(L34/$D34,0)</f>
        <v>1.0244890499604253E-2</v>
      </c>
      <c r="O35" s="1"/>
      <c r="Q35" s="2"/>
      <c r="R35" s="58"/>
      <c r="T35" s="17"/>
      <c r="V35" s="63"/>
      <c r="X35" s="63"/>
      <c r="Z35" s="63"/>
      <c r="AB35" s="63"/>
    </row>
    <row r="36" spans="1:28" x14ac:dyDescent="0.2">
      <c r="A36" s="18"/>
      <c r="B36" s="31"/>
      <c r="C36" s="58"/>
      <c r="O36" s="1"/>
      <c r="Q36" s="31"/>
      <c r="R36" s="58"/>
    </row>
    <row r="37" spans="1:28" x14ac:dyDescent="0.2">
      <c r="A37" s="18">
        <f>A35+1</f>
        <v>17</v>
      </c>
      <c r="B37" s="2"/>
      <c r="C37" s="58" t="s">
        <v>367</v>
      </c>
      <c r="D37" s="61">
        <f>SUM(F37:L37)</f>
        <v>1</v>
      </c>
      <c r="F37" s="61">
        <v>0</v>
      </c>
      <c r="G37" s="61"/>
      <c r="H37" s="61">
        <v>0.39326014506907819</v>
      </c>
      <c r="I37" s="61"/>
      <c r="J37" s="61">
        <v>0.60673985493092175</v>
      </c>
      <c r="K37" s="14"/>
      <c r="L37" s="61">
        <v>0</v>
      </c>
      <c r="O37" s="1"/>
      <c r="Q37" s="2"/>
      <c r="R37" s="58"/>
      <c r="T37" s="23"/>
      <c r="V37" s="23"/>
      <c r="W37" s="23"/>
      <c r="X37" s="23"/>
      <c r="Y37" s="23"/>
      <c r="Z37" s="23"/>
      <c r="AA37" s="14"/>
      <c r="AB37" s="23"/>
    </row>
    <row r="38" spans="1:28" x14ac:dyDescent="0.2">
      <c r="A38" s="18">
        <f>A37+1</f>
        <v>18</v>
      </c>
      <c r="B38" s="2" t="s">
        <v>260</v>
      </c>
      <c r="C38" s="58"/>
      <c r="D38" s="17">
        <f>SUM(F38:L38)</f>
        <v>1</v>
      </c>
      <c r="F38" s="24">
        <f>IFERROR(F37/$D37,0)</f>
        <v>0</v>
      </c>
      <c r="H38" s="24">
        <f>IFERROR(H37/$D37,0)</f>
        <v>0.39326014506907819</v>
      </c>
      <c r="J38" s="24">
        <f>IFERROR(J37/$D37,0)</f>
        <v>0.60673985493092175</v>
      </c>
      <c r="L38" s="24">
        <f>IFERROR(L37/$D37,0)</f>
        <v>0</v>
      </c>
      <c r="O38" s="1"/>
      <c r="Q38" s="2"/>
      <c r="R38" s="58"/>
      <c r="T38" s="17"/>
      <c r="V38" s="63"/>
      <c r="X38" s="63"/>
      <c r="Z38" s="63"/>
      <c r="AB38" s="63"/>
    </row>
    <row r="39" spans="1:28" x14ac:dyDescent="0.2">
      <c r="A39" s="18"/>
      <c r="B39" s="31"/>
      <c r="C39" s="58"/>
      <c r="O39" s="1"/>
      <c r="Q39" s="31"/>
      <c r="R39" s="58"/>
    </row>
    <row r="40" spans="1:28" x14ac:dyDescent="0.2">
      <c r="A40" s="18">
        <f>A38+1</f>
        <v>19</v>
      </c>
      <c r="B40" s="2"/>
      <c r="C40" s="58" t="s">
        <v>367</v>
      </c>
      <c r="D40" s="20">
        <f>SUM(F40:L40)</f>
        <v>672899.26923475764</v>
      </c>
      <c r="F40" s="20">
        <v>0</v>
      </c>
      <c r="G40" s="20"/>
      <c r="H40" s="20">
        <v>24853.346732706683</v>
      </c>
      <c r="I40" s="20"/>
      <c r="J40" s="20">
        <v>82421.141572556502</v>
      </c>
      <c r="L40" s="20">
        <v>565624.78092949442</v>
      </c>
      <c r="O40" s="1"/>
      <c r="Q40" s="2"/>
      <c r="R40" s="58"/>
      <c r="T40" s="22"/>
      <c r="V40" s="22"/>
      <c r="W40" s="22"/>
      <c r="X40" s="22"/>
      <c r="Y40" s="22"/>
      <c r="Z40" s="22"/>
      <c r="AB40" s="22"/>
    </row>
    <row r="41" spans="1:28" x14ac:dyDescent="0.2">
      <c r="A41" s="18">
        <f>A40+1</f>
        <v>20</v>
      </c>
      <c r="B41" s="2" t="s">
        <v>198</v>
      </c>
      <c r="C41" s="58"/>
      <c r="D41" s="17">
        <f>SUM(F41:L41)</f>
        <v>1</v>
      </c>
      <c r="F41" s="24">
        <f>IFERROR(F40/$D40,0)</f>
        <v>0</v>
      </c>
      <c r="H41" s="24">
        <f>IFERROR(H40/$D40,0)</f>
        <v>3.6934720944147695E-2</v>
      </c>
      <c r="J41" s="24">
        <f>IFERROR(J40/$D40,0)</f>
        <v>0.12248659694085927</v>
      </c>
      <c r="L41" s="24">
        <f>IFERROR(L40/$D40,0)</f>
        <v>0.84057868211499298</v>
      </c>
      <c r="O41" s="1"/>
      <c r="Q41" s="2"/>
      <c r="R41" s="58"/>
      <c r="T41" s="17"/>
      <c r="V41" s="63"/>
      <c r="X41" s="63"/>
      <c r="Z41" s="63"/>
      <c r="AB41" s="63"/>
    </row>
    <row r="42" spans="1:28" x14ac:dyDescent="0.2">
      <c r="A42" s="18"/>
      <c r="B42" s="31"/>
      <c r="C42" s="58"/>
      <c r="D42" s="17"/>
      <c r="F42" s="24"/>
      <c r="H42" s="24"/>
      <c r="J42" s="24"/>
      <c r="L42" s="24"/>
      <c r="O42" s="1"/>
      <c r="Q42" s="31"/>
      <c r="R42" s="58"/>
      <c r="T42" s="17"/>
      <c r="V42" s="63"/>
      <c r="X42" s="63"/>
      <c r="Z42" s="63"/>
      <c r="AB42" s="63"/>
    </row>
    <row r="43" spans="1:28" x14ac:dyDescent="0.2">
      <c r="A43" s="18">
        <f>A41+1</f>
        <v>21</v>
      </c>
      <c r="B43" s="2"/>
      <c r="C43" s="58" t="s">
        <v>368</v>
      </c>
      <c r="D43" s="20">
        <f>SUM(F43:L43)</f>
        <v>1</v>
      </c>
      <c r="E43" s="20"/>
      <c r="F43" s="20">
        <v>0</v>
      </c>
      <c r="G43" s="20"/>
      <c r="H43" s="20">
        <v>0</v>
      </c>
      <c r="I43" s="20"/>
      <c r="J43" s="20">
        <v>0</v>
      </c>
      <c r="L43" s="20">
        <v>1</v>
      </c>
      <c r="Q43" s="2"/>
      <c r="R43" s="58"/>
      <c r="T43" s="22"/>
      <c r="U43" s="22"/>
      <c r="V43" s="22"/>
      <c r="W43" s="22"/>
      <c r="X43" s="22"/>
      <c r="Y43" s="22"/>
      <c r="Z43" s="22"/>
      <c r="AB43" s="22"/>
    </row>
    <row r="44" spans="1:28" x14ac:dyDescent="0.2">
      <c r="A44" s="18">
        <f>A43+1</f>
        <v>22</v>
      </c>
      <c r="B44" s="2" t="s">
        <v>32</v>
      </c>
      <c r="C44" s="58"/>
      <c r="D44" s="17">
        <f>SUM(F44:L44)</f>
        <v>1</v>
      </c>
      <c r="F44" s="24">
        <f>IFERROR(F43/$D43,0)</f>
        <v>0</v>
      </c>
      <c r="H44" s="24">
        <f>IFERROR(H43/$D43,0)</f>
        <v>0</v>
      </c>
      <c r="J44" s="24">
        <f>IFERROR(J43/$D43,0)</f>
        <v>0</v>
      </c>
      <c r="L44" s="24">
        <f>IFERROR(L43/$D43,0)</f>
        <v>1</v>
      </c>
      <c r="Q44" s="2"/>
      <c r="R44" s="58"/>
      <c r="T44" s="17"/>
      <c r="V44" s="63"/>
      <c r="X44" s="63"/>
      <c r="Z44" s="63"/>
      <c r="AB44" s="63"/>
    </row>
    <row r="45" spans="1:28" x14ac:dyDescent="0.2">
      <c r="A45" s="18"/>
      <c r="B45" s="31"/>
      <c r="C45" s="58"/>
      <c r="Q45" s="31"/>
      <c r="R45" s="58"/>
    </row>
    <row r="46" spans="1:28" x14ac:dyDescent="0.2">
      <c r="A46" s="18">
        <f>A44+1</f>
        <v>23</v>
      </c>
      <c r="B46" s="2"/>
      <c r="C46" s="58" t="s">
        <v>368</v>
      </c>
      <c r="D46" s="20">
        <f>SUM(F46:L46)</f>
        <v>1</v>
      </c>
      <c r="F46" s="20">
        <v>1</v>
      </c>
      <c r="G46" s="20"/>
      <c r="H46" s="20">
        <v>0</v>
      </c>
      <c r="I46" s="20"/>
      <c r="J46" s="20">
        <v>0</v>
      </c>
      <c r="L46" s="20">
        <v>0</v>
      </c>
      <c r="Q46" s="2"/>
      <c r="R46" s="58"/>
      <c r="T46" s="22"/>
      <c r="V46" s="22"/>
      <c r="W46" s="22"/>
      <c r="X46" s="22"/>
      <c r="Y46" s="22"/>
      <c r="Z46" s="22"/>
      <c r="AB46" s="22"/>
    </row>
    <row r="47" spans="1:28" x14ac:dyDescent="0.2">
      <c r="A47" s="18">
        <f>A46+1</f>
        <v>24</v>
      </c>
      <c r="B47" s="2" t="s">
        <v>354</v>
      </c>
      <c r="C47" s="58"/>
      <c r="D47" s="17">
        <f>SUM(F47:L47)</f>
        <v>1</v>
      </c>
      <c r="F47" s="24">
        <f>IFERROR(F46/$D46,0)</f>
        <v>1</v>
      </c>
      <c r="H47" s="24">
        <f>IFERROR(H46/$D46,0)</f>
        <v>0</v>
      </c>
      <c r="J47" s="24">
        <f>IFERROR(J46/$D46,0)</f>
        <v>0</v>
      </c>
      <c r="L47" s="24">
        <f>IFERROR(L46/$D46,0)</f>
        <v>0</v>
      </c>
      <c r="Q47" s="2"/>
      <c r="R47" s="58"/>
      <c r="T47" s="17"/>
      <c r="V47" s="63"/>
      <c r="X47" s="63"/>
      <c r="Z47" s="63"/>
      <c r="AB47" s="63"/>
    </row>
    <row r="48" spans="1:28" x14ac:dyDescent="0.2">
      <c r="A48" s="18"/>
      <c r="B48" s="31"/>
      <c r="C48" s="58"/>
      <c r="Q48" s="31"/>
      <c r="R48" s="58"/>
    </row>
    <row r="49" spans="1:28" x14ac:dyDescent="0.2">
      <c r="A49" s="18">
        <f>A47+1</f>
        <v>25</v>
      </c>
      <c r="B49" s="2"/>
      <c r="C49" s="58" t="s">
        <v>367</v>
      </c>
      <c r="D49" s="20">
        <f>SUM(F49:L49)</f>
        <v>194713.51793516785</v>
      </c>
      <c r="E49" s="20"/>
      <c r="F49" s="20">
        <v>0</v>
      </c>
      <c r="G49" s="20"/>
      <c r="H49" s="20">
        <v>7271.6222767735126</v>
      </c>
      <c r="I49" s="20"/>
      <c r="J49" s="20">
        <v>17848.649151574664</v>
      </c>
      <c r="K49" s="20"/>
      <c r="L49" s="20">
        <v>169593.24650681968</v>
      </c>
      <c r="Q49" s="2"/>
      <c r="R49" s="58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x14ac:dyDescent="0.2">
      <c r="A50" s="18">
        <f>A49+1</f>
        <v>26</v>
      </c>
      <c r="B50" s="2" t="s">
        <v>118</v>
      </c>
      <c r="C50" s="58"/>
      <c r="D50" s="17">
        <f>SUM(F50:L50)</f>
        <v>1</v>
      </c>
      <c r="F50" s="24">
        <f>IFERROR(F49/$D49,0)</f>
        <v>0</v>
      </c>
      <c r="H50" s="24">
        <f>IFERROR(H49/$D49,0)</f>
        <v>3.7345235985077753E-2</v>
      </c>
      <c r="J50" s="24">
        <f>IFERROR(J49/$D49,0)</f>
        <v>9.1666204487752007E-2</v>
      </c>
      <c r="L50" s="24">
        <f>IFERROR(L49/$D49,0)</f>
        <v>0.87098855952717025</v>
      </c>
      <c r="Q50" s="2"/>
      <c r="R50" s="58"/>
      <c r="T50" s="17"/>
      <c r="V50" s="63"/>
      <c r="X50" s="63"/>
      <c r="Z50" s="63"/>
      <c r="AB50" s="63"/>
    </row>
    <row r="51" spans="1:28" x14ac:dyDescent="0.2">
      <c r="A51" s="18"/>
      <c r="B51" s="31"/>
      <c r="C51" s="58"/>
      <c r="Q51" s="31"/>
      <c r="R51" s="58"/>
    </row>
    <row r="52" spans="1:28" x14ac:dyDescent="0.2">
      <c r="A52" s="18">
        <f>A50+1</f>
        <v>27</v>
      </c>
      <c r="B52" s="2"/>
      <c r="C52" s="58" t="s">
        <v>368</v>
      </c>
      <c r="D52" s="61">
        <f>SUM(F52:L52)</f>
        <v>100</v>
      </c>
      <c r="E52" s="61"/>
      <c r="F52" s="61">
        <v>0</v>
      </c>
      <c r="G52" s="61"/>
      <c r="H52" s="61">
        <v>5.2395678364505018</v>
      </c>
      <c r="I52" s="61"/>
      <c r="J52" s="61">
        <v>12.341710778030496</v>
      </c>
      <c r="K52" s="61"/>
      <c r="L52" s="61">
        <v>82.418721385519007</v>
      </c>
      <c r="Q52" s="2"/>
      <c r="R52" s="58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x14ac:dyDescent="0.2">
      <c r="A53" s="18">
        <f>A52+1</f>
        <v>28</v>
      </c>
      <c r="B53" s="2" t="s">
        <v>119</v>
      </c>
      <c r="C53" s="58"/>
      <c r="D53" s="17">
        <f>SUM(F53:L53)</f>
        <v>1</v>
      </c>
      <c r="F53" s="24">
        <f>IFERROR(F52/$D52,0)</f>
        <v>0</v>
      </c>
      <c r="H53" s="24">
        <f>IFERROR(H52/$D52,0)</f>
        <v>5.2395678364505018E-2</v>
      </c>
      <c r="J53" s="24">
        <f>IFERROR(J52/$D52,0)</f>
        <v>0.12341710778030496</v>
      </c>
      <c r="L53" s="24">
        <f>IFERROR(L52/$D52,0)</f>
        <v>0.82418721385519012</v>
      </c>
      <c r="Q53" s="2"/>
      <c r="R53" s="58"/>
      <c r="T53" s="17"/>
      <c r="V53" s="63"/>
      <c r="X53" s="63"/>
      <c r="Z53" s="63"/>
      <c r="AB53" s="63"/>
    </row>
    <row r="54" spans="1:28" x14ac:dyDescent="0.2">
      <c r="A54" s="18"/>
      <c r="B54" s="31"/>
      <c r="C54" s="58"/>
      <c r="Q54" s="31"/>
      <c r="R54" s="58"/>
    </row>
    <row r="55" spans="1:28" hidden="1" x14ac:dyDescent="0.2">
      <c r="A55" s="18">
        <f>A53+1</f>
        <v>29</v>
      </c>
      <c r="B55" s="2"/>
      <c r="C55" s="58" t="s">
        <v>367</v>
      </c>
      <c r="D55" s="20">
        <f>SUM(F55:L55)</f>
        <v>57300.730764952459</v>
      </c>
      <c r="F55" s="20">
        <v>0</v>
      </c>
      <c r="G55" s="20"/>
      <c r="H55" s="20">
        <v>2636.6659754998268</v>
      </c>
      <c r="I55" s="20"/>
      <c r="J55" s="20">
        <v>9841.9717306405582</v>
      </c>
      <c r="L55" s="20">
        <v>44822.093058812075</v>
      </c>
      <c r="Q55" s="2"/>
      <c r="R55" s="58"/>
      <c r="T55" s="22"/>
      <c r="V55" s="22"/>
      <c r="W55" s="22"/>
      <c r="X55" s="22"/>
      <c r="Y55" s="22"/>
      <c r="Z55" s="22"/>
      <c r="AB55" s="22"/>
    </row>
    <row r="56" spans="1:28" hidden="1" x14ac:dyDescent="0.2">
      <c r="A56" s="18">
        <f>A55+1</f>
        <v>30</v>
      </c>
      <c r="B56" s="2" t="s">
        <v>310</v>
      </c>
      <c r="C56" s="58"/>
      <c r="D56" s="17">
        <f>SUM(F56:L56)</f>
        <v>1</v>
      </c>
      <c r="F56" s="24">
        <f>IFERROR(F55/$D55,0)</f>
        <v>0</v>
      </c>
      <c r="H56" s="24">
        <f>IFERROR(H55/$D55,0)</f>
        <v>4.601452617271895E-2</v>
      </c>
      <c r="J56" s="24">
        <f>IFERROR(J55/$D55,0)</f>
        <v>0.1717599688390069</v>
      </c>
      <c r="L56" s="24">
        <f>IFERROR(L55/$D55,0)</f>
        <v>0.78222550498827415</v>
      </c>
      <c r="Q56" s="2"/>
      <c r="R56" s="58"/>
      <c r="T56" s="17"/>
      <c r="V56" s="63"/>
      <c r="X56" s="63"/>
      <c r="Z56" s="63"/>
      <c r="AB56" s="63"/>
    </row>
    <row r="57" spans="1:28" hidden="1" x14ac:dyDescent="0.2">
      <c r="A57" s="18"/>
      <c r="B57" s="31"/>
      <c r="C57" s="58"/>
      <c r="D57" s="17"/>
      <c r="F57" s="24"/>
      <c r="H57" s="24"/>
      <c r="J57" s="24"/>
      <c r="L57" s="24"/>
      <c r="Q57" s="31"/>
      <c r="R57" s="58"/>
      <c r="T57" s="17"/>
      <c r="V57" s="63"/>
      <c r="X57" s="63"/>
      <c r="Z57" s="63"/>
      <c r="AB57" s="63"/>
    </row>
    <row r="58" spans="1:28" x14ac:dyDescent="0.2">
      <c r="A58" s="18">
        <f>A53+1</f>
        <v>29</v>
      </c>
      <c r="B58" s="2"/>
      <c r="C58" s="58" t="s">
        <v>367</v>
      </c>
      <c r="D58" s="20">
        <f>SUM(F58:L58)</f>
        <v>11889.66570427777</v>
      </c>
      <c r="F58" s="20">
        <v>0</v>
      </c>
      <c r="G58" s="20"/>
      <c r="H58" s="20">
        <v>0</v>
      </c>
      <c r="I58" s="20"/>
      <c r="J58" s="20">
        <v>1282.137342137049</v>
      </c>
      <c r="K58" s="20"/>
      <c r="L58" s="20">
        <v>10607.528362140722</v>
      </c>
      <c r="Q58" s="2"/>
      <c r="R58" s="58"/>
      <c r="T58" s="22"/>
      <c r="V58" s="22"/>
      <c r="W58" s="22"/>
      <c r="X58" s="22"/>
      <c r="Y58" s="22"/>
      <c r="Z58" s="22"/>
      <c r="AA58" s="22"/>
      <c r="AB58" s="22"/>
    </row>
    <row r="59" spans="1:28" x14ac:dyDescent="0.2">
      <c r="A59" s="18">
        <f>A58+1</f>
        <v>30</v>
      </c>
      <c r="B59" s="2" t="s">
        <v>356</v>
      </c>
      <c r="C59" s="58"/>
      <c r="D59" s="17">
        <f>SUM(F59:L59)</f>
        <v>1</v>
      </c>
      <c r="F59" s="17">
        <f>IFERROR(F58/$D58,0)</f>
        <v>0</v>
      </c>
      <c r="H59" s="24">
        <f>IFERROR(H58/$D58,0)</f>
        <v>0</v>
      </c>
      <c r="J59" s="24">
        <f>IFERROR(J58/$D58,0)</f>
        <v>0.10783628186247073</v>
      </c>
      <c r="L59" s="24">
        <f>IFERROR(L58/$D58,0)</f>
        <v>0.89216371813752937</v>
      </c>
      <c r="Q59" s="2"/>
      <c r="R59" s="58"/>
      <c r="T59" s="17"/>
      <c r="V59" s="17"/>
      <c r="X59" s="63"/>
      <c r="Z59" s="63"/>
      <c r="AB59" s="63"/>
    </row>
    <row r="60" spans="1:28" x14ac:dyDescent="0.2">
      <c r="A60" s="18"/>
      <c r="C60" s="44"/>
      <c r="Q60" s="1"/>
      <c r="R60" s="44"/>
    </row>
    <row r="61" spans="1:28" x14ac:dyDescent="0.2">
      <c r="A61" s="18">
        <f>A59+1</f>
        <v>31</v>
      </c>
      <c r="B61" s="2"/>
      <c r="C61" s="58" t="s">
        <v>368</v>
      </c>
      <c r="D61" s="20">
        <f>SUM(F61:L61)</f>
        <v>302587.37595488038</v>
      </c>
      <c r="F61" s="20">
        <v>0</v>
      </c>
      <c r="G61" s="20"/>
      <c r="H61" s="20">
        <v>18114.010056501615</v>
      </c>
      <c r="I61" s="20"/>
      <c r="J61" s="20">
        <v>21572.951217688635</v>
      </c>
      <c r="L61" s="20">
        <v>262900.4146806901</v>
      </c>
      <c r="Q61" s="2"/>
      <c r="R61" s="58"/>
      <c r="T61" s="22"/>
      <c r="V61" s="22"/>
      <c r="W61" s="22"/>
      <c r="X61" s="22"/>
      <c r="Y61" s="22"/>
      <c r="Z61" s="22"/>
      <c r="AB61" s="22"/>
    </row>
    <row r="62" spans="1:28" x14ac:dyDescent="0.2">
      <c r="A62" s="18">
        <f>A61+1</f>
        <v>32</v>
      </c>
      <c r="B62" s="2" t="s">
        <v>88</v>
      </c>
      <c r="C62" s="58"/>
      <c r="D62" s="17">
        <f>SUM(F62:L62)</f>
        <v>0.99999999999999978</v>
      </c>
      <c r="F62" s="24">
        <f>IFERROR(F61/$D61,0)</f>
        <v>0</v>
      </c>
      <c r="H62" s="24">
        <f>IFERROR(H61/$D61,0)</f>
        <v>5.9863733572291009E-2</v>
      </c>
      <c r="J62" s="24">
        <f>IFERROR(J61/$D61,0)</f>
        <v>7.1294947945566095E-2</v>
      </c>
      <c r="L62" s="24">
        <f>IFERROR(L61/$D61,0)</f>
        <v>0.86884131848214274</v>
      </c>
      <c r="Q62" s="2"/>
      <c r="R62" s="58"/>
      <c r="T62" s="17"/>
      <c r="V62" s="63"/>
      <c r="X62" s="63"/>
      <c r="Z62" s="63"/>
      <c r="AB62" s="63"/>
    </row>
    <row r="63" spans="1:28" x14ac:dyDescent="0.2">
      <c r="A63" s="18"/>
      <c r="B63" s="31"/>
      <c r="C63" s="58"/>
      <c r="Q63" s="31"/>
      <c r="R63" s="58"/>
    </row>
    <row r="64" spans="1:28" x14ac:dyDescent="0.2">
      <c r="A64" s="18">
        <f>A62+1</f>
        <v>33</v>
      </c>
      <c r="B64" s="2"/>
      <c r="C64" s="58" t="s">
        <v>367</v>
      </c>
      <c r="D64" s="20">
        <f>SUM(F64:L64)</f>
        <v>203561.2984920314</v>
      </c>
      <c r="F64" s="20">
        <v>0</v>
      </c>
      <c r="G64" s="20"/>
      <c r="H64" s="20">
        <v>13017.78562077151</v>
      </c>
      <c r="I64" s="20"/>
      <c r="J64" s="20">
        <v>79166.942309318154</v>
      </c>
      <c r="L64" s="20">
        <v>111376.57056194174</v>
      </c>
      <c r="O64" s="1"/>
      <c r="Q64" s="2"/>
      <c r="R64" s="58"/>
      <c r="T64" s="22"/>
      <c r="V64" s="22"/>
      <c r="W64" s="22"/>
      <c r="X64" s="22"/>
      <c r="Y64" s="22"/>
      <c r="Z64" s="22"/>
      <c r="AB64" s="22"/>
    </row>
    <row r="65" spans="1:28" x14ac:dyDescent="0.2">
      <c r="A65" s="18">
        <f>A64+1</f>
        <v>34</v>
      </c>
      <c r="B65" s="2" t="s">
        <v>18</v>
      </c>
      <c r="C65" s="58"/>
      <c r="D65" s="17">
        <f>SUM(F65:L65)</f>
        <v>1</v>
      </c>
      <c r="F65" s="24">
        <f>IFERROR(F64/$D64,0)</f>
        <v>0</v>
      </c>
      <c r="H65" s="24">
        <f>IFERROR(H64/$D64,0)</f>
        <v>6.3950199361108434E-2</v>
      </c>
      <c r="J65" s="24">
        <f>IFERROR(J64/$D64,0)</f>
        <v>0.38890959576197248</v>
      </c>
      <c r="L65" s="24">
        <f>IFERROR(L64/$D64,0)</f>
        <v>0.54714020487691906</v>
      </c>
      <c r="O65" s="1"/>
      <c r="Q65" s="2"/>
      <c r="R65" s="58"/>
      <c r="T65" s="17"/>
      <c r="V65" s="63"/>
      <c r="X65" s="63"/>
      <c r="Z65" s="63"/>
      <c r="AB65" s="63"/>
    </row>
    <row r="66" spans="1:28" x14ac:dyDescent="0.2">
      <c r="A66" s="18"/>
      <c r="B66" s="31"/>
      <c r="C66" s="58"/>
      <c r="O66" s="1"/>
      <c r="Q66" s="31"/>
      <c r="R66" s="58"/>
    </row>
    <row r="67" spans="1:28" customFormat="1" ht="15" x14ac:dyDescent="0.25">
      <c r="A67" s="18">
        <f>A65+1</f>
        <v>35</v>
      </c>
      <c r="B67" s="2"/>
      <c r="C67" s="58" t="s">
        <v>367</v>
      </c>
      <c r="D67" s="20">
        <f>SUM(F67:L67)</f>
        <v>232661.74701999093</v>
      </c>
      <c r="E67" s="1"/>
      <c r="F67" s="20">
        <v>0</v>
      </c>
      <c r="G67" s="20"/>
      <c r="H67" s="20">
        <v>74787.01496</v>
      </c>
      <c r="I67" s="20"/>
      <c r="J67" s="20">
        <v>66946.67524576078</v>
      </c>
      <c r="K67" s="1"/>
      <c r="L67" s="20">
        <v>90928.056814230149</v>
      </c>
      <c r="M67" s="1"/>
      <c r="N67" s="1"/>
      <c r="O67" s="18"/>
      <c r="P67" s="1"/>
      <c r="Q67" s="2"/>
      <c r="R67" s="58"/>
      <c r="S67" s="1"/>
      <c r="T67" s="22"/>
      <c r="U67" s="1"/>
      <c r="V67" s="22"/>
      <c r="W67" s="22"/>
      <c r="X67" s="22"/>
      <c r="Y67" s="22"/>
      <c r="Z67" s="22"/>
      <c r="AA67" s="1"/>
      <c r="AB67" s="22"/>
    </row>
    <row r="68" spans="1:28" customFormat="1" ht="15" x14ac:dyDescent="0.25">
      <c r="A68" s="18">
        <f>A67+1</f>
        <v>36</v>
      </c>
      <c r="B68" s="2" t="s">
        <v>160</v>
      </c>
      <c r="C68" s="58"/>
      <c r="D68" s="17">
        <f>SUM(F68:L68)</f>
        <v>1</v>
      </c>
      <c r="E68" s="1"/>
      <c r="F68" s="24">
        <f>IFERROR(F67/$D67,0)</f>
        <v>0</v>
      </c>
      <c r="G68" s="1"/>
      <c r="H68" s="24">
        <f>IFERROR(H67/$D67,0)</f>
        <v>0.32144095846393733</v>
      </c>
      <c r="I68" s="1"/>
      <c r="J68" s="24">
        <f>IFERROR(J67/$D67,0)</f>
        <v>0.28774251076180796</v>
      </c>
      <c r="K68" s="1"/>
      <c r="L68" s="24">
        <f>IFERROR(L67/$D67,0)</f>
        <v>0.39081653077425471</v>
      </c>
      <c r="M68" s="1"/>
      <c r="N68" s="1"/>
      <c r="O68" s="18"/>
      <c r="P68" s="1"/>
      <c r="Q68" s="2"/>
      <c r="R68" s="58"/>
      <c r="S68" s="1"/>
      <c r="T68" s="17"/>
      <c r="U68" s="1"/>
      <c r="V68" s="63"/>
      <c r="W68" s="1"/>
      <c r="X68" s="63"/>
      <c r="Y68" s="1"/>
      <c r="Z68" s="63"/>
      <c r="AA68" s="1"/>
      <c r="AB68" s="63"/>
    </row>
    <row r="69" spans="1:28" customFormat="1" ht="15" x14ac:dyDescent="0.25">
      <c r="A69" s="18"/>
      <c r="B69" s="31"/>
      <c r="C69" s="5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8"/>
      <c r="P69" s="1"/>
      <c r="Q69" s="31"/>
      <c r="R69" s="58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customFormat="1" ht="15" x14ac:dyDescent="0.25">
      <c r="A70" s="18">
        <f>A68+1</f>
        <v>37</v>
      </c>
      <c r="B70" s="2"/>
      <c r="C70" s="58" t="s">
        <v>367</v>
      </c>
      <c r="D70" s="20">
        <f>SUM(F70:L70)</f>
        <v>-87329.187361001794</v>
      </c>
      <c r="E70" s="1"/>
      <c r="F70" s="20">
        <v>0</v>
      </c>
      <c r="G70" s="20"/>
      <c r="H70" s="20">
        <v>-48713.415889674274</v>
      </c>
      <c r="I70" s="20"/>
      <c r="J70" s="20">
        <v>-17684.967853226444</v>
      </c>
      <c r="K70" s="1"/>
      <c r="L70" s="20">
        <v>-20930.803618101087</v>
      </c>
      <c r="M70" s="1"/>
      <c r="N70" s="1"/>
      <c r="O70" s="18"/>
      <c r="P70" s="1"/>
      <c r="Q70" s="2"/>
      <c r="R70" s="58"/>
      <c r="S70" s="1"/>
      <c r="T70" s="22"/>
      <c r="U70" s="1"/>
      <c r="V70" s="22"/>
      <c r="W70" s="22"/>
      <c r="X70" s="22"/>
      <c r="Y70" s="22"/>
      <c r="Z70" s="22"/>
      <c r="AA70" s="1"/>
      <c r="AB70" s="22"/>
    </row>
    <row r="71" spans="1:28" customFormat="1" ht="15" x14ac:dyDescent="0.25">
      <c r="A71" s="18">
        <f>A70+1</f>
        <v>38</v>
      </c>
      <c r="B71" s="2" t="s">
        <v>299</v>
      </c>
      <c r="C71" s="58"/>
      <c r="D71" s="17">
        <f>SUM(F71:L71)</f>
        <v>1.0000000000000002</v>
      </c>
      <c r="E71" s="1"/>
      <c r="F71" s="24">
        <f>IFERROR(F70/$D70,0)</f>
        <v>0</v>
      </c>
      <c r="G71" s="1"/>
      <c r="H71" s="24">
        <f>IFERROR(H70/$D70,0)</f>
        <v>0.55781368591353697</v>
      </c>
      <c r="I71" s="1"/>
      <c r="J71" s="24">
        <f>IFERROR(J70/$D70,0)</f>
        <v>0.20250924562162984</v>
      </c>
      <c r="K71" s="1"/>
      <c r="L71" s="24">
        <f>IFERROR(L70/$D70,0)</f>
        <v>0.23967706846483336</v>
      </c>
      <c r="M71" s="1"/>
      <c r="N71" s="1"/>
      <c r="O71" s="18"/>
      <c r="P71" s="1"/>
      <c r="Q71" s="2"/>
      <c r="R71" s="58"/>
      <c r="S71" s="1"/>
      <c r="T71" s="17"/>
      <c r="U71" s="1"/>
      <c r="V71" s="63"/>
      <c r="W71" s="1"/>
      <c r="X71" s="63"/>
      <c r="Y71" s="1"/>
      <c r="Z71" s="63"/>
      <c r="AA71" s="1"/>
      <c r="AB71" s="63"/>
    </row>
    <row r="72" spans="1:28" customFormat="1" ht="15" x14ac:dyDescent="0.25">
      <c r="A72" s="18"/>
      <c r="B72" s="31"/>
      <c r="C72" s="5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8"/>
      <c r="P72" s="1"/>
      <c r="Q72" s="31"/>
      <c r="R72" s="58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customFormat="1" ht="15" x14ac:dyDescent="0.25">
      <c r="A73" s="18">
        <f>A71+1</f>
        <v>39</v>
      </c>
      <c r="B73" s="2"/>
      <c r="C73" s="58" t="s">
        <v>367</v>
      </c>
      <c r="D73" s="20">
        <f>SUM(F73:L73)</f>
        <v>48836.701068879993</v>
      </c>
      <c r="E73" s="1"/>
      <c r="F73" s="20">
        <v>0</v>
      </c>
      <c r="G73" s="20"/>
      <c r="H73" s="20">
        <v>3243.4526964799998</v>
      </c>
      <c r="I73" s="20"/>
      <c r="J73" s="20">
        <v>29360.673046399999</v>
      </c>
      <c r="K73" s="1"/>
      <c r="L73" s="20">
        <v>16232.575325999998</v>
      </c>
      <c r="M73" s="1"/>
      <c r="N73" s="1"/>
      <c r="O73" s="18"/>
      <c r="P73" s="1"/>
      <c r="Q73" s="2"/>
      <c r="R73" s="58"/>
      <c r="S73" s="1"/>
      <c r="T73" s="22"/>
      <c r="U73" s="1"/>
      <c r="V73" s="22"/>
      <c r="W73" s="22"/>
      <c r="X73" s="22"/>
      <c r="Y73" s="22"/>
      <c r="Z73" s="22"/>
      <c r="AA73" s="1"/>
      <c r="AB73" s="22"/>
    </row>
    <row r="74" spans="1:28" customFormat="1" ht="15" x14ac:dyDescent="0.25">
      <c r="A74" s="18">
        <f>A73+1</f>
        <v>40</v>
      </c>
      <c r="B74" s="2" t="s">
        <v>83</v>
      </c>
      <c r="C74" s="58"/>
      <c r="D74" s="17">
        <f>SUM(F74:L74)</f>
        <v>1</v>
      </c>
      <c r="E74" s="1"/>
      <c r="F74" s="24">
        <f>IFERROR(F73/$D73,0)</f>
        <v>0</v>
      </c>
      <c r="G74" s="1"/>
      <c r="H74" s="24">
        <f>IFERROR(H73/$D73,0)</f>
        <v>6.6414246365768786E-2</v>
      </c>
      <c r="I74" s="1"/>
      <c r="J74" s="24">
        <f>IFERROR(J73/$D73,0)</f>
        <v>0.60120099031646879</v>
      </c>
      <c r="K74" s="1"/>
      <c r="L74" s="24">
        <f>IFERROR(L73/$D73,0)</f>
        <v>0.33238476331776257</v>
      </c>
      <c r="M74" s="1"/>
      <c r="N74" s="1"/>
      <c r="O74" s="18"/>
      <c r="P74" s="1"/>
      <c r="Q74" s="2"/>
      <c r="R74" s="58"/>
      <c r="S74" s="1"/>
      <c r="T74" s="17"/>
      <c r="U74" s="1"/>
      <c r="V74" s="63"/>
      <c r="W74" s="1"/>
      <c r="X74" s="63"/>
      <c r="Y74" s="1"/>
      <c r="Z74" s="63"/>
      <c r="AA74" s="1"/>
      <c r="AB74" s="63"/>
    </row>
    <row r="75" spans="1:28" ht="15" x14ac:dyDescent="0.25">
      <c r="A75" s="18"/>
      <c r="B75" s="31"/>
      <c r="C75" s="60"/>
      <c r="Q75" s="31"/>
      <c r="R75" s="60"/>
    </row>
    <row r="76" spans="1:28" x14ac:dyDescent="0.2">
      <c r="A76" s="18">
        <f>A74+1</f>
        <v>41</v>
      </c>
      <c r="B76" s="2"/>
      <c r="C76" s="58" t="s">
        <v>367</v>
      </c>
      <c r="D76" s="20">
        <f>SUM(F76:L76)</f>
        <v>10785857.555032887</v>
      </c>
      <c r="F76" s="20">
        <v>0</v>
      </c>
      <c r="G76" s="20"/>
      <c r="H76" s="20">
        <v>0</v>
      </c>
      <c r="I76" s="20"/>
      <c r="J76" s="20">
        <v>1996976.7673333893</v>
      </c>
      <c r="L76" s="20">
        <v>8788880.7876994964</v>
      </c>
      <c r="O76" s="1"/>
      <c r="Q76" s="2"/>
      <c r="R76" s="58"/>
      <c r="T76" s="22"/>
      <c r="V76" s="22"/>
      <c r="W76" s="22"/>
      <c r="X76" s="22"/>
      <c r="Y76" s="22"/>
      <c r="Z76" s="22"/>
      <c r="AB76" s="22"/>
    </row>
    <row r="77" spans="1:28" x14ac:dyDescent="0.2">
      <c r="A77" s="18">
        <f>A76+1</f>
        <v>42</v>
      </c>
      <c r="B77" s="2" t="s">
        <v>24</v>
      </c>
      <c r="C77" s="58"/>
      <c r="D77" s="17">
        <f>SUM(F77:L77)</f>
        <v>0.99999999999999989</v>
      </c>
      <c r="F77" s="24">
        <f>IFERROR(F76/$D76,0)</f>
        <v>0</v>
      </c>
      <c r="H77" s="24">
        <f>IFERROR(H76/$D76,0)</f>
        <v>0</v>
      </c>
      <c r="J77" s="24">
        <f>IFERROR(J76/$D76,0)</f>
        <v>0.18514770449583418</v>
      </c>
      <c r="L77" s="24">
        <f>IFERROR(L76/$D76,0)</f>
        <v>0.81485229550416571</v>
      </c>
      <c r="O77" s="1"/>
      <c r="Q77" s="2"/>
      <c r="R77" s="58"/>
      <c r="T77" s="17"/>
      <c r="V77" s="63"/>
      <c r="X77" s="63"/>
      <c r="Z77" s="63"/>
      <c r="AB77" s="63"/>
    </row>
    <row r="78" spans="1:28" x14ac:dyDescent="0.2">
      <c r="A78" s="18"/>
      <c r="B78" s="31"/>
      <c r="C78" s="58"/>
      <c r="O78" s="1"/>
      <c r="Q78" s="31"/>
      <c r="R78" s="58"/>
    </row>
    <row r="79" spans="1:28" x14ac:dyDescent="0.2">
      <c r="A79" s="18">
        <f>A77+1</f>
        <v>43</v>
      </c>
      <c r="B79" s="2"/>
      <c r="C79" s="58" t="s">
        <v>367</v>
      </c>
      <c r="D79" s="20">
        <f>SUM(F79:L79)</f>
        <v>-3864910.4766098866</v>
      </c>
      <c r="F79" s="20">
        <v>0</v>
      </c>
      <c r="G79" s="20"/>
      <c r="H79" s="20">
        <v>0</v>
      </c>
      <c r="I79" s="20"/>
      <c r="J79" s="20">
        <v>-700300.98840433965</v>
      </c>
      <c r="L79" s="20">
        <v>-3164609.488205547</v>
      </c>
      <c r="Q79" s="2"/>
      <c r="R79" s="58"/>
      <c r="T79" s="22"/>
      <c r="V79" s="22"/>
      <c r="W79" s="22"/>
      <c r="X79" s="22"/>
      <c r="Y79" s="22"/>
      <c r="Z79" s="22"/>
      <c r="AB79" s="22"/>
    </row>
    <row r="80" spans="1:28" x14ac:dyDescent="0.2">
      <c r="A80" s="18">
        <f>A79+1</f>
        <v>44</v>
      </c>
      <c r="B80" s="2" t="s">
        <v>302</v>
      </c>
      <c r="C80" s="58"/>
      <c r="D80" s="17">
        <f>SUM(F80:L80)</f>
        <v>1</v>
      </c>
      <c r="F80" s="24">
        <f>IFERROR(F79/$D79,0)</f>
        <v>0</v>
      </c>
      <c r="H80" s="24">
        <f>IFERROR(H79/$D79,0)</f>
        <v>0</v>
      </c>
      <c r="J80" s="24">
        <f>IFERROR(J79/$D79,0)</f>
        <v>0.1811946208437433</v>
      </c>
      <c r="L80" s="24">
        <f>IFERROR(L79/$D79,0)</f>
        <v>0.81880537915625673</v>
      </c>
      <c r="Q80" s="2"/>
      <c r="R80" s="58"/>
      <c r="T80" s="17"/>
      <c r="V80" s="63"/>
      <c r="X80" s="63"/>
      <c r="Z80" s="63"/>
      <c r="AB80" s="63"/>
    </row>
    <row r="81" spans="1:28" x14ac:dyDescent="0.2">
      <c r="A81" s="18"/>
      <c r="B81" s="31"/>
      <c r="C81" s="58"/>
      <c r="Q81" s="31"/>
      <c r="R81" s="58"/>
    </row>
    <row r="82" spans="1:28" x14ac:dyDescent="0.2">
      <c r="A82" s="18">
        <f>A80+1</f>
        <v>45</v>
      </c>
      <c r="B82" s="2"/>
      <c r="C82" s="58" t="s">
        <v>367</v>
      </c>
      <c r="D82" s="20">
        <f>SUM(F82:L82)</f>
        <v>1330757.548565086</v>
      </c>
      <c r="F82" s="20">
        <v>0</v>
      </c>
      <c r="G82" s="20"/>
      <c r="H82" s="20">
        <v>40301.815387977447</v>
      </c>
      <c r="I82" s="20"/>
      <c r="J82" s="20">
        <v>251233.18487320881</v>
      </c>
      <c r="L82" s="20">
        <v>1039222.5483038996</v>
      </c>
      <c r="Q82" s="2"/>
      <c r="R82" s="58"/>
      <c r="T82" s="22"/>
      <c r="V82" s="22"/>
      <c r="W82" s="22"/>
      <c r="X82" s="22"/>
      <c r="Y82" s="22"/>
      <c r="Z82" s="22"/>
      <c r="AB82" s="22"/>
    </row>
    <row r="83" spans="1:28" x14ac:dyDescent="0.2">
      <c r="A83" s="18">
        <f>A82+1</f>
        <v>46</v>
      </c>
      <c r="B83" s="2" t="s">
        <v>22</v>
      </c>
      <c r="C83" s="58"/>
      <c r="D83" s="17">
        <f>SUM(F83:L83)</f>
        <v>0.99999999999999989</v>
      </c>
      <c r="F83" s="24">
        <f>IFERROR(F82/$D82,0)</f>
        <v>0</v>
      </c>
      <c r="H83" s="24">
        <f>IFERROR(H82/$D82,0)</f>
        <v>3.0284867015358003E-2</v>
      </c>
      <c r="J83" s="24">
        <f>IFERROR(J82/$D82,0)</f>
        <v>0.18878959968636336</v>
      </c>
      <c r="L83" s="24">
        <f>IFERROR(L82/$D82,0)</f>
        <v>0.78092553329827852</v>
      </c>
      <c r="Q83" s="2"/>
      <c r="R83" s="58"/>
      <c r="T83" s="17"/>
      <c r="V83" s="63"/>
      <c r="X83" s="63"/>
      <c r="Z83" s="63"/>
      <c r="AB83" s="63"/>
    </row>
    <row r="84" spans="1:28" x14ac:dyDescent="0.2">
      <c r="A84" s="18"/>
      <c r="B84" s="31"/>
      <c r="C84" s="58"/>
      <c r="Q84" s="31"/>
      <c r="R84" s="58"/>
    </row>
    <row r="85" spans="1:28" x14ac:dyDescent="0.2">
      <c r="A85" s="18">
        <f>A83+1</f>
        <v>47</v>
      </c>
      <c r="B85" s="2"/>
      <c r="C85" s="58" t="s">
        <v>367</v>
      </c>
      <c r="D85" s="20">
        <f>SUM(F85:L85)</f>
        <v>-493428.31677845947</v>
      </c>
      <c r="F85" s="20">
        <v>0</v>
      </c>
      <c r="G85" s="20"/>
      <c r="H85" s="20">
        <v>-30169.664755768776</v>
      </c>
      <c r="I85" s="20"/>
      <c r="J85" s="20">
        <v>-91934.117047230378</v>
      </c>
      <c r="L85" s="20">
        <v>-371324.53497546032</v>
      </c>
      <c r="O85" s="1"/>
      <c r="Q85" s="2"/>
      <c r="R85" s="58"/>
      <c r="T85" s="22"/>
      <c r="V85" s="22"/>
      <c r="W85" s="22"/>
      <c r="X85" s="22"/>
      <c r="Y85" s="22"/>
      <c r="Z85" s="22"/>
      <c r="AB85" s="22"/>
    </row>
    <row r="86" spans="1:28" x14ac:dyDescent="0.2">
      <c r="A86" s="18">
        <f>A85+1</f>
        <v>48</v>
      </c>
      <c r="B86" s="2" t="s">
        <v>301</v>
      </c>
      <c r="C86" s="58"/>
      <c r="D86" s="17">
        <f>SUM(F86:L86)</f>
        <v>1</v>
      </c>
      <c r="F86" s="24">
        <f>IFERROR(F85/$D85,0)</f>
        <v>0</v>
      </c>
      <c r="H86" s="24">
        <f>IFERROR(H85/$D85,0)</f>
        <v>6.1142953758193855E-2</v>
      </c>
      <c r="J86" s="24">
        <f>IFERROR(J85/$D85,0)</f>
        <v>0.18631706758837507</v>
      </c>
      <c r="L86" s="24">
        <f>IFERROR(L85/$D85,0)</f>
        <v>0.75253997865343114</v>
      </c>
      <c r="O86" s="1"/>
      <c r="Q86" s="2"/>
      <c r="R86" s="58"/>
      <c r="T86" s="17"/>
      <c r="V86" s="63"/>
      <c r="X86" s="63"/>
      <c r="Z86" s="63"/>
      <c r="AB86" s="63"/>
    </row>
    <row r="87" spans="1:28" x14ac:dyDescent="0.2">
      <c r="A87" s="18"/>
      <c r="B87" s="31"/>
      <c r="C87" s="58"/>
      <c r="O87" s="1"/>
      <c r="Q87" s="31"/>
      <c r="R87" s="58"/>
    </row>
    <row r="88" spans="1:28" ht="15" customHeight="1" x14ac:dyDescent="0.2">
      <c r="A88" s="18">
        <f>A86+1</f>
        <v>49</v>
      </c>
      <c r="B88" s="2"/>
      <c r="C88" s="58" t="s">
        <v>368</v>
      </c>
      <c r="D88" s="20">
        <f>SUM(F88:L88)</f>
        <v>15081377.38392988</v>
      </c>
      <c r="F88" s="20">
        <v>0</v>
      </c>
      <c r="G88" s="20"/>
      <c r="H88" s="20">
        <v>612488.18109155924</v>
      </c>
      <c r="I88" s="20"/>
      <c r="J88" s="20">
        <v>2617400.5591033897</v>
      </c>
      <c r="L88" s="20">
        <v>11851488.643734932</v>
      </c>
      <c r="Q88" s="2"/>
      <c r="R88" s="58"/>
      <c r="T88" s="22"/>
      <c r="V88" s="22"/>
      <c r="W88" s="22"/>
      <c r="X88" s="22"/>
      <c r="Y88" s="22"/>
      <c r="Z88" s="22"/>
      <c r="AB88" s="22"/>
    </row>
    <row r="89" spans="1:28" x14ac:dyDescent="0.2">
      <c r="A89" s="18">
        <f>A88+1</f>
        <v>50</v>
      </c>
      <c r="B89" s="2" t="s">
        <v>35</v>
      </c>
      <c r="C89" s="58"/>
      <c r="D89" s="17">
        <f>SUM(F89:L89)</f>
        <v>1</v>
      </c>
      <c r="F89" s="24">
        <f>IFERROR(F88/$D88,0)</f>
        <v>0</v>
      </c>
      <c r="H89" s="24">
        <f>IFERROR(H88/$D88,0)</f>
        <v>4.0612217670794606E-2</v>
      </c>
      <c r="J89" s="24">
        <f>IFERROR(J88/$D88,0)</f>
        <v>0.17355182437728719</v>
      </c>
      <c r="L89" s="24">
        <f>IFERROR(L88/$D88,0)</f>
        <v>0.78583595795191818</v>
      </c>
      <c r="Q89" s="2"/>
      <c r="R89" s="58"/>
      <c r="T89" s="17"/>
      <c r="V89" s="63"/>
      <c r="X89" s="63"/>
      <c r="Z89" s="63"/>
      <c r="AB89" s="63"/>
    </row>
    <row r="90" spans="1:28" x14ac:dyDescent="0.2">
      <c r="A90" s="18"/>
      <c r="B90" s="31"/>
      <c r="C90" s="58"/>
      <c r="N90" s="49"/>
      <c r="Q90" s="31"/>
      <c r="R90" s="58"/>
    </row>
    <row r="91" spans="1:28" ht="15" customHeight="1" x14ac:dyDescent="0.2">
      <c r="A91" s="18">
        <f>A89+1</f>
        <v>51</v>
      </c>
      <c r="B91" s="2"/>
      <c r="C91" s="58" t="s">
        <v>368</v>
      </c>
      <c r="D91" s="20">
        <f>SUM(F91:L91)</f>
        <v>659905.15618078876</v>
      </c>
      <c r="F91" s="20">
        <v>0</v>
      </c>
      <c r="G91" s="20"/>
      <c r="H91" s="20">
        <v>42684.892213755382</v>
      </c>
      <c r="I91" s="20"/>
      <c r="J91" s="20">
        <v>47557.406264227742</v>
      </c>
      <c r="L91" s="20">
        <v>569662.85770280566</v>
      </c>
      <c r="N91" s="15"/>
      <c r="P91" s="13"/>
      <c r="Q91" s="2"/>
      <c r="R91" s="58"/>
      <c r="T91" s="22"/>
      <c r="V91" s="22"/>
      <c r="W91" s="22"/>
      <c r="X91" s="22"/>
      <c r="Y91" s="22"/>
      <c r="Z91" s="22"/>
      <c r="AB91" s="22"/>
    </row>
    <row r="92" spans="1:28" x14ac:dyDescent="0.2">
      <c r="A92" s="18">
        <f>A91+1</f>
        <v>52</v>
      </c>
      <c r="B92" s="2" t="s">
        <v>37</v>
      </c>
      <c r="C92" s="58"/>
      <c r="D92" s="17">
        <f>SUM(F92:L92)</f>
        <v>1</v>
      </c>
      <c r="F92" s="24">
        <f>IFERROR(F91/$D91,0)</f>
        <v>0</v>
      </c>
      <c r="H92" s="24">
        <f>IFERROR(H91/$D91,0)</f>
        <v>6.4683374290928186E-2</v>
      </c>
      <c r="J92" s="24">
        <f>IFERROR(J91/$D91,0)</f>
        <v>7.2067032389119309E-2</v>
      </c>
      <c r="L92" s="24">
        <f>IFERROR(L91/$D91,0)</f>
        <v>0.86324959331995255</v>
      </c>
      <c r="Q92" s="2"/>
      <c r="R92" s="58"/>
      <c r="T92" s="17"/>
      <c r="V92" s="63"/>
      <c r="X92" s="63"/>
      <c r="Z92" s="63"/>
      <c r="AB92" s="63"/>
    </row>
    <row r="93" spans="1:28" x14ac:dyDescent="0.2">
      <c r="A93" s="18"/>
      <c r="B93" s="31"/>
      <c r="C93" s="58"/>
      <c r="Q93" s="31"/>
      <c r="R93" s="58"/>
    </row>
    <row r="94" spans="1:28" ht="15" customHeight="1" x14ac:dyDescent="0.2">
      <c r="A94" s="18">
        <f>A92+1</f>
        <v>53</v>
      </c>
      <c r="B94" s="2"/>
      <c r="C94" s="58" t="s">
        <v>367</v>
      </c>
      <c r="D94" s="20">
        <f>SUM(F94:L94)</f>
        <v>18719.620992596843</v>
      </c>
      <c r="F94" s="20">
        <v>0</v>
      </c>
      <c r="G94" s="20"/>
      <c r="H94" s="20">
        <v>1352.477336310033</v>
      </c>
      <c r="I94" s="20"/>
      <c r="J94" s="20">
        <v>5269.502984558193</v>
      </c>
      <c r="L94" s="20">
        <v>12097.640671728617</v>
      </c>
      <c r="Q94" s="2"/>
      <c r="R94" s="58"/>
      <c r="T94" s="22"/>
      <c r="V94" s="22"/>
      <c r="W94" s="22"/>
      <c r="X94" s="22"/>
      <c r="Y94" s="22"/>
      <c r="Z94" s="22"/>
      <c r="AB94" s="22"/>
    </row>
    <row r="95" spans="1:28" x14ac:dyDescent="0.2">
      <c r="A95" s="18">
        <f>A94+1</f>
        <v>54</v>
      </c>
      <c r="B95" s="2" t="s">
        <v>266</v>
      </c>
      <c r="C95" s="58"/>
      <c r="D95" s="17">
        <f>SUM(F95:L95)</f>
        <v>1</v>
      </c>
      <c r="F95" s="17">
        <f>IFERROR(F94/$D94,0)</f>
        <v>0</v>
      </c>
      <c r="H95" s="24">
        <f>IFERROR(H94/$D94,0)</f>
        <v>7.2249183722517943E-2</v>
      </c>
      <c r="J95" s="24">
        <f>IFERROR(J94/$D94,0)</f>
        <v>0.28149624325418521</v>
      </c>
      <c r="L95" s="24">
        <f>IFERROR(L94/$D94,0)</f>
        <v>0.64625457302329681</v>
      </c>
      <c r="Q95" s="2"/>
      <c r="R95" s="58"/>
      <c r="T95" s="17"/>
      <c r="V95" s="17"/>
      <c r="X95" s="63"/>
      <c r="Z95" s="63"/>
      <c r="AB95" s="63"/>
    </row>
    <row r="96" spans="1:28" x14ac:dyDescent="0.2">
      <c r="A96" s="18"/>
      <c r="B96" s="31"/>
      <c r="C96" s="58"/>
      <c r="Q96" s="31"/>
      <c r="R96" s="58"/>
    </row>
    <row r="97" spans="1:28" ht="15" customHeight="1" x14ac:dyDescent="0.2">
      <c r="A97" s="18">
        <f>A95+1</f>
        <v>55</v>
      </c>
      <c r="B97" s="2"/>
      <c r="C97" s="58" t="s">
        <v>367</v>
      </c>
      <c r="D97" s="20">
        <f>SUM(F97:L97)</f>
        <v>118389.16895486812</v>
      </c>
      <c r="F97" s="20">
        <v>0</v>
      </c>
      <c r="G97" s="20"/>
      <c r="H97" s="20">
        <v>4084.6733599950676</v>
      </c>
      <c r="I97" s="20"/>
      <c r="J97" s="20">
        <v>24483.257915889248</v>
      </c>
      <c r="L97" s="20">
        <v>89821.237678983802</v>
      </c>
      <c r="Q97" s="2"/>
      <c r="R97" s="58"/>
      <c r="T97" s="22"/>
      <c r="V97" s="22"/>
      <c r="W97" s="22"/>
      <c r="X97" s="22"/>
      <c r="Y97" s="22"/>
      <c r="Z97" s="22"/>
      <c r="AB97" s="22"/>
    </row>
    <row r="98" spans="1:28" x14ac:dyDescent="0.2">
      <c r="A98" s="18">
        <f>A97+1</f>
        <v>56</v>
      </c>
      <c r="B98" s="2" t="s">
        <v>124</v>
      </c>
      <c r="C98" s="58"/>
      <c r="D98" s="17">
        <f>SUM(F98:L98)</f>
        <v>1</v>
      </c>
      <c r="F98" s="24">
        <f>IFERROR(F97/$D97,0)</f>
        <v>0</v>
      </c>
      <c r="H98" s="24">
        <f>IFERROR(H97/$D97,0)</f>
        <v>3.4502086601792194E-2</v>
      </c>
      <c r="J98" s="24">
        <f>IFERROR(J97/$D97,0)</f>
        <v>0.20680319096777058</v>
      </c>
      <c r="L98" s="24">
        <f>IFERROR(L97/$D97,0)</f>
        <v>0.75869472243043723</v>
      </c>
      <c r="Q98" s="2"/>
      <c r="R98" s="58"/>
      <c r="T98" s="17"/>
      <c r="V98" s="63"/>
      <c r="X98" s="63"/>
      <c r="Z98" s="63"/>
      <c r="AB98" s="63"/>
    </row>
    <row r="99" spans="1:28" ht="15" x14ac:dyDescent="0.25">
      <c r="A99" s="18"/>
      <c r="B99" s="31"/>
      <c r="C99" s="60"/>
      <c r="Q99" s="31"/>
      <c r="R99" s="60"/>
    </row>
    <row r="100" spans="1:28" x14ac:dyDescent="0.2">
      <c r="A100" s="18">
        <f>A98+1</f>
        <v>57</v>
      </c>
      <c r="B100" s="2"/>
      <c r="C100" s="58" t="s">
        <v>368</v>
      </c>
      <c r="D100" s="20">
        <f>SUM(F100:L100)</f>
        <v>15519249.032609718</v>
      </c>
      <c r="F100" s="20">
        <v>0</v>
      </c>
      <c r="G100" s="20"/>
      <c r="H100" s="20">
        <v>1128725.1756033166</v>
      </c>
      <c r="I100" s="20"/>
      <c r="J100" s="20">
        <v>2606329.5708189611</v>
      </c>
      <c r="L100" s="20">
        <v>11784194.28618744</v>
      </c>
      <c r="Q100" s="2"/>
      <c r="R100" s="58"/>
      <c r="T100" s="22"/>
      <c r="V100" s="22"/>
      <c r="W100" s="22"/>
      <c r="X100" s="22"/>
      <c r="Y100" s="22"/>
      <c r="Z100" s="22"/>
      <c r="AB100" s="22"/>
    </row>
    <row r="101" spans="1:28" x14ac:dyDescent="0.2">
      <c r="A101" s="18">
        <f>A100+1</f>
        <v>58</v>
      </c>
      <c r="B101" s="2" t="s">
        <v>43</v>
      </c>
      <c r="C101" s="58"/>
      <c r="D101" s="17">
        <f>SUM(F101:L101)</f>
        <v>1</v>
      </c>
      <c r="F101" s="24">
        <f>IFERROR(F100/$D100,0)</f>
        <v>0</v>
      </c>
      <c r="H101" s="24">
        <f>IFERROR(H100/$D100,0)</f>
        <v>7.2730656826988885E-2</v>
      </c>
      <c r="J101" s="24">
        <f>IFERROR(J100/$D100,0)</f>
        <v>0.16794173257626246</v>
      </c>
      <c r="L101" s="24">
        <f>IFERROR(L100/$D100,0)</f>
        <v>0.75932761059674869</v>
      </c>
      <c r="Q101" s="2"/>
      <c r="R101" s="58"/>
      <c r="T101" s="17"/>
      <c r="V101" s="63"/>
      <c r="X101" s="63"/>
      <c r="Z101" s="63"/>
      <c r="AB101" s="63"/>
    </row>
    <row r="102" spans="1:28" x14ac:dyDescent="0.2">
      <c r="A102" s="18"/>
      <c r="B102" s="31"/>
      <c r="C102" s="58"/>
      <c r="Q102" s="31"/>
      <c r="R102" s="58"/>
    </row>
    <row r="103" spans="1:28" ht="15" customHeight="1" x14ac:dyDescent="0.2">
      <c r="A103" s="18">
        <f>A101+1</f>
        <v>59</v>
      </c>
      <c r="B103" s="2"/>
      <c r="C103" s="58" t="s">
        <v>368</v>
      </c>
      <c r="D103" s="20">
        <f>SUM(F103:L103)</f>
        <v>13187.390277739607</v>
      </c>
      <c r="F103" s="20">
        <v>0</v>
      </c>
      <c r="G103" s="20"/>
      <c r="H103" s="20">
        <v>10889.315564516064</v>
      </c>
      <c r="I103" s="20"/>
      <c r="J103" s="20">
        <v>2298.0747132235433</v>
      </c>
      <c r="L103" s="20">
        <v>0</v>
      </c>
      <c r="Q103" s="2"/>
      <c r="R103" s="58"/>
      <c r="T103" s="22"/>
      <c r="V103" s="22"/>
      <c r="W103" s="22"/>
      <c r="X103" s="22"/>
      <c r="Y103" s="22"/>
      <c r="Z103" s="22"/>
      <c r="AB103" s="22"/>
    </row>
    <row r="104" spans="1:28" x14ac:dyDescent="0.2">
      <c r="A104" s="18">
        <f>A103+1</f>
        <v>60</v>
      </c>
      <c r="B104" s="18" t="s">
        <v>261</v>
      </c>
      <c r="C104" s="45"/>
      <c r="D104" s="17">
        <f>SUM(F104:L104)</f>
        <v>1</v>
      </c>
      <c r="F104" s="24">
        <f>IFERROR(F103/$D103,0)</f>
        <v>0</v>
      </c>
      <c r="H104" s="24">
        <f>IFERROR(H103/$D103,0)</f>
        <v>0.82573696047331624</v>
      </c>
      <c r="J104" s="24">
        <f>IFERROR(J103/$D103,0)</f>
        <v>0.17426303952668384</v>
      </c>
      <c r="L104" s="24">
        <f>IFERROR(L103/$D103,0)</f>
        <v>0</v>
      </c>
      <c r="Q104" s="62"/>
      <c r="R104" s="45"/>
      <c r="T104" s="17"/>
      <c r="V104" s="63"/>
      <c r="X104" s="63"/>
      <c r="Z104" s="63"/>
      <c r="AB104" s="63"/>
    </row>
    <row r="105" spans="1:28" x14ac:dyDescent="0.2">
      <c r="A105" s="18"/>
      <c r="B105" s="62"/>
      <c r="C105" s="45"/>
      <c r="D105" s="17"/>
      <c r="F105" s="24"/>
      <c r="H105" s="24"/>
      <c r="J105" s="24"/>
      <c r="L105" s="24"/>
      <c r="Q105" s="62"/>
      <c r="R105" s="45"/>
      <c r="T105" s="17"/>
      <c r="V105" s="63"/>
      <c r="X105" s="63"/>
      <c r="Z105" s="63"/>
      <c r="AB105" s="63"/>
    </row>
    <row r="106" spans="1:28" x14ac:dyDescent="0.2">
      <c r="A106" s="18">
        <f>A104+1</f>
        <v>61</v>
      </c>
      <c r="B106" s="2"/>
      <c r="C106" s="58" t="s">
        <v>368</v>
      </c>
      <c r="D106" s="20">
        <f>SUM(F106:L106)</f>
        <v>1</v>
      </c>
      <c r="F106" s="20">
        <v>0</v>
      </c>
      <c r="G106" s="20"/>
      <c r="H106" s="20">
        <v>1</v>
      </c>
      <c r="I106" s="20"/>
      <c r="J106" s="20">
        <v>0</v>
      </c>
      <c r="L106" s="20">
        <v>0</v>
      </c>
      <c r="Q106" s="2"/>
      <c r="R106" s="58"/>
      <c r="T106" s="22"/>
      <c r="V106" s="22"/>
      <c r="W106" s="22"/>
      <c r="X106" s="22"/>
      <c r="Y106" s="22"/>
      <c r="Z106" s="22"/>
      <c r="AB106" s="22"/>
    </row>
    <row r="107" spans="1:28" x14ac:dyDescent="0.2">
      <c r="A107" s="18">
        <f>A106+1</f>
        <v>62</v>
      </c>
      <c r="B107" s="2" t="s">
        <v>28</v>
      </c>
      <c r="C107" s="58"/>
      <c r="D107" s="17">
        <f>SUM(F107:L107)</f>
        <v>1</v>
      </c>
      <c r="F107" s="24">
        <f>IFERROR(F106/$D106,0)</f>
        <v>0</v>
      </c>
      <c r="H107" s="24">
        <f>IFERROR(H106/$D106,0)</f>
        <v>1</v>
      </c>
      <c r="J107" s="24">
        <f>IFERROR(J106/$D106,0)</f>
        <v>0</v>
      </c>
      <c r="L107" s="24">
        <f>IFERROR(L106/$D106,0)</f>
        <v>0</v>
      </c>
      <c r="Q107" s="2"/>
      <c r="R107" s="58"/>
      <c r="T107" s="17"/>
      <c r="V107" s="63"/>
      <c r="X107" s="63"/>
      <c r="Z107" s="63"/>
      <c r="AB107" s="63"/>
    </row>
    <row r="108" spans="1:28" x14ac:dyDescent="0.2">
      <c r="A108" s="18"/>
      <c r="B108" s="31"/>
      <c r="C108" s="58"/>
      <c r="Q108" s="31"/>
      <c r="R108" s="58"/>
    </row>
    <row r="109" spans="1:28" x14ac:dyDescent="0.2">
      <c r="A109" s="18">
        <f>A107+1</f>
        <v>63</v>
      </c>
      <c r="B109" s="2"/>
      <c r="C109" s="58" t="s">
        <v>367</v>
      </c>
      <c r="D109" s="20">
        <f>SUM(F109:L109)</f>
        <v>626100.87781287322</v>
      </c>
      <c r="F109" s="20">
        <v>0</v>
      </c>
      <c r="G109" s="20"/>
      <c r="H109" s="20">
        <v>79798.549934962299</v>
      </c>
      <c r="I109" s="20"/>
      <c r="J109" s="20">
        <v>211517.76996137522</v>
      </c>
      <c r="L109" s="20">
        <v>334784.5579165357</v>
      </c>
      <c r="Q109" s="2"/>
      <c r="R109" s="58"/>
      <c r="T109" s="22"/>
      <c r="V109" s="22"/>
      <c r="W109" s="22"/>
      <c r="X109" s="22"/>
      <c r="Y109" s="22"/>
      <c r="Z109" s="22"/>
      <c r="AB109" s="22"/>
    </row>
    <row r="110" spans="1:28" x14ac:dyDescent="0.2">
      <c r="A110" s="18">
        <f>A109+1</f>
        <v>64</v>
      </c>
      <c r="B110" s="2" t="s">
        <v>20</v>
      </c>
      <c r="C110" s="58"/>
      <c r="D110" s="17">
        <f>SUM(F110:L110)</f>
        <v>1</v>
      </c>
      <c r="F110" s="24">
        <f>IFERROR(F109/$D109,0)</f>
        <v>0</v>
      </c>
      <c r="H110" s="24">
        <f>IFERROR(H109/$D109,0)</f>
        <v>0.12745318328528554</v>
      </c>
      <c r="J110" s="24">
        <f>IFERROR(J109/$D109,0)</f>
        <v>0.33783337071856478</v>
      </c>
      <c r="L110" s="24">
        <f>IFERROR(L109/$D109,0)</f>
        <v>0.53471344599614967</v>
      </c>
      <c r="Q110" s="2"/>
      <c r="R110" s="58"/>
      <c r="T110" s="17"/>
      <c r="V110" s="63"/>
      <c r="X110" s="63"/>
      <c r="Z110" s="63"/>
      <c r="AB110" s="63"/>
    </row>
    <row r="111" spans="1:28" ht="15" x14ac:dyDescent="0.25">
      <c r="A111" s="18"/>
      <c r="B111" s="31"/>
      <c r="C111" s="60"/>
      <c r="Q111" s="31"/>
      <c r="R111" s="60"/>
    </row>
    <row r="112" spans="1:28" x14ac:dyDescent="0.2">
      <c r="A112" s="18">
        <f>A110+1</f>
        <v>65</v>
      </c>
      <c r="B112" s="2"/>
      <c r="C112" s="58" t="s">
        <v>367</v>
      </c>
      <c r="D112" s="20">
        <f>SUM(F112:L112)</f>
        <v>-215727.48722479556</v>
      </c>
      <c r="F112" s="20">
        <v>0</v>
      </c>
      <c r="G112" s="20"/>
      <c r="H112" s="20">
        <v>-30467.610982604227</v>
      </c>
      <c r="I112" s="20"/>
      <c r="J112" s="20">
        <v>-77738.765516644649</v>
      </c>
      <c r="L112" s="20">
        <v>-107521.11072554668</v>
      </c>
      <c r="Q112" s="2"/>
      <c r="R112" s="58"/>
      <c r="T112" s="22"/>
      <c r="V112" s="22"/>
      <c r="W112" s="22"/>
      <c r="X112" s="22"/>
      <c r="Y112" s="22"/>
      <c r="Z112" s="22"/>
      <c r="AB112" s="22"/>
    </row>
    <row r="113" spans="1:28" x14ac:dyDescent="0.2">
      <c r="A113" s="18">
        <f>A112+1</f>
        <v>66</v>
      </c>
      <c r="B113" s="2" t="s">
        <v>300</v>
      </c>
      <c r="C113" s="58"/>
      <c r="D113" s="17">
        <f>SUM(F113:L113)</f>
        <v>1</v>
      </c>
      <c r="F113" s="24">
        <f>IFERROR(F112/$D112,0)</f>
        <v>0</v>
      </c>
      <c r="H113" s="24">
        <f>IFERROR(H112/$D112,0)</f>
        <v>0.14123193745290286</v>
      </c>
      <c r="J113" s="24">
        <f>IFERROR(J112/$D112,0)</f>
        <v>0.36035632972277726</v>
      </c>
      <c r="L113" s="24">
        <f>IFERROR(L112/$D112,0)</f>
        <v>0.49841173282431983</v>
      </c>
      <c r="Q113" s="2"/>
      <c r="R113" s="58"/>
      <c r="T113" s="17"/>
      <c r="V113" s="63"/>
      <c r="X113" s="63"/>
      <c r="Z113" s="63"/>
      <c r="AB113" s="63"/>
    </row>
    <row r="114" spans="1:28" ht="15" x14ac:dyDescent="0.25">
      <c r="A114" s="18"/>
      <c r="B114" s="31"/>
      <c r="C114" s="60"/>
      <c r="Q114" s="31"/>
      <c r="R114" s="60"/>
    </row>
    <row r="115" spans="1:28" x14ac:dyDescent="0.2">
      <c r="A115" s="18">
        <f>A113+1</f>
        <v>67</v>
      </c>
      <c r="B115" s="2"/>
      <c r="C115" s="58" t="s">
        <v>368</v>
      </c>
      <c r="D115" s="20">
        <f>SUM(F115:L115)</f>
        <v>1</v>
      </c>
      <c r="F115" s="20">
        <v>0</v>
      </c>
      <c r="G115" s="20"/>
      <c r="H115" s="20">
        <v>0</v>
      </c>
      <c r="I115" s="20"/>
      <c r="J115" s="20">
        <v>1</v>
      </c>
      <c r="L115" s="20">
        <v>0</v>
      </c>
      <c r="Q115" s="2"/>
      <c r="R115" s="58"/>
      <c r="T115" s="22"/>
      <c r="V115" s="22"/>
      <c r="W115" s="22"/>
      <c r="X115" s="22"/>
      <c r="Y115" s="22"/>
      <c r="Z115" s="22"/>
      <c r="AB115" s="22"/>
    </row>
    <row r="116" spans="1:28" x14ac:dyDescent="0.2">
      <c r="A116" s="18">
        <f>A115+1</f>
        <v>68</v>
      </c>
      <c r="B116" s="2" t="s">
        <v>73</v>
      </c>
      <c r="C116" s="58"/>
      <c r="D116" s="17">
        <f>SUM(F116:L116)</f>
        <v>1</v>
      </c>
      <c r="F116" s="24">
        <f>IFERROR(F115/$D115,0)</f>
        <v>0</v>
      </c>
      <c r="H116" s="24">
        <f>IFERROR(H115/$D115,0)</f>
        <v>0</v>
      </c>
      <c r="J116" s="24">
        <f>IFERROR(J115/$D115,0)</f>
        <v>1</v>
      </c>
      <c r="L116" s="24">
        <f>IFERROR(L115/$D115,0)</f>
        <v>0</v>
      </c>
      <c r="Q116" s="2"/>
      <c r="R116" s="58"/>
      <c r="T116" s="17"/>
      <c r="V116" s="63"/>
      <c r="X116" s="63"/>
      <c r="Z116" s="63"/>
      <c r="AB116" s="63"/>
    </row>
    <row r="117" spans="1:28" x14ac:dyDescent="0.2">
      <c r="A117" s="18"/>
      <c r="B117" s="2"/>
      <c r="C117" s="58"/>
      <c r="D117" s="17"/>
      <c r="F117" s="24"/>
      <c r="H117" s="24"/>
      <c r="J117" s="24"/>
      <c r="L117" s="24"/>
      <c r="Q117" s="2"/>
      <c r="R117" s="58"/>
      <c r="T117" s="17"/>
      <c r="V117" s="63"/>
      <c r="X117" s="63"/>
      <c r="Z117" s="63"/>
      <c r="AB117" s="63"/>
    </row>
    <row r="118" spans="1:28" x14ac:dyDescent="0.2">
      <c r="A118" s="18">
        <f>A116+1</f>
        <v>69</v>
      </c>
      <c r="B118" s="2"/>
      <c r="C118" s="58" t="s">
        <v>367</v>
      </c>
      <c r="D118" s="20">
        <f>SUM(F118:L118)</f>
        <v>34752.332684064371</v>
      </c>
      <c r="F118" s="20">
        <v>0</v>
      </c>
      <c r="G118" s="20"/>
      <c r="H118" s="20">
        <v>7509.5099837752905</v>
      </c>
      <c r="I118" s="20"/>
      <c r="J118" s="20">
        <v>10628.237275639083</v>
      </c>
      <c r="L118" s="20">
        <v>16614.585424649998</v>
      </c>
      <c r="Q118" s="2"/>
      <c r="R118" s="58"/>
      <c r="T118" s="22"/>
      <c r="V118" s="22"/>
      <c r="W118" s="22"/>
      <c r="X118" s="22"/>
      <c r="Y118" s="22"/>
      <c r="Z118" s="22"/>
      <c r="AB118" s="22"/>
    </row>
    <row r="119" spans="1:28" x14ac:dyDescent="0.2">
      <c r="A119" s="18">
        <f>A118+1</f>
        <v>70</v>
      </c>
      <c r="B119" s="2" t="s">
        <v>107</v>
      </c>
      <c r="C119" s="58"/>
      <c r="D119" s="17">
        <f>SUM(F119:L119)</f>
        <v>1</v>
      </c>
      <c r="F119" s="24">
        <f>IFERROR(F118/$D118,0)</f>
        <v>0</v>
      </c>
      <c r="H119" s="24">
        <f>IFERROR(H118/$D118,0)</f>
        <v>0.21608650135933938</v>
      </c>
      <c r="J119" s="24">
        <f>IFERROR(J118/$D118,0)</f>
        <v>0.30582802519361946</v>
      </c>
      <c r="L119" s="24">
        <f>IFERROR(L118/$D118,0)</f>
        <v>0.47808547344704116</v>
      </c>
      <c r="Q119" s="2"/>
      <c r="R119" s="58"/>
      <c r="T119" s="17"/>
      <c r="V119" s="63"/>
      <c r="X119" s="63"/>
      <c r="Z119" s="63"/>
      <c r="AB119" s="63"/>
    </row>
    <row r="120" spans="1:28" x14ac:dyDescent="0.2">
      <c r="Q120" s="31"/>
      <c r="R120" s="58"/>
    </row>
    <row r="121" spans="1:28" x14ac:dyDescent="0.2">
      <c r="D121" s="17"/>
      <c r="F121" s="24"/>
      <c r="H121" s="24"/>
      <c r="J121" s="24"/>
      <c r="L121" s="24"/>
      <c r="Q121" s="2"/>
      <c r="R121" s="58"/>
      <c r="T121" s="17"/>
      <c r="V121" s="63"/>
      <c r="X121" s="63"/>
      <c r="Z121" s="63"/>
      <c r="AB121" s="63"/>
    </row>
    <row r="122" spans="1:28" x14ac:dyDescent="0.2">
      <c r="F122" s="20"/>
      <c r="V122" s="22"/>
    </row>
    <row r="123" spans="1:28" x14ac:dyDescent="0.2">
      <c r="Q123" s="1"/>
    </row>
    <row r="124" spans="1:28" x14ac:dyDescent="0.2">
      <c r="Q124" s="1"/>
    </row>
    <row r="130" spans="1:14" x14ac:dyDescent="0.2">
      <c r="A130" s="56"/>
      <c r="B130" s="18"/>
    </row>
    <row r="131" spans="1:14" x14ac:dyDescent="0.2">
      <c r="A131" s="56"/>
      <c r="B131" s="62"/>
    </row>
    <row r="132" spans="1:14" x14ac:dyDescent="0.2">
      <c r="A132" s="45"/>
      <c r="N132" s="31"/>
    </row>
    <row r="133" spans="1:14" x14ac:dyDescent="0.2">
      <c r="A133" s="56"/>
      <c r="B133" s="18"/>
    </row>
    <row r="134" spans="1:14" x14ac:dyDescent="0.2">
      <c r="A134" s="56"/>
      <c r="B134" s="62"/>
    </row>
    <row r="135" spans="1:14" x14ac:dyDescent="0.2">
      <c r="A135" s="45"/>
    </row>
    <row r="136" spans="1:14" x14ac:dyDescent="0.2">
      <c r="A136" s="56"/>
      <c r="B136" s="18"/>
    </row>
    <row r="137" spans="1:14" ht="15" x14ac:dyDescent="0.25">
      <c r="A137" s="56"/>
      <c r="B137" s="62"/>
      <c r="M137"/>
    </row>
    <row r="138" spans="1:14" ht="15" x14ac:dyDescent="0.25">
      <c r="A138" s="112"/>
      <c r="M138"/>
    </row>
    <row r="139" spans="1:14" ht="15" x14ac:dyDescent="0.25">
      <c r="A139" s="56"/>
      <c r="B139" s="18"/>
      <c r="M139"/>
    </row>
    <row r="140" spans="1:14" ht="15" x14ac:dyDescent="0.25">
      <c r="A140" s="56"/>
      <c r="B140" s="62"/>
      <c r="M140"/>
    </row>
    <row r="141" spans="1:14" ht="15" x14ac:dyDescent="0.25">
      <c r="A141" s="45"/>
      <c r="M141"/>
    </row>
    <row r="142" spans="1:14" ht="15" x14ac:dyDescent="0.25">
      <c r="A142" s="56"/>
      <c r="B142" s="18"/>
      <c r="M142"/>
    </row>
    <row r="143" spans="1:14" ht="15" x14ac:dyDescent="0.25">
      <c r="A143" s="56"/>
      <c r="B143" s="62"/>
      <c r="M143"/>
    </row>
    <row r="144" spans="1:14" ht="15" x14ac:dyDescent="0.25">
      <c r="A144" s="45"/>
      <c r="M144"/>
    </row>
    <row r="145" spans="1:2" x14ac:dyDescent="0.2">
      <c r="A145" s="56"/>
      <c r="B145" s="18"/>
    </row>
    <row r="146" spans="1:2" x14ac:dyDescent="0.2">
      <c r="A146" s="56"/>
      <c r="B146" s="62"/>
    </row>
    <row r="147" spans="1:2" x14ac:dyDescent="0.2">
      <c r="A147" s="45"/>
    </row>
    <row r="148" spans="1:2" x14ac:dyDescent="0.2">
      <c r="A148" s="56"/>
      <c r="B148" s="18"/>
    </row>
    <row r="149" spans="1:2" x14ac:dyDescent="0.2">
      <c r="A149" s="56"/>
      <c r="B149" s="62"/>
    </row>
    <row r="150" spans="1:2" x14ac:dyDescent="0.2">
      <c r="A150" s="45"/>
    </row>
    <row r="151" spans="1:2" x14ac:dyDescent="0.2">
      <c r="A151" s="56"/>
      <c r="B151" s="18"/>
    </row>
    <row r="152" spans="1:2" x14ac:dyDescent="0.2">
      <c r="A152" s="56"/>
      <c r="B152" s="62"/>
    </row>
    <row r="153" spans="1:2" ht="15" x14ac:dyDescent="0.25">
      <c r="A153" s="112"/>
    </row>
    <row r="154" spans="1:2" x14ac:dyDescent="0.2">
      <c r="A154" s="56"/>
      <c r="B154" s="18"/>
    </row>
    <row r="155" spans="1:2" x14ac:dyDescent="0.2">
      <c r="A155" s="56"/>
      <c r="B155" s="62"/>
    </row>
    <row r="156" spans="1:2" x14ac:dyDescent="0.2">
      <c r="A156" s="45"/>
    </row>
    <row r="157" spans="1:2" x14ac:dyDescent="0.2">
      <c r="A157" s="56"/>
      <c r="B157" s="18"/>
    </row>
    <row r="158" spans="1:2" x14ac:dyDescent="0.2">
      <c r="A158" s="56"/>
      <c r="B158" s="62"/>
    </row>
    <row r="159" spans="1:2" x14ac:dyDescent="0.2">
      <c r="A159" s="45"/>
    </row>
    <row r="160" spans="1:2" x14ac:dyDescent="0.2">
      <c r="A160" s="56"/>
      <c r="B160" s="18"/>
    </row>
    <row r="161" spans="1:2" x14ac:dyDescent="0.2">
      <c r="A161" s="56"/>
      <c r="B161" s="62"/>
    </row>
    <row r="162" spans="1:2" x14ac:dyDescent="0.2">
      <c r="A162" s="45"/>
    </row>
    <row r="163" spans="1:2" x14ac:dyDescent="0.2">
      <c r="A163" s="56"/>
      <c r="B163" s="18"/>
    </row>
    <row r="164" spans="1:2" x14ac:dyDescent="0.2">
      <c r="A164" s="56"/>
      <c r="B164" s="62"/>
    </row>
    <row r="165" spans="1:2" ht="15" x14ac:dyDescent="0.25">
      <c r="A165" s="112"/>
    </row>
    <row r="166" spans="1:2" x14ac:dyDescent="0.2">
      <c r="A166" s="56"/>
      <c r="B166" s="18"/>
    </row>
    <row r="167" spans="1:2" x14ac:dyDescent="0.2">
      <c r="A167" s="56"/>
      <c r="B167" s="62"/>
    </row>
    <row r="168" spans="1:2" x14ac:dyDescent="0.2">
      <c r="A168" s="45"/>
    </row>
    <row r="169" spans="1:2" x14ac:dyDescent="0.2">
      <c r="A169" s="56"/>
      <c r="B169" s="18"/>
    </row>
    <row r="170" spans="1:2" x14ac:dyDescent="0.2">
      <c r="A170" s="56"/>
      <c r="B170" s="62"/>
    </row>
    <row r="171" spans="1:2" x14ac:dyDescent="0.2">
      <c r="A171" s="45"/>
    </row>
    <row r="172" spans="1:2" x14ac:dyDescent="0.2">
      <c r="A172" s="56"/>
      <c r="B172" s="18"/>
    </row>
    <row r="173" spans="1:2" x14ac:dyDescent="0.2">
      <c r="A173" s="56"/>
      <c r="B173" s="62"/>
    </row>
    <row r="174" spans="1:2" x14ac:dyDescent="0.2">
      <c r="A174" s="45"/>
    </row>
    <row r="175" spans="1:2" x14ac:dyDescent="0.2">
      <c r="A175" s="56"/>
      <c r="B175" s="18"/>
    </row>
    <row r="176" spans="1:2" x14ac:dyDescent="0.2">
      <c r="A176" s="56"/>
      <c r="B176" s="62"/>
    </row>
    <row r="177" spans="1:12" x14ac:dyDescent="0.2">
      <c r="A177" s="45"/>
    </row>
    <row r="178" spans="1:12" x14ac:dyDescent="0.2">
      <c r="A178" s="56"/>
      <c r="B178" s="18"/>
    </row>
    <row r="179" spans="1:12" x14ac:dyDescent="0.2">
      <c r="A179" s="56"/>
      <c r="B179" s="62"/>
    </row>
    <row r="180" spans="1:12" ht="15" x14ac:dyDescent="0.25">
      <c r="A180" s="112"/>
    </row>
    <row r="181" spans="1:12" x14ac:dyDescent="0.2">
      <c r="A181" s="56"/>
      <c r="B181" s="18"/>
    </row>
    <row r="182" spans="1:12" x14ac:dyDescent="0.2">
      <c r="A182" s="56"/>
      <c r="B182" s="62"/>
    </row>
    <row r="183" spans="1:12" x14ac:dyDescent="0.2">
      <c r="A183" s="45"/>
      <c r="D183" s="17"/>
      <c r="F183" s="63"/>
      <c r="H183" s="63"/>
      <c r="J183" s="63"/>
      <c r="L183" s="63"/>
    </row>
    <row r="184" spans="1:12" x14ac:dyDescent="0.2">
      <c r="A184" s="56"/>
      <c r="B184" s="18"/>
    </row>
    <row r="185" spans="1:12" x14ac:dyDescent="0.2">
      <c r="A185" s="56"/>
      <c r="B185" s="62"/>
    </row>
    <row r="186" spans="1:12" x14ac:dyDescent="0.2">
      <c r="A186" s="45"/>
      <c r="D186" s="17"/>
      <c r="F186" s="63"/>
      <c r="H186" s="63"/>
      <c r="J186" s="63"/>
      <c r="L186" s="63"/>
    </row>
    <row r="187" spans="1:12" x14ac:dyDescent="0.2">
      <c r="A187" s="56"/>
      <c r="B187" s="18"/>
      <c r="C187" s="30"/>
    </row>
    <row r="188" spans="1:12" x14ac:dyDescent="0.2">
      <c r="A188" s="56"/>
      <c r="B188" s="62"/>
      <c r="C188" s="17"/>
    </row>
    <row r="189" spans="1:12" ht="15" x14ac:dyDescent="0.25">
      <c r="A189" s="112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 s="56"/>
      <c r="B190" s="18"/>
      <c r="C190" s="30"/>
    </row>
    <row r="191" spans="1:12" x14ac:dyDescent="0.2">
      <c r="A191" s="56"/>
      <c r="B191" s="62"/>
      <c r="C191" s="17"/>
    </row>
    <row r="192" spans="1:12" ht="15" x14ac:dyDescent="0.25">
      <c r="A192" s="112"/>
      <c r="B192"/>
      <c r="C192"/>
      <c r="D192"/>
      <c r="E192"/>
      <c r="F192"/>
      <c r="G192"/>
      <c r="H192"/>
      <c r="I192"/>
      <c r="J192"/>
      <c r="K192"/>
      <c r="L192"/>
    </row>
    <row r="193" spans="1:3" x14ac:dyDescent="0.2">
      <c r="A193" s="56"/>
      <c r="B193" s="18"/>
      <c r="C193" s="30"/>
    </row>
    <row r="194" spans="1:3" x14ac:dyDescent="0.2">
      <c r="A194" s="56"/>
      <c r="B194" s="62"/>
      <c r="C194" s="17"/>
    </row>
    <row r="195" spans="1:3" x14ac:dyDescent="0.2">
      <c r="A195" s="45"/>
    </row>
    <row r="196" spans="1:3" x14ac:dyDescent="0.2">
      <c r="A196" s="56"/>
      <c r="B196" s="18"/>
    </row>
    <row r="197" spans="1:3" x14ac:dyDescent="0.2">
      <c r="A197" s="56"/>
      <c r="B197" s="62"/>
    </row>
    <row r="198" spans="1:3" x14ac:dyDescent="0.2">
      <c r="A198" s="45"/>
    </row>
    <row r="199" spans="1:3" x14ac:dyDescent="0.2">
      <c r="A199" s="56"/>
      <c r="B199" s="18"/>
      <c r="C199" s="30"/>
    </row>
    <row r="200" spans="1:3" x14ac:dyDescent="0.2">
      <c r="A200" s="56"/>
      <c r="B200" s="62"/>
      <c r="C200" s="17"/>
    </row>
    <row r="202" spans="1:3" x14ac:dyDescent="0.2">
      <c r="A202" s="56"/>
      <c r="B202" s="18"/>
    </row>
    <row r="203" spans="1:3" x14ac:dyDescent="0.2">
      <c r="A203" s="56"/>
      <c r="B203" s="62"/>
    </row>
    <row r="205" spans="1:3" x14ac:dyDescent="0.2">
      <c r="A205" s="56"/>
      <c r="B205" s="18"/>
    </row>
    <row r="206" spans="1:3" x14ac:dyDescent="0.2">
      <c r="A206" s="56"/>
      <c r="B206" s="62"/>
    </row>
    <row r="208" spans="1:3" x14ac:dyDescent="0.2">
      <c r="A208" s="3"/>
      <c r="B208" s="18"/>
    </row>
    <row r="209" spans="1:12" x14ac:dyDescent="0.2">
      <c r="A209" s="3"/>
      <c r="B209" s="62"/>
    </row>
    <row r="210" spans="1:12" x14ac:dyDescent="0.2">
      <c r="A210" s="113"/>
    </row>
    <row r="211" spans="1:12" x14ac:dyDescent="0.2">
      <c r="A211" s="3"/>
      <c r="B211" s="18"/>
    </row>
    <row r="212" spans="1:12" x14ac:dyDescent="0.2">
      <c r="A212" s="3"/>
      <c r="B212" s="62"/>
    </row>
    <row r="213" spans="1:12" x14ac:dyDescent="0.2">
      <c r="A213" s="113"/>
    </row>
    <row r="214" spans="1:12" x14ac:dyDescent="0.2">
      <c r="A214" s="3"/>
      <c r="B214" s="18"/>
    </row>
    <row r="215" spans="1:12" x14ac:dyDescent="0.2">
      <c r="A215" s="3"/>
      <c r="B215" s="62"/>
    </row>
    <row r="216" spans="1:12" x14ac:dyDescent="0.2">
      <c r="A216" s="113"/>
      <c r="B216" s="18"/>
      <c r="D216" s="17"/>
      <c r="F216" s="63"/>
      <c r="H216" s="63"/>
      <c r="J216" s="63"/>
      <c r="L216" s="63"/>
    </row>
    <row r="217" spans="1:12" x14ac:dyDescent="0.2">
      <c r="A217" s="3"/>
      <c r="B217" s="18"/>
    </row>
    <row r="218" spans="1:12" x14ac:dyDescent="0.2">
      <c r="A218" s="3"/>
      <c r="B218" s="62"/>
    </row>
    <row r="220" spans="1:12" x14ac:dyDescent="0.2">
      <c r="A220" s="2"/>
      <c r="B220" s="18"/>
    </row>
    <row r="221" spans="1:12" x14ac:dyDescent="0.2">
      <c r="A221" s="2"/>
      <c r="B221" s="62"/>
    </row>
    <row r="222" spans="1:12" x14ac:dyDescent="0.2">
      <c r="A222" s="45"/>
    </row>
    <row r="223" spans="1:12" x14ac:dyDescent="0.2">
      <c r="A223" s="2"/>
      <c r="B223" s="18"/>
    </row>
    <row r="224" spans="1:12" x14ac:dyDescent="0.2">
      <c r="A224" s="2"/>
      <c r="B224" s="62"/>
    </row>
    <row r="225" spans="1:6" x14ac:dyDescent="0.2">
      <c r="A225" s="45"/>
    </row>
    <row r="226" spans="1:6" x14ac:dyDescent="0.2">
      <c r="A226" s="2"/>
      <c r="B226" s="18"/>
    </row>
    <row r="227" spans="1:6" x14ac:dyDescent="0.2">
      <c r="A227" s="2"/>
      <c r="B227" s="62"/>
    </row>
    <row r="228" spans="1:6" x14ac:dyDescent="0.2">
      <c r="A228" s="45"/>
    </row>
    <row r="229" spans="1:6" x14ac:dyDescent="0.2">
      <c r="A229" s="2"/>
      <c r="B229" s="18"/>
    </row>
    <row r="230" spans="1:6" x14ac:dyDescent="0.2">
      <c r="A230" s="2"/>
      <c r="B230" s="62"/>
    </row>
    <row r="231" spans="1:6" x14ac:dyDescent="0.2">
      <c r="A231" s="45"/>
    </row>
    <row r="232" spans="1:6" x14ac:dyDescent="0.2">
      <c r="A232" s="2"/>
      <c r="B232" s="18"/>
    </row>
    <row r="233" spans="1:6" x14ac:dyDescent="0.2">
      <c r="A233" s="2"/>
      <c r="B233" s="62"/>
    </row>
    <row r="234" spans="1:6" x14ac:dyDescent="0.2">
      <c r="A234" s="45"/>
    </row>
    <row r="235" spans="1:6" x14ac:dyDescent="0.2">
      <c r="A235" s="2"/>
      <c r="B235" s="18"/>
    </row>
    <row r="236" spans="1:6" x14ac:dyDescent="0.2">
      <c r="A236" s="2"/>
      <c r="B236" s="62"/>
    </row>
    <row r="237" spans="1:6" x14ac:dyDescent="0.2">
      <c r="F237" s="22"/>
    </row>
    <row r="238" spans="1:6" x14ac:dyDescent="0.2">
      <c r="A238" s="1"/>
    </row>
    <row r="239" spans="1:6" x14ac:dyDescent="0.2">
      <c r="A239" s="1"/>
    </row>
  </sheetData>
  <mergeCells count="2">
    <mergeCell ref="B6:M6"/>
    <mergeCell ref="B7:M7"/>
  </mergeCells>
  <pageMargins left="0.7" right="0.7" top="0.75" bottom="0.75" header="0.3" footer="0.3"/>
  <pageSetup scale="65" fitToHeight="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CABF-AAE6-4F11-859F-AB9E5039770D}">
  <dimension ref="A2:BK166"/>
  <sheetViews>
    <sheetView topLeftCell="A71" zoomScale="80" zoomScaleNormal="80" workbookViewId="0">
      <selection activeCell="X99" sqref="X99"/>
    </sheetView>
  </sheetViews>
  <sheetFormatPr defaultColWidth="9.140625" defaultRowHeight="12.75" x14ac:dyDescent="0.2"/>
  <cols>
    <col min="1" max="1" width="6.42578125" style="18" customWidth="1"/>
    <col min="2" max="2" width="29.140625" style="1" customWidth="1"/>
    <col min="3" max="3" width="9" style="18" customWidth="1"/>
    <col min="4" max="4" width="15.28515625" style="1" bestFit="1" customWidth="1"/>
    <col min="5" max="5" width="2.85546875" style="1" customWidth="1"/>
    <col min="6" max="8" width="14.7109375" style="1" customWidth="1"/>
    <col min="9" max="10" width="14.7109375" style="1" hidden="1" customWidth="1"/>
    <col min="11" max="17" width="14.7109375" style="1" customWidth="1"/>
    <col min="18" max="18" width="16.140625" style="1" customWidth="1"/>
    <col min="19" max="21" width="14.7109375" style="1" customWidth="1"/>
    <col min="22" max="16384" width="9.140625" style="1"/>
  </cols>
  <sheetData>
    <row r="2" spans="1:63" x14ac:dyDescent="0.2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63" x14ac:dyDescent="0.2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63" x14ac:dyDescent="0.2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63" x14ac:dyDescent="0.2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63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</row>
    <row r="7" spans="1:63" ht="15" customHeight="1" x14ac:dyDescent="0.2">
      <c r="B7" s="145" t="s">
        <v>480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</row>
    <row r="8" spans="1:63" ht="15" x14ac:dyDescent="0.25">
      <c r="Q8"/>
    </row>
    <row r="9" spans="1:63" x14ac:dyDescent="0.2">
      <c r="A9" s="18" t="s">
        <v>2</v>
      </c>
      <c r="D9" s="18"/>
      <c r="F9" s="2" t="s">
        <v>80</v>
      </c>
      <c r="G9" s="2" t="s">
        <v>80</v>
      </c>
      <c r="H9" s="2" t="s">
        <v>80</v>
      </c>
      <c r="I9" s="2"/>
      <c r="J9" s="2"/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</row>
    <row r="10" spans="1:63" x14ac:dyDescent="0.2">
      <c r="A10" s="4" t="s">
        <v>4</v>
      </c>
      <c r="B10" s="4" t="s">
        <v>405</v>
      </c>
      <c r="D10" s="4" t="s">
        <v>11</v>
      </c>
      <c r="E10" s="18"/>
      <c r="F10" s="33" t="s">
        <v>408</v>
      </c>
      <c r="G10" s="33" t="s">
        <v>409</v>
      </c>
      <c r="H10" s="33" t="s">
        <v>410</v>
      </c>
      <c r="I10" s="33"/>
      <c r="J10" s="33"/>
      <c r="K10" s="33" t="s">
        <v>413</v>
      </c>
      <c r="L10" s="33" t="s">
        <v>414</v>
      </c>
      <c r="M10" s="33" t="s">
        <v>415</v>
      </c>
      <c r="N10" s="33" t="s">
        <v>416</v>
      </c>
      <c r="O10" s="33" t="s">
        <v>417</v>
      </c>
      <c r="P10" s="33" t="s">
        <v>418</v>
      </c>
      <c r="Q10" s="33" t="s">
        <v>419</v>
      </c>
      <c r="R10" s="33" t="s">
        <v>420</v>
      </c>
      <c r="S10" s="124" t="s">
        <v>421</v>
      </c>
      <c r="T10" s="33" t="s">
        <v>423</v>
      </c>
      <c r="U10" s="33" t="s">
        <v>424</v>
      </c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8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8"/>
      <c r="BC10" s="150"/>
      <c r="BD10" s="150"/>
      <c r="BE10" s="150"/>
      <c r="BF10" s="150"/>
      <c r="BG10" s="150"/>
      <c r="BH10" s="150"/>
      <c r="BI10" s="150"/>
      <c r="BJ10" s="150"/>
      <c r="BK10" s="150"/>
    </row>
    <row r="11" spans="1:63" x14ac:dyDescent="0.2">
      <c r="D11" s="18" t="s">
        <v>12</v>
      </c>
      <c r="F11" s="83" t="s">
        <v>13</v>
      </c>
      <c r="G11" s="83" t="s">
        <v>14</v>
      </c>
      <c r="H11" s="83" t="s">
        <v>366</v>
      </c>
      <c r="K11" s="83" t="s">
        <v>15</v>
      </c>
      <c r="L11" s="83" t="s">
        <v>16</v>
      </c>
      <c r="M11" s="83" t="s">
        <v>59</v>
      </c>
      <c r="N11" s="83" t="s">
        <v>61</v>
      </c>
      <c r="O11" s="83" t="s">
        <v>62</v>
      </c>
      <c r="P11" s="83" t="s">
        <v>82</v>
      </c>
      <c r="Q11" s="83" t="s">
        <v>143</v>
      </c>
      <c r="R11" s="83" t="s">
        <v>144</v>
      </c>
      <c r="S11" s="83" t="s">
        <v>145</v>
      </c>
      <c r="T11" s="83" t="s">
        <v>184</v>
      </c>
      <c r="U11" s="83" t="s">
        <v>193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"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63" x14ac:dyDescent="0.2">
      <c r="A13" s="18">
        <v>1</v>
      </c>
      <c r="B13" s="18"/>
      <c r="C13" s="18" t="s">
        <v>367</v>
      </c>
      <c r="D13" s="8">
        <f>SUM(F13:U13)</f>
        <v>19.448389563365815</v>
      </c>
      <c r="F13" s="20">
        <v>10.220936938740016</v>
      </c>
      <c r="G13" s="20">
        <v>7.4959788949726516</v>
      </c>
      <c r="H13" s="20">
        <v>0.71483968349819538</v>
      </c>
      <c r="I13" s="20"/>
      <c r="J13" s="20"/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8.4058192259523587E-2</v>
      </c>
      <c r="R13" s="20">
        <v>0</v>
      </c>
      <c r="S13" s="20">
        <v>0</v>
      </c>
      <c r="T13" s="20">
        <v>0.93257585389542996</v>
      </c>
      <c r="U13" s="20">
        <v>0</v>
      </c>
    </row>
    <row r="14" spans="1:63" x14ac:dyDescent="0.2">
      <c r="A14" s="18">
        <v>2</v>
      </c>
      <c r="B14" s="18" t="s">
        <v>334</v>
      </c>
      <c r="D14" s="37">
        <f>SUM(F14:U14)</f>
        <v>1.0000000000000002</v>
      </c>
      <c r="F14" s="37">
        <f t="shared" ref="F14:U14" si="0">F13/$D13</f>
        <v>0.52554155733247976</v>
      </c>
      <c r="G14" s="37">
        <f t="shared" si="0"/>
        <v>0.38542928557398598</v>
      </c>
      <c r="H14" s="37">
        <f t="shared" si="0"/>
        <v>3.6755726286186258E-2</v>
      </c>
      <c r="I14" s="37"/>
      <c r="J14" s="37"/>
      <c r="K14" s="37">
        <f t="shared" si="0"/>
        <v>0</v>
      </c>
      <c r="L14" s="37">
        <f t="shared" si="0"/>
        <v>0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37">
        <f t="shared" si="0"/>
        <v>0</v>
      </c>
      <c r="Q14" s="37">
        <f t="shared" si="0"/>
        <v>4.322115822785696E-3</v>
      </c>
      <c r="R14" s="37">
        <f t="shared" si="0"/>
        <v>0</v>
      </c>
      <c r="S14" s="37">
        <f t="shared" si="0"/>
        <v>0</v>
      </c>
      <c r="T14" s="37">
        <f t="shared" si="0"/>
        <v>4.7951314984562385E-2</v>
      </c>
      <c r="U14" s="37">
        <f t="shared" si="0"/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</row>
    <row r="15" spans="1:63" x14ac:dyDescent="0.2"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</row>
    <row r="16" spans="1:63" x14ac:dyDescent="0.2">
      <c r="A16" s="18">
        <v>3</v>
      </c>
      <c r="B16" s="18"/>
      <c r="C16" s="18" t="s">
        <v>367</v>
      </c>
      <c r="D16" s="8">
        <f>SUM(F16:T16)</f>
        <v>2137.3345188772259</v>
      </c>
      <c r="F16" s="20">
        <v>1723.2459170654695</v>
      </c>
      <c r="G16" s="20">
        <v>33.86843887495079</v>
      </c>
      <c r="H16" s="20">
        <v>207.39281614734867</v>
      </c>
      <c r="I16" s="20"/>
      <c r="J16" s="20"/>
      <c r="K16" s="20">
        <v>0</v>
      </c>
      <c r="L16" s="20">
        <v>0</v>
      </c>
      <c r="M16" s="20">
        <v>130.28523065666775</v>
      </c>
      <c r="N16" s="20">
        <v>0</v>
      </c>
      <c r="O16" s="20">
        <v>7.9766467748980245</v>
      </c>
      <c r="P16" s="20">
        <v>0</v>
      </c>
      <c r="Q16" s="20">
        <v>10.635529033197367</v>
      </c>
      <c r="R16" s="20">
        <v>21.271058066394733</v>
      </c>
      <c r="S16" s="20">
        <v>0</v>
      </c>
      <c r="T16" s="20">
        <v>2.6588822582993417</v>
      </c>
      <c r="U16" s="20">
        <v>0</v>
      </c>
    </row>
    <row r="17" spans="1:42" x14ac:dyDescent="0.2">
      <c r="A17" s="18">
        <v>4</v>
      </c>
      <c r="B17" s="18" t="s">
        <v>342</v>
      </c>
      <c r="D17" s="37">
        <f>SUM(F17:U17)</f>
        <v>1.0000000000000002</v>
      </c>
      <c r="F17" s="107">
        <f t="shared" ref="F17:U17" si="1">F16/$D16</f>
        <v>0.8062593393058175</v>
      </c>
      <c r="G17" s="37">
        <f t="shared" si="1"/>
        <v>1.5846110459462562E-2</v>
      </c>
      <c r="H17" s="37">
        <f t="shared" si="1"/>
        <v>9.7033391037120026E-2</v>
      </c>
      <c r="I17" s="37"/>
      <c r="J17" s="37"/>
      <c r="K17" s="37">
        <f t="shared" si="1"/>
        <v>0</v>
      </c>
      <c r="L17" s="37">
        <f t="shared" si="1"/>
        <v>0</v>
      </c>
      <c r="M17" s="37">
        <f t="shared" si="1"/>
        <v>6.0956873856652327E-2</v>
      </c>
      <c r="N17" s="37">
        <f t="shared" si="1"/>
        <v>0</v>
      </c>
      <c r="O17" s="37">
        <f t="shared" si="1"/>
        <v>3.7320535014276931E-3</v>
      </c>
      <c r="P17" s="37">
        <f t="shared" si="1"/>
        <v>0</v>
      </c>
      <c r="Q17" s="37">
        <f t="shared" si="1"/>
        <v>4.9760713352369245E-3</v>
      </c>
      <c r="R17" s="37">
        <f t="shared" si="1"/>
        <v>9.9521426704738489E-3</v>
      </c>
      <c r="S17" s="37">
        <f t="shared" si="1"/>
        <v>0</v>
      </c>
      <c r="T17" s="37">
        <f t="shared" si="1"/>
        <v>1.2440178338092311E-3</v>
      </c>
      <c r="U17" s="37">
        <f t="shared" si="1"/>
        <v>0</v>
      </c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x14ac:dyDescent="0.2"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2" x14ac:dyDescent="0.2">
      <c r="A19" s="18">
        <v>5</v>
      </c>
      <c r="B19" s="18"/>
      <c r="C19" s="18" t="s">
        <v>367</v>
      </c>
      <c r="D19" s="8">
        <f>SUM(F19:U19)</f>
        <v>10361.14368317584</v>
      </c>
      <c r="F19" s="20">
        <v>5405.6532187131779</v>
      </c>
      <c r="G19" s="20">
        <v>3125.6000022160651</v>
      </c>
      <c r="H19" s="20">
        <v>1017.3859137998934</v>
      </c>
      <c r="I19" s="20"/>
      <c r="J19" s="20"/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139.31534310880807</v>
      </c>
      <c r="R19" s="20">
        <v>27.03768129427954</v>
      </c>
      <c r="S19" s="20">
        <v>42.7098464769605</v>
      </c>
      <c r="T19" s="20">
        <v>603.44167756665479</v>
      </c>
      <c r="U19" s="20">
        <v>0</v>
      </c>
    </row>
    <row r="20" spans="1:42" x14ac:dyDescent="0.2">
      <c r="A20" s="18">
        <v>6</v>
      </c>
      <c r="B20" s="18" t="s">
        <v>251</v>
      </c>
      <c r="D20" s="37">
        <f>SUM(F20:U20)</f>
        <v>1</v>
      </c>
      <c r="F20" s="37">
        <f t="shared" ref="F20:U20" si="2">F19/$D19</f>
        <v>0.5217236034947319</v>
      </c>
      <c r="G20" s="37">
        <f t="shared" si="2"/>
        <v>0.30166553980824862</v>
      </c>
      <c r="H20" s="37">
        <f t="shared" si="2"/>
        <v>9.8192433664625128E-2</v>
      </c>
      <c r="I20" s="37"/>
      <c r="J20" s="37"/>
      <c r="K20" s="37">
        <f t="shared" si="2"/>
        <v>0</v>
      </c>
      <c r="L20" s="37">
        <f t="shared" si="2"/>
        <v>0</v>
      </c>
      <c r="M20" s="37">
        <f t="shared" si="2"/>
        <v>0</v>
      </c>
      <c r="N20" s="37">
        <f t="shared" si="2"/>
        <v>0</v>
      </c>
      <c r="O20" s="37">
        <f t="shared" si="2"/>
        <v>0</v>
      </c>
      <c r="P20" s="37">
        <f t="shared" si="2"/>
        <v>0</v>
      </c>
      <c r="Q20" s="37">
        <f t="shared" si="2"/>
        <v>1.3445942587884844E-2</v>
      </c>
      <c r="R20" s="37">
        <f t="shared" si="2"/>
        <v>2.609526720315889E-3</v>
      </c>
      <c r="S20" s="37">
        <f t="shared" si="2"/>
        <v>4.1221169962454684E-3</v>
      </c>
      <c r="T20" s="37">
        <f t="shared" si="2"/>
        <v>5.8240836727948088E-2</v>
      </c>
      <c r="U20" s="37">
        <f t="shared" si="2"/>
        <v>0</v>
      </c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x14ac:dyDescent="0.2"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42" x14ac:dyDescent="0.2">
      <c r="A22" s="18">
        <v>7</v>
      </c>
      <c r="B22" s="18"/>
      <c r="C22" s="18" t="s">
        <v>367</v>
      </c>
      <c r="D22" s="8">
        <f>SUM(F22:U22)</f>
        <v>111517.48285214395</v>
      </c>
      <c r="E22" s="20"/>
      <c r="F22" s="20">
        <v>58307.88571396123</v>
      </c>
      <c r="G22" s="20">
        <v>33714.172985768288</v>
      </c>
      <c r="H22" s="20">
        <v>10973.996885978522</v>
      </c>
      <c r="I22" s="20"/>
      <c r="J22" s="20"/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1502.7199813833802</v>
      </c>
      <c r="R22" s="20">
        <v>291.64098529662033</v>
      </c>
      <c r="S22" s="20">
        <v>218.0641594052459</v>
      </c>
      <c r="T22" s="20">
        <v>6509.0021403506653</v>
      </c>
      <c r="U22" s="20">
        <v>0</v>
      </c>
    </row>
    <row r="23" spans="1:42" x14ac:dyDescent="0.2">
      <c r="A23" s="18">
        <v>8</v>
      </c>
      <c r="B23" s="18" t="s">
        <v>462</v>
      </c>
      <c r="D23" s="37">
        <f>SUM(F23:U23)</f>
        <v>1.0000000000000002</v>
      </c>
      <c r="F23" s="37">
        <f t="shared" ref="F23:U23" si="3">F22/$D22</f>
        <v>0.52285869643658522</v>
      </c>
      <c r="G23" s="37">
        <f t="shared" si="3"/>
        <v>0.30232186132167638</v>
      </c>
      <c r="H23" s="37">
        <f t="shared" si="3"/>
        <v>9.8406066970938136E-2</v>
      </c>
      <c r="I23" s="37"/>
      <c r="J23" s="37"/>
      <c r="K23" s="37">
        <f t="shared" si="3"/>
        <v>0</v>
      </c>
      <c r="L23" s="37">
        <f t="shared" si="3"/>
        <v>0</v>
      </c>
      <c r="M23" s="37">
        <f t="shared" si="3"/>
        <v>0</v>
      </c>
      <c r="N23" s="37">
        <f t="shared" si="3"/>
        <v>0</v>
      </c>
      <c r="O23" s="37">
        <f t="shared" si="3"/>
        <v>0</v>
      </c>
      <c r="P23" s="37">
        <f t="shared" si="3"/>
        <v>0</v>
      </c>
      <c r="Q23" s="37">
        <f t="shared" si="3"/>
        <v>1.3475196381322286E-2</v>
      </c>
      <c r="R23" s="37">
        <f t="shared" si="3"/>
        <v>2.6152041620531741E-3</v>
      </c>
      <c r="S23" s="37">
        <f t="shared" si="3"/>
        <v>1.9554257666877886E-3</v>
      </c>
      <c r="T23" s="37">
        <f t="shared" si="3"/>
        <v>5.8367548960737044E-2</v>
      </c>
      <c r="U23" s="37">
        <f t="shared" si="3"/>
        <v>0</v>
      </c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x14ac:dyDescent="0.2"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x14ac:dyDescent="0.2">
      <c r="A25" s="18">
        <v>9</v>
      </c>
      <c r="B25" s="18"/>
      <c r="C25" s="18" t="s">
        <v>367</v>
      </c>
      <c r="D25" s="8">
        <f>SUM(F25:U25)</f>
        <v>0</v>
      </c>
      <c r="F25" s="20">
        <v>0</v>
      </c>
      <c r="G25" s="20">
        <v>0</v>
      </c>
      <c r="H25" s="20">
        <v>0</v>
      </c>
      <c r="I25" s="20"/>
      <c r="J25" s="20"/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</row>
    <row r="26" spans="1:42" x14ac:dyDescent="0.2">
      <c r="A26" s="18">
        <v>10</v>
      </c>
      <c r="B26" s="18" t="s">
        <v>333</v>
      </c>
      <c r="D26" s="37">
        <f>SUM(F26:U26)</f>
        <v>0</v>
      </c>
      <c r="F26" s="37">
        <v>0</v>
      </c>
      <c r="G26" s="37">
        <v>0</v>
      </c>
      <c r="H26" s="37">
        <v>0</v>
      </c>
      <c r="I26" s="37"/>
      <c r="J26" s="37"/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x14ac:dyDescent="0.2"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x14ac:dyDescent="0.2">
      <c r="A28" s="18">
        <v>11</v>
      </c>
      <c r="B28" s="18"/>
      <c r="C28" s="18" t="s">
        <v>367</v>
      </c>
      <c r="D28" s="8">
        <f>SUM(F28:U28)</f>
        <v>4506.7002263098948</v>
      </c>
      <c r="F28" s="20">
        <v>4085.171837711328</v>
      </c>
      <c r="G28" s="20">
        <v>80.289406932011303</v>
      </c>
      <c r="H28" s="20">
        <v>186.13035363630269</v>
      </c>
      <c r="I28" s="20"/>
      <c r="J28" s="20"/>
      <c r="K28" s="20">
        <v>0</v>
      </c>
      <c r="L28" s="20">
        <v>0</v>
      </c>
      <c r="M28" s="20">
        <v>116.92804266895939</v>
      </c>
      <c r="N28" s="20">
        <v>0</v>
      </c>
      <c r="O28" s="20">
        <v>7.1588597552424105</v>
      </c>
      <c r="P28" s="20">
        <v>0</v>
      </c>
      <c r="Q28" s="20">
        <v>9.5451463403232157</v>
      </c>
      <c r="R28" s="20">
        <v>19.090292680646428</v>
      </c>
      <c r="S28" s="20">
        <v>0</v>
      </c>
      <c r="T28" s="20">
        <v>2.3862865850808039</v>
      </c>
      <c r="U28" s="20">
        <v>0</v>
      </c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x14ac:dyDescent="0.2">
      <c r="A29" s="18">
        <v>12</v>
      </c>
      <c r="B29" s="18" t="s">
        <v>223</v>
      </c>
      <c r="D29" s="37">
        <f>SUM(F29:U29)</f>
        <v>0.99999999999999989</v>
      </c>
      <c r="F29" s="37">
        <f t="shared" ref="F29:U29" si="4">F28/$D28</f>
        <v>0.90646629076020968</v>
      </c>
      <c r="G29" s="37">
        <f t="shared" si="4"/>
        <v>1.7815564137877573E-2</v>
      </c>
      <c r="H29" s="37">
        <f t="shared" si="4"/>
        <v>4.1300806419225053E-2</v>
      </c>
      <c r="I29" s="37"/>
      <c r="J29" s="37"/>
      <c r="K29" s="37">
        <f t="shared" si="4"/>
        <v>0</v>
      </c>
      <c r="L29" s="37">
        <f t="shared" si="4"/>
        <v>0</v>
      </c>
      <c r="M29" s="37">
        <f t="shared" si="4"/>
        <v>2.5945378391564456E-2</v>
      </c>
      <c r="N29" s="37">
        <f t="shared" si="4"/>
        <v>0</v>
      </c>
      <c r="O29" s="37">
        <f t="shared" si="4"/>
        <v>1.5884925545855788E-3</v>
      </c>
      <c r="P29" s="37">
        <f t="shared" si="4"/>
        <v>0</v>
      </c>
      <c r="Q29" s="37">
        <f t="shared" si="4"/>
        <v>2.117990072780772E-3</v>
      </c>
      <c r="R29" s="37">
        <f t="shared" si="4"/>
        <v>4.2359801455615432E-3</v>
      </c>
      <c r="S29" s="37">
        <f t="shared" si="4"/>
        <v>0</v>
      </c>
      <c r="T29" s="37">
        <f t="shared" si="4"/>
        <v>5.29497518195193E-4</v>
      </c>
      <c r="U29" s="37">
        <f t="shared" si="4"/>
        <v>0</v>
      </c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x14ac:dyDescent="0.2">
      <c r="B30" s="18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x14ac:dyDescent="0.2">
      <c r="A31" s="18">
        <v>13</v>
      </c>
      <c r="B31" s="18"/>
      <c r="C31" s="18" t="s">
        <v>367</v>
      </c>
      <c r="D31" s="8">
        <f>SUM(F31:U31)</f>
        <v>143</v>
      </c>
      <c r="F31" s="20">
        <v>0</v>
      </c>
      <c r="G31" s="20">
        <v>0</v>
      </c>
      <c r="H31" s="20">
        <v>78</v>
      </c>
      <c r="I31" s="20"/>
      <c r="J31" s="20"/>
      <c r="K31" s="20">
        <v>0</v>
      </c>
      <c r="L31" s="20">
        <v>0</v>
      </c>
      <c r="M31" s="20">
        <v>49</v>
      </c>
      <c r="N31" s="20">
        <v>0</v>
      </c>
      <c r="O31" s="20">
        <v>3</v>
      </c>
      <c r="P31" s="20">
        <v>0</v>
      </c>
      <c r="Q31" s="20">
        <v>4</v>
      </c>
      <c r="R31" s="20">
        <v>8</v>
      </c>
      <c r="S31" s="20">
        <v>0</v>
      </c>
      <c r="T31" s="20">
        <v>1</v>
      </c>
      <c r="U31" s="20">
        <v>0</v>
      </c>
    </row>
    <row r="32" spans="1:42" x14ac:dyDescent="0.2">
      <c r="A32" s="18">
        <v>14</v>
      </c>
      <c r="B32" s="18" t="s">
        <v>272</v>
      </c>
      <c r="D32" s="37">
        <f>SUM(F32:U32)</f>
        <v>1</v>
      </c>
      <c r="F32" s="37">
        <f t="shared" ref="F32:U32" si="5">F31/$D31</f>
        <v>0</v>
      </c>
      <c r="G32" s="37">
        <f t="shared" si="5"/>
        <v>0</v>
      </c>
      <c r="H32" s="37">
        <f t="shared" si="5"/>
        <v>0.54545454545454541</v>
      </c>
      <c r="I32" s="37"/>
      <c r="J32" s="37"/>
      <c r="K32" s="37">
        <f t="shared" si="5"/>
        <v>0</v>
      </c>
      <c r="L32" s="37">
        <f t="shared" si="5"/>
        <v>0</v>
      </c>
      <c r="M32" s="37">
        <f t="shared" si="5"/>
        <v>0.34265734265734266</v>
      </c>
      <c r="N32" s="37">
        <f t="shared" si="5"/>
        <v>0</v>
      </c>
      <c r="O32" s="37">
        <f t="shared" si="5"/>
        <v>2.097902097902098E-2</v>
      </c>
      <c r="P32" s="37">
        <f t="shared" si="5"/>
        <v>0</v>
      </c>
      <c r="Q32" s="37">
        <f t="shared" si="5"/>
        <v>2.7972027972027972E-2</v>
      </c>
      <c r="R32" s="37">
        <f t="shared" si="5"/>
        <v>5.5944055944055944E-2</v>
      </c>
      <c r="S32" s="37">
        <f t="shared" si="5"/>
        <v>0</v>
      </c>
      <c r="T32" s="37">
        <f t="shared" si="5"/>
        <v>6.993006993006993E-3</v>
      </c>
      <c r="U32" s="37">
        <f t="shared" si="5"/>
        <v>0</v>
      </c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x14ac:dyDescent="0.2">
      <c r="B33" s="1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2" x14ac:dyDescent="0.2">
      <c r="A34" s="18">
        <v>15</v>
      </c>
      <c r="B34" s="18"/>
      <c r="C34" s="18" t="s">
        <v>367</v>
      </c>
      <c r="D34" s="8">
        <f>SUM(F34:U34)</f>
        <v>17668.329719476955</v>
      </c>
      <c r="E34" s="20"/>
      <c r="F34" s="20">
        <v>9648.6464233639472</v>
      </c>
      <c r="G34" s="20">
        <v>6220.2742371647491</v>
      </c>
      <c r="H34" s="20">
        <v>909.9219746224519</v>
      </c>
      <c r="I34" s="20"/>
      <c r="J34" s="20"/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0.29574572285011769</v>
      </c>
      <c r="S34" s="20">
        <v>172.67196698360269</v>
      </c>
      <c r="T34" s="20">
        <v>716.51937161935211</v>
      </c>
      <c r="U34" s="20">
        <v>0</v>
      </c>
    </row>
    <row r="35" spans="1:42" x14ac:dyDescent="0.2">
      <c r="A35" s="18">
        <v>16</v>
      </c>
      <c r="B35" s="18" t="s">
        <v>489</v>
      </c>
      <c r="D35" s="37">
        <f>SUM(F35:U35)</f>
        <v>1</v>
      </c>
      <c r="F35" s="37">
        <f t="shared" ref="F35:U35" si="6">F34/$D34</f>
        <v>0.54609839054155829</v>
      </c>
      <c r="G35" s="37">
        <f t="shared" si="6"/>
        <v>0.35205785356765978</v>
      </c>
      <c r="H35" s="37">
        <f t="shared" si="6"/>
        <v>5.1500169459673679E-2</v>
      </c>
      <c r="I35" s="37"/>
      <c r="J35" s="37"/>
      <c r="K35" s="37">
        <f t="shared" si="6"/>
        <v>0</v>
      </c>
      <c r="L35" s="37">
        <f t="shared" si="6"/>
        <v>0</v>
      </c>
      <c r="M35" s="37">
        <f t="shared" si="6"/>
        <v>0</v>
      </c>
      <c r="N35" s="37">
        <f t="shared" si="6"/>
        <v>0</v>
      </c>
      <c r="O35" s="37">
        <f t="shared" si="6"/>
        <v>0</v>
      </c>
      <c r="P35" s="37">
        <f t="shared" si="6"/>
        <v>0</v>
      </c>
      <c r="Q35" s="37">
        <f t="shared" si="6"/>
        <v>0</v>
      </c>
      <c r="R35" s="37">
        <f t="shared" si="6"/>
        <v>1.673874823176397E-5</v>
      </c>
      <c r="S35" s="37">
        <f t="shared" si="6"/>
        <v>9.7729649449124264E-3</v>
      </c>
      <c r="T35" s="37">
        <f t="shared" si="6"/>
        <v>4.055388273796396E-2</v>
      </c>
      <c r="U35" s="37">
        <f t="shared" si="6"/>
        <v>0</v>
      </c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x14ac:dyDescent="0.2">
      <c r="B36" s="18"/>
    </row>
    <row r="37" spans="1:42" x14ac:dyDescent="0.2">
      <c r="A37" s="18">
        <v>17</v>
      </c>
      <c r="B37" s="18"/>
      <c r="C37" s="18" t="s">
        <v>367</v>
      </c>
      <c r="D37" s="8">
        <f>SUM(F37:U37)</f>
        <v>3163.7850617644531</v>
      </c>
      <c r="F37" s="20">
        <v>1024.4835701574602</v>
      </c>
      <c r="G37" s="20">
        <v>594.7163741527221</v>
      </c>
      <c r="H37" s="20">
        <v>192.8157636138088</v>
      </c>
      <c r="I37" s="20"/>
      <c r="J37" s="20"/>
      <c r="K37" s="20">
        <v>0</v>
      </c>
      <c r="L37" s="20">
        <v>0</v>
      </c>
      <c r="M37" s="20">
        <v>559.25637286030542</v>
      </c>
      <c r="N37" s="20">
        <v>35.150236674370468</v>
      </c>
      <c r="O37" s="20">
        <v>573.26840768251316</v>
      </c>
      <c r="P37" s="20">
        <v>38.202250569334112</v>
      </c>
      <c r="Q37" s="20">
        <v>26.403151351206972</v>
      </c>
      <c r="R37" s="20">
        <v>5.1242022268933116</v>
      </c>
      <c r="S37" s="20">
        <v>0</v>
      </c>
      <c r="T37" s="20">
        <v>114.36473247583949</v>
      </c>
      <c r="U37" s="20">
        <v>0</v>
      </c>
    </row>
    <row r="38" spans="1:42" x14ac:dyDescent="0.2">
      <c r="A38" s="18">
        <v>18</v>
      </c>
      <c r="B38" s="18" t="s">
        <v>337</v>
      </c>
      <c r="D38" s="37">
        <f>SUM(F38:U38)</f>
        <v>1</v>
      </c>
      <c r="F38" s="37">
        <f t="shared" ref="F38:U38" si="7">F37/$D37</f>
        <v>0.32381579347432105</v>
      </c>
      <c r="G38" s="37">
        <f t="shared" si="7"/>
        <v>0.18797622548386611</v>
      </c>
      <c r="H38" s="37">
        <f t="shared" si="7"/>
        <v>6.0944646949649239E-2</v>
      </c>
      <c r="I38" s="37"/>
      <c r="J38" s="37"/>
      <c r="K38" s="37">
        <f t="shared" si="7"/>
        <v>0</v>
      </c>
      <c r="L38" s="37">
        <f t="shared" si="7"/>
        <v>0</v>
      </c>
      <c r="M38" s="37">
        <f t="shared" si="7"/>
        <v>0.17676813119169554</v>
      </c>
      <c r="N38" s="37">
        <f t="shared" si="7"/>
        <v>1.1110184790735143E-2</v>
      </c>
      <c r="O38" s="37">
        <f t="shared" si="7"/>
        <v>0.18119701449086414</v>
      </c>
      <c r="P38" s="37">
        <f t="shared" si="7"/>
        <v>1.2074856484728641E-2</v>
      </c>
      <c r="Q38" s="37">
        <f t="shared" si="7"/>
        <v>8.3454314486464676E-3</v>
      </c>
      <c r="R38" s="37">
        <f t="shared" si="7"/>
        <v>1.6196429677923594E-3</v>
      </c>
      <c r="S38" s="37">
        <f t="shared" si="7"/>
        <v>0</v>
      </c>
      <c r="T38" s="37">
        <f t="shared" si="7"/>
        <v>3.6148072717701596E-2</v>
      </c>
      <c r="U38" s="37">
        <f t="shared" si="7"/>
        <v>0</v>
      </c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x14ac:dyDescent="0.2">
      <c r="B39" s="18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2" x14ac:dyDescent="0.2">
      <c r="A40" s="18">
        <v>19</v>
      </c>
      <c r="B40" s="18"/>
      <c r="C40" s="18" t="s">
        <v>367</v>
      </c>
      <c r="D40" s="8">
        <f>SUM(F40:U40)</f>
        <v>3971.9336278296637</v>
      </c>
      <c r="F40" s="61">
        <v>2169.0665614956724</v>
      </c>
      <c r="G40" s="61">
        <v>1398.3504275269197</v>
      </c>
      <c r="H40" s="61">
        <v>204.55525491580414</v>
      </c>
      <c r="I40" s="61"/>
      <c r="J40" s="61"/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6.6485196989517645E-2</v>
      </c>
      <c r="S40" s="61">
        <v>38.817568108298147</v>
      </c>
      <c r="T40" s="61">
        <v>161.07733058597998</v>
      </c>
      <c r="U40" s="61">
        <v>0</v>
      </c>
    </row>
    <row r="41" spans="1:42" x14ac:dyDescent="0.2">
      <c r="A41" s="18">
        <v>20</v>
      </c>
      <c r="B41" s="18" t="s">
        <v>222</v>
      </c>
      <c r="D41" s="37">
        <f>SUM(F41:U41)</f>
        <v>1</v>
      </c>
      <c r="F41" s="37">
        <f t="shared" ref="F41:U41" si="8">F40/$D40</f>
        <v>0.5460983905415584</v>
      </c>
      <c r="G41" s="37">
        <f t="shared" si="8"/>
        <v>0.35205785356765984</v>
      </c>
      <c r="H41" s="37">
        <f t="shared" si="8"/>
        <v>5.1500169459673679E-2</v>
      </c>
      <c r="I41" s="37"/>
      <c r="J41" s="37"/>
      <c r="K41" s="37">
        <f t="shared" si="8"/>
        <v>0</v>
      </c>
      <c r="L41" s="37">
        <f t="shared" si="8"/>
        <v>0</v>
      </c>
      <c r="M41" s="37">
        <f t="shared" si="8"/>
        <v>0</v>
      </c>
      <c r="N41" s="37">
        <f t="shared" si="8"/>
        <v>0</v>
      </c>
      <c r="O41" s="37">
        <f t="shared" si="8"/>
        <v>0</v>
      </c>
      <c r="P41" s="37">
        <f t="shared" si="8"/>
        <v>0</v>
      </c>
      <c r="Q41" s="37">
        <f t="shared" si="8"/>
        <v>0</v>
      </c>
      <c r="R41" s="37">
        <f t="shared" si="8"/>
        <v>1.6738748231763973E-5</v>
      </c>
      <c r="S41" s="37">
        <f t="shared" si="8"/>
        <v>9.7729649449124281E-3</v>
      </c>
      <c r="T41" s="37">
        <f t="shared" si="8"/>
        <v>4.055388273796396E-2</v>
      </c>
      <c r="U41" s="37">
        <f t="shared" si="8"/>
        <v>0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x14ac:dyDescent="0.2">
      <c r="B42" s="18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</row>
    <row r="43" spans="1:42" x14ac:dyDescent="0.2">
      <c r="A43" s="18">
        <v>21</v>
      </c>
      <c r="B43" s="18"/>
      <c r="C43" s="18" t="s">
        <v>367</v>
      </c>
      <c r="D43" s="8">
        <f>SUM(F43:T43)</f>
        <v>5606.8456528119241</v>
      </c>
      <c r="F43" s="20">
        <v>3695.8851652857979</v>
      </c>
      <c r="G43" s="20">
        <v>1023.3202700993288</v>
      </c>
      <c r="H43" s="20">
        <v>417.00541205077877</v>
      </c>
      <c r="I43" s="20"/>
      <c r="J43" s="20"/>
      <c r="K43" s="20">
        <v>0</v>
      </c>
      <c r="L43" s="20">
        <v>0</v>
      </c>
      <c r="M43" s="20">
        <v>320.89211558781869</v>
      </c>
      <c r="N43" s="20">
        <v>20.168628123382547</v>
      </c>
      <c r="O43" s="20">
        <v>45.29620256205709</v>
      </c>
      <c r="P43" s="20">
        <v>3.0185144449188868</v>
      </c>
      <c r="Q43" s="20">
        <v>30.142610920104367</v>
      </c>
      <c r="R43" s="20">
        <v>44.39026988225001</v>
      </c>
      <c r="S43" s="20">
        <v>0</v>
      </c>
      <c r="T43" s="20">
        <v>6.7264638554865774</v>
      </c>
      <c r="U43" s="20">
        <v>0</v>
      </c>
    </row>
    <row r="44" spans="1:42" x14ac:dyDescent="0.2">
      <c r="A44" s="18">
        <v>22</v>
      </c>
      <c r="B44" s="18" t="s">
        <v>162</v>
      </c>
      <c r="D44" s="37">
        <f>SUM(F44:U44)</f>
        <v>0.99999999999999978</v>
      </c>
      <c r="F44" s="37">
        <f t="shared" ref="F44:U44" si="9">F43/$D43</f>
        <v>0.65917369482647548</v>
      </c>
      <c r="G44" s="37">
        <f t="shared" si="9"/>
        <v>0.18251265211592138</v>
      </c>
      <c r="H44" s="37">
        <f t="shared" si="9"/>
        <v>7.4374334139489601E-2</v>
      </c>
      <c r="I44" s="37"/>
      <c r="J44" s="37"/>
      <c r="K44" s="37">
        <f t="shared" si="9"/>
        <v>0</v>
      </c>
      <c r="L44" s="37">
        <f t="shared" si="9"/>
        <v>0</v>
      </c>
      <c r="M44" s="37">
        <f t="shared" si="9"/>
        <v>5.7232200680767106E-2</v>
      </c>
      <c r="N44" s="37">
        <f t="shared" si="9"/>
        <v>3.5971434514641318E-3</v>
      </c>
      <c r="O44" s="37">
        <f t="shared" si="9"/>
        <v>8.0787318515429998E-3</v>
      </c>
      <c r="P44" s="37">
        <f t="shared" si="9"/>
        <v>5.3836232203129271E-4</v>
      </c>
      <c r="Q44" s="37">
        <f t="shared" si="9"/>
        <v>5.3760372206763636E-3</v>
      </c>
      <c r="R44" s="37">
        <f t="shared" si="9"/>
        <v>7.9171556755780435E-3</v>
      </c>
      <c r="S44" s="37">
        <f t="shared" si="9"/>
        <v>0</v>
      </c>
      <c r="T44" s="37">
        <f t="shared" si="9"/>
        <v>1.1996877160535258E-3</v>
      </c>
      <c r="U44" s="37">
        <f t="shared" si="9"/>
        <v>0</v>
      </c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x14ac:dyDescent="0.2">
      <c r="B45" s="18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</row>
    <row r="46" spans="1:42" x14ac:dyDescent="0.2">
      <c r="A46" s="18">
        <v>23</v>
      </c>
      <c r="B46" s="18"/>
      <c r="C46" s="18" t="s">
        <v>367</v>
      </c>
      <c r="D46" s="8">
        <f>SUM(F46:T46)</f>
        <v>27137.429210145438</v>
      </c>
      <c r="F46" s="20">
        <v>20614.218582157697</v>
      </c>
      <c r="G46" s="20">
        <v>3693.6390539867484</v>
      </c>
      <c r="H46" s="20">
        <v>1080.6142208952485</v>
      </c>
      <c r="I46" s="20"/>
      <c r="J46" s="20"/>
      <c r="K46" s="20">
        <v>0</v>
      </c>
      <c r="L46" s="20">
        <v>0</v>
      </c>
      <c r="M46" s="20">
        <v>1212.5541321835967</v>
      </c>
      <c r="N46" s="20">
        <v>76.211138209748398</v>
      </c>
      <c r="O46" s="20">
        <v>214.87344570113223</v>
      </c>
      <c r="P46" s="20">
        <v>14.319050229205487</v>
      </c>
      <c r="Q46" s="20">
        <v>90.265425060478449</v>
      </c>
      <c r="R46" s="20">
        <v>106.85200192061745</v>
      </c>
      <c r="S46" s="20">
        <v>0</v>
      </c>
      <c r="T46" s="20">
        <v>33.882159800965333</v>
      </c>
      <c r="U46" s="20">
        <v>0</v>
      </c>
      <c r="W46" s="63"/>
      <c r="Y46" s="63"/>
      <c r="AA46" s="63"/>
      <c r="AB46" s="63"/>
      <c r="AD46" s="63"/>
      <c r="AF46" s="63"/>
      <c r="AG46" s="63"/>
      <c r="AH46" s="63"/>
      <c r="AI46" s="63"/>
      <c r="AJ46" s="63"/>
    </row>
    <row r="47" spans="1:42" x14ac:dyDescent="0.2">
      <c r="A47" s="18">
        <v>24</v>
      </c>
      <c r="B47" s="18" t="s">
        <v>161</v>
      </c>
      <c r="D47" s="37">
        <f>SUM(F47:U47)</f>
        <v>1</v>
      </c>
      <c r="F47" s="37">
        <f>F46/$D46</f>
        <v>0.75962311766992974</v>
      </c>
      <c r="G47" s="37">
        <f t="shared" ref="G47:U47" si="10">G46/$D46</f>
        <v>0.13610865735969813</v>
      </c>
      <c r="H47" s="37">
        <f t="shared" si="10"/>
        <v>3.9820065951245542E-2</v>
      </c>
      <c r="I47" s="37"/>
      <c r="J47" s="37"/>
      <c r="K47" s="37">
        <f t="shared" si="10"/>
        <v>0</v>
      </c>
      <c r="L47" s="37">
        <f t="shared" si="10"/>
        <v>0</v>
      </c>
      <c r="M47" s="37">
        <f t="shared" si="10"/>
        <v>4.4681982320207342E-2</v>
      </c>
      <c r="N47" s="37">
        <f t="shared" si="10"/>
        <v>2.8083403781393027E-3</v>
      </c>
      <c r="O47" s="37">
        <f t="shared" si="10"/>
        <v>7.9179735131580161E-3</v>
      </c>
      <c r="P47" s="37">
        <f t="shared" si="10"/>
        <v>5.2764947329101656E-4</v>
      </c>
      <c r="Q47" s="37">
        <f t="shared" si="10"/>
        <v>3.3262334601220204E-3</v>
      </c>
      <c r="R47" s="37">
        <f t="shared" si="10"/>
        <v>3.9374400977035219E-3</v>
      </c>
      <c r="S47" s="37">
        <f t="shared" si="10"/>
        <v>0</v>
      </c>
      <c r="T47" s="37">
        <f t="shared" si="10"/>
        <v>1.2485397765053718E-3</v>
      </c>
      <c r="U47" s="37">
        <f t="shared" si="10"/>
        <v>0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 x14ac:dyDescent="0.2">
      <c r="B48" s="18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</row>
    <row r="49" spans="1:42" x14ac:dyDescent="0.2">
      <c r="A49" s="18">
        <v>25</v>
      </c>
      <c r="B49" s="18"/>
      <c r="C49" s="18" t="s">
        <v>367</v>
      </c>
      <c r="D49" s="8">
        <f>SUM(F49:U49)</f>
        <v>29474.548018103542</v>
      </c>
      <c r="F49" s="20">
        <v>16860.772597662602</v>
      </c>
      <c r="G49" s="20">
        <v>10899.776423143992</v>
      </c>
      <c r="H49" s="20">
        <v>1084.2652622084088</v>
      </c>
      <c r="I49" s="20"/>
      <c r="J49" s="20"/>
      <c r="K49" s="20">
        <v>0</v>
      </c>
      <c r="L49" s="20">
        <v>0</v>
      </c>
      <c r="M49" s="20">
        <v>629.41113684316997</v>
      </c>
      <c r="N49" s="20">
        <v>0</v>
      </c>
      <c r="O49" s="20">
        <v>0</v>
      </c>
      <c r="P49" s="20">
        <v>0</v>
      </c>
      <c r="Q49" s="20">
        <v>0</v>
      </c>
      <c r="R49" s="20">
        <v>0.32259824536629178</v>
      </c>
      <c r="S49" s="20">
        <v>0</v>
      </c>
      <c r="T49" s="20">
        <v>0</v>
      </c>
      <c r="U49" s="20">
        <v>0</v>
      </c>
    </row>
    <row r="50" spans="1:42" x14ac:dyDescent="0.2">
      <c r="A50" s="18">
        <v>26</v>
      </c>
      <c r="B50" s="18" t="s">
        <v>291</v>
      </c>
      <c r="D50" s="37">
        <f>SUM(F50:U50)</f>
        <v>1</v>
      </c>
      <c r="F50" s="37">
        <f t="shared" ref="F50:U50" si="11">F49/$D49</f>
        <v>0.57204516206004441</v>
      </c>
      <c r="G50" s="37">
        <f t="shared" si="11"/>
        <v>0.36980300483146505</v>
      </c>
      <c r="H50" s="37">
        <f t="shared" si="11"/>
        <v>3.6786493266748078E-2</v>
      </c>
      <c r="I50" s="37"/>
      <c r="J50" s="37"/>
      <c r="K50" s="37">
        <f t="shared" si="11"/>
        <v>0</v>
      </c>
      <c r="L50" s="37">
        <f t="shared" si="11"/>
        <v>0</v>
      </c>
      <c r="M50" s="37">
        <f t="shared" si="11"/>
        <v>2.1354394864904452E-2</v>
      </c>
      <c r="N50" s="37">
        <f t="shared" si="11"/>
        <v>0</v>
      </c>
      <c r="O50" s="37">
        <f t="shared" si="11"/>
        <v>0</v>
      </c>
      <c r="P50" s="37">
        <f t="shared" si="11"/>
        <v>0</v>
      </c>
      <c r="Q50" s="37">
        <f t="shared" si="11"/>
        <v>0</v>
      </c>
      <c r="R50" s="37">
        <f t="shared" si="11"/>
        <v>1.0944976837919581E-5</v>
      </c>
      <c r="S50" s="37">
        <f t="shared" si="11"/>
        <v>0</v>
      </c>
      <c r="T50" s="37">
        <f t="shared" si="11"/>
        <v>0</v>
      </c>
      <c r="U50" s="37">
        <f t="shared" si="11"/>
        <v>0</v>
      </c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</row>
    <row r="51" spans="1:42" x14ac:dyDescent="0.2">
      <c r="B51" s="18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</row>
    <row r="52" spans="1:42" x14ac:dyDescent="0.2">
      <c r="A52" s="18">
        <v>27</v>
      </c>
      <c r="B52" s="18"/>
      <c r="C52" s="18" t="s">
        <v>367</v>
      </c>
      <c r="D52" s="8">
        <f>SUM(F52:U52)</f>
        <v>40961.026109567698</v>
      </c>
      <c r="F52" s="20">
        <v>16860.772597662602</v>
      </c>
      <c r="G52" s="20">
        <v>10899.776423143992</v>
      </c>
      <c r="H52" s="20">
        <v>1590.0662976492804</v>
      </c>
      <c r="I52" s="20"/>
      <c r="J52" s="20"/>
      <c r="K52" s="20">
        <v>0</v>
      </c>
      <c r="L52" s="20">
        <v>0</v>
      </c>
      <c r="M52" s="20">
        <v>5147.7939827263863</v>
      </c>
      <c r="N52" s="20">
        <v>0</v>
      </c>
      <c r="O52" s="20">
        <v>5210</v>
      </c>
      <c r="P52" s="20">
        <v>0</v>
      </c>
      <c r="Q52" s="20">
        <v>0</v>
      </c>
      <c r="R52" s="20">
        <v>0.51680838543658292</v>
      </c>
      <c r="S52" s="20">
        <v>0</v>
      </c>
      <c r="T52" s="20">
        <v>1252.0999999999999</v>
      </c>
      <c r="U52" s="20"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</row>
    <row r="53" spans="1:42" x14ac:dyDescent="0.2">
      <c r="A53" s="18">
        <v>28</v>
      </c>
      <c r="B53" s="18" t="s">
        <v>290</v>
      </c>
      <c r="D53" s="37">
        <f>SUM(F53:U53)</f>
        <v>1</v>
      </c>
      <c r="F53" s="37">
        <f t="shared" ref="F53:U53" si="12">F52/$D52</f>
        <v>0.41162964405631075</v>
      </c>
      <c r="G53" s="37">
        <f t="shared" si="12"/>
        <v>0.2661011565967098</v>
      </c>
      <c r="H53" s="37">
        <f t="shared" si="12"/>
        <v>3.8819005495515937E-2</v>
      </c>
      <c r="I53" s="37"/>
      <c r="J53" s="37"/>
      <c r="K53" s="37">
        <f t="shared" si="12"/>
        <v>0</v>
      </c>
      <c r="L53" s="37">
        <f t="shared" si="12"/>
        <v>0</v>
      </c>
      <c r="M53" s="37">
        <f t="shared" si="12"/>
        <v>0.12567541567333837</v>
      </c>
      <c r="N53" s="37">
        <f t="shared" si="12"/>
        <v>0</v>
      </c>
      <c r="O53" s="37">
        <f t="shared" si="12"/>
        <v>0.12719407922212783</v>
      </c>
      <c r="P53" s="37">
        <f t="shared" si="12"/>
        <v>0</v>
      </c>
      <c r="Q53" s="37">
        <f t="shared" si="12"/>
        <v>0</v>
      </c>
      <c r="R53" s="37">
        <f t="shared" si="12"/>
        <v>1.2617076145850423E-5</v>
      </c>
      <c r="S53" s="37">
        <f t="shared" si="12"/>
        <v>0</v>
      </c>
      <c r="T53" s="37">
        <f t="shared" si="12"/>
        <v>3.0568081879851484E-2</v>
      </c>
      <c r="U53" s="37">
        <f t="shared" si="12"/>
        <v>0</v>
      </c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x14ac:dyDescent="0.2">
      <c r="B54" s="18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</row>
    <row r="55" spans="1:42" x14ac:dyDescent="0.2">
      <c r="A55" s="18">
        <v>29</v>
      </c>
      <c r="B55" s="18"/>
      <c r="C55" s="18" t="s">
        <v>367</v>
      </c>
      <c r="D55" s="8">
        <f>SUM(F55:U55)</f>
        <v>1814.0992835209822</v>
      </c>
      <c r="F55" s="20">
        <v>990.67669901340264</v>
      </c>
      <c r="G55" s="20">
        <v>638.66789991502662</v>
      </c>
      <c r="H55" s="20">
        <v>93.426420518003212</v>
      </c>
      <c r="I55" s="20"/>
      <c r="J55" s="20"/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3.0365751174281135E-2</v>
      </c>
      <c r="S55" s="20">
        <v>17.729128704441312</v>
      </c>
      <c r="T55" s="20">
        <v>73.568769618934368</v>
      </c>
      <c r="U55" s="20">
        <v>0</v>
      </c>
    </row>
    <row r="56" spans="1:42" x14ac:dyDescent="0.2">
      <c r="A56" s="18">
        <v>30</v>
      </c>
      <c r="B56" s="18" t="s">
        <v>218</v>
      </c>
      <c r="D56" s="37">
        <f>SUM(F56:U56)</f>
        <v>1</v>
      </c>
      <c r="F56" s="37">
        <f t="shared" ref="F56:U56" si="13">F55/$D55</f>
        <v>0.5460983905415584</v>
      </c>
      <c r="G56" s="37">
        <f t="shared" si="13"/>
        <v>0.35205785356765984</v>
      </c>
      <c r="H56" s="37">
        <f t="shared" si="13"/>
        <v>5.1500169459673693E-2</v>
      </c>
      <c r="I56" s="37"/>
      <c r="J56" s="37"/>
      <c r="K56" s="37">
        <f t="shared" si="13"/>
        <v>0</v>
      </c>
      <c r="L56" s="37">
        <f t="shared" si="13"/>
        <v>0</v>
      </c>
      <c r="M56" s="37">
        <f t="shared" si="13"/>
        <v>0</v>
      </c>
      <c r="N56" s="37">
        <f t="shared" si="13"/>
        <v>0</v>
      </c>
      <c r="O56" s="37">
        <f t="shared" si="13"/>
        <v>0</v>
      </c>
      <c r="P56" s="37">
        <f t="shared" si="13"/>
        <v>0</v>
      </c>
      <c r="Q56" s="37">
        <f t="shared" si="13"/>
        <v>0</v>
      </c>
      <c r="R56" s="37">
        <f t="shared" si="13"/>
        <v>1.6738748231763973E-5</v>
      </c>
      <c r="S56" s="37">
        <f t="shared" si="13"/>
        <v>9.7729649449124281E-3</v>
      </c>
      <c r="T56" s="37">
        <f t="shared" si="13"/>
        <v>4.0553882737963974E-2</v>
      </c>
      <c r="U56" s="37">
        <f t="shared" si="13"/>
        <v>0</v>
      </c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x14ac:dyDescent="0.2">
      <c r="B57" s="18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</row>
    <row r="58" spans="1:42" x14ac:dyDescent="0.2">
      <c r="A58" s="18">
        <v>31</v>
      </c>
      <c r="B58" s="18"/>
      <c r="C58" s="18" t="s">
        <v>367</v>
      </c>
      <c r="D58" s="8">
        <f>SUM(F58:T58)</f>
        <v>146472.77636014312</v>
      </c>
      <c r="F58" s="20">
        <v>80997.830019563335</v>
      </c>
      <c r="G58" s="20">
        <v>54250.925863630568</v>
      </c>
      <c r="H58" s="20">
        <v>4765.9654874257794</v>
      </c>
      <c r="I58" s="20"/>
      <c r="J58" s="20"/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2.6349888414348759</v>
      </c>
      <c r="R58" s="20">
        <v>0</v>
      </c>
      <c r="S58" s="20">
        <v>1583.641180754754</v>
      </c>
      <c r="T58" s="20">
        <v>4871.7788199272854</v>
      </c>
      <c r="U58" s="20">
        <v>0</v>
      </c>
    </row>
    <row r="59" spans="1:42" x14ac:dyDescent="0.2">
      <c r="A59" s="18">
        <v>32</v>
      </c>
      <c r="B59" s="18" t="s">
        <v>263</v>
      </c>
      <c r="D59" s="37">
        <f>SUM(F59:U59)</f>
        <v>1.0000000000000002</v>
      </c>
      <c r="F59" s="107">
        <f t="shared" ref="F59:U59" si="14">F58/$D58</f>
        <v>0.55298897196027852</v>
      </c>
      <c r="G59" s="37">
        <f t="shared" si="14"/>
        <v>0.37038231411849482</v>
      </c>
      <c r="H59" s="37">
        <f t="shared" si="14"/>
        <v>3.2538234106434617E-2</v>
      </c>
      <c r="I59" s="37"/>
      <c r="J59" s="37"/>
      <c r="K59" s="37">
        <f t="shared" si="14"/>
        <v>0</v>
      </c>
      <c r="L59" s="37">
        <f t="shared" si="14"/>
        <v>0</v>
      </c>
      <c r="M59" s="37">
        <f t="shared" si="14"/>
        <v>0</v>
      </c>
      <c r="N59" s="37">
        <f t="shared" si="14"/>
        <v>0</v>
      </c>
      <c r="O59" s="37">
        <f t="shared" si="14"/>
        <v>0</v>
      </c>
      <c r="P59" s="37">
        <f t="shared" si="14"/>
        <v>0</v>
      </c>
      <c r="Q59" s="37">
        <f t="shared" si="14"/>
        <v>1.7989614909435728E-5</v>
      </c>
      <c r="R59" s="37">
        <f t="shared" si="14"/>
        <v>0</v>
      </c>
      <c r="S59" s="37">
        <f t="shared" si="14"/>
        <v>1.0811846543148346E-2</v>
      </c>
      <c r="T59" s="37">
        <f t="shared" si="14"/>
        <v>3.32606436567345E-2</v>
      </c>
      <c r="U59" s="37">
        <f t="shared" si="14"/>
        <v>0</v>
      </c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 x14ac:dyDescent="0.2">
      <c r="B60" s="18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</row>
    <row r="61" spans="1:42" x14ac:dyDescent="0.2">
      <c r="A61" s="18">
        <v>33</v>
      </c>
      <c r="B61" s="18"/>
      <c r="C61" s="18" t="s">
        <v>367</v>
      </c>
      <c r="D61" s="8">
        <f>SUM(F61:U61)</f>
        <v>29488.755926268852</v>
      </c>
      <c r="F61" s="20">
        <v>16860.772597662602</v>
      </c>
      <c r="G61" s="20">
        <v>10899.776423143992</v>
      </c>
      <c r="H61" s="20">
        <v>887.04516317899947</v>
      </c>
      <c r="I61" s="20"/>
      <c r="J61" s="20"/>
      <c r="K61" s="20">
        <v>0</v>
      </c>
      <c r="L61" s="20">
        <v>0</v>
      </c>
      <c r="M61" s="20">
        <v>14.239000000000033</v>
      </c>
      <c r="N61" s="20">
        <v>258.50491313992683</v>
      </c>
      <c r="O61" s="20">
        <v>0</v>
      </c>
      <c r="P61" s="20">
        <v>534.95437997989029</v>
      </c>
      <c r="Q61" s="20">
        <v>33.222698273621276</v>
      </c>
      <c r="R61" s="20">
        <v>0.24075088981278892</v>
      </c>
      <c r="S61" s="20">
        <v>0</v>
      </c>
      <c r="T61" s="20">
        <v>0</v>
      </c>
      <c r="U61" s="20">
        <v>0</v>
      </c>
    </row>
    <row r="62" spans="1:42" x14ac:dyDescent="0.2">
      <c r="A62" s="18">
        <v>34</v>
      </c>
      <c r="B62" s="18" t="s">
        <v>292</v>
      </c>
      <c r="D62" s="37">
        <f>SUM(F62:U62)</f>
        <v>1</v>
      </c>
      <c r="F62" s="107">
        <f t="shared" ref="F62:R62" si="15">F61/$D61</f>
        <v>0.57176954632538002</v>
      </c>
      <c r="G62" s="37">
        <f t="shared" si="15"/>
        <v>0.36962483091510728</v>
      </c>
      <c r="H62" s="37">
        <f t="shared" si="15"/>
        <v>3.0080793011305423E-2</v>
      </c>
      <c r="I62" s="37"/>
      <c r="J62" s="37"/>
      <c r="K62" s="37">
        <f t="shared" si="15"/>
        <v>0</v>
      </c>
      <c r="L62" s="37">
        <f t="shared" si="15"/>
        <v>0</v>
      </c>
      <c r="M62" s="37">
        <f t="shared" si="15"/>
        <v>4.8286201139179975E-4</v>
      </c>
      <c r="N62" s="37">
        <f t="shared" si="15"/>
        <v>8.7662197003586812E-3</v>
      </c>
      <c r="O62" s="37">
        <f t="shared" si="15"/>
        <v>0</v>
      </c>
      <c r="P62" s="37">
        <f t="shared" si="15"/>
        <v>1.8140961297839903E-2</v>
      </c>
      <c r="Q62" s="37">
        <f t="shared" si="15"/>
        <v>1.126622579694052E-3</v>
      </c>
      <c r="R62" s="37">
        <f t="shared" si="15"/>
        <v>8.1641589226328069E-6</v>
      </c>
      <c r="S62" s="37">
        <f>S61/$D61</f>
        <v>0</v>
      </c>
      <c r="T62" s="37">
        <f t="shared" ref="T62:U62" si="16">T61/$D61</f>
        <v>0</v>
      </c>
      <c r="U62" s="37">
        <f t="shared" si="16"/>
        <v>0</v>
      </c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 x14ac:dyDescent="0.2">
      <c r="B63" s="18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</row>
    <row r="64" spans="1:42" x14ac:dyDescent="0.2">
      <c r="A64" s="18">
        <v>35</v>
      </c>
      <c r="B64" s="18"/>
      <c r="C64" s="18" t="s">
        <v>367</v>
      </c>
      <c r="D64" s="8">
        <f>SUM(F64:U64)</f>
        <v>268336894.95349666</v>
      </c>
      <c r="F64" s="20">
        <v>219697800.02104729</v>
      </c>
      <c r="G64" s="20">
        <v>44998584.33654701</v>
      </c>
      <c r="H64" s="20">
        <v>1434885.3648571733</v>
      </c>
      <c r="I64" s="20"/>
      <c r="J64" s="20"/>
      <c r="K64" s="20">
        <v>0</v>
      </c>
      <c r="L64" s="20">
        <v>0</v>
      </c>
      <c r="M64" s="20">
        <v>1538527.4804888885</v>
      </c>
      <c r="N64" s="20">
        <v>53448.966800000002</v>
      </c>
      <c r="O64" s="20">
        <v>199888.20964578755</v>
      </c>
      <c r="P64" s="20">
        <v>0</v>
      </c>
      <c r="Q64" s="20">
        <v>126304.82486505431</v>
      </c>
      <c r="R64" s="20">
        <v>265834.66524547804</v>
      </c>
      <c r="S64" s="20">
        <v>0</v>
      </c>
      <c r="T64" s="20">
        <v>21621.083999999999</v>
      </c>
      <c r="U64" s="20">
        <v>0</v>
      </c>
    </row>
    <row r="65" spans="1:42" x14ac:dyDescent="0.2">
      <c r="A65" s="18">
        <v>36</v>
      </c>
      <c r="B65" s="18" t="s">
        <v>190</v>
      </c>
      <c r="D65" s="37">
        <f>SUM(F65:U65)</f>
        <v>1</v>
      </c>
      <c r="F65" s="107">
        <f t="shared" ref="F65:U65" si="17">F64/$D64</f>
        <v>0.81873869807996913</v>
      </c>
      <c r="G65" s="37">
        <f t="shared" si="17"/>
        <v>0.16769436176246041</v>
      </c>
      <c r="H65" s="37">
        <f t="shared" si="17"/>
        <v>5.3473278995266075E-3</v>
      </c>
      <c r="I65" s="37"/>
      <c r="J65" s="37"/>
      <c r="K65" s="37">
        <f t="shared" si="17"/>
        <v>0</v>
      </c>
      <c r="L65" s="37">
        <f t="shared" si="17"/>
        <v>0</v>
      </c>
      <c r="M65" s="37">
        <f t="shared" si="17"/>
        <v>5.7335666821199463E-3</v>
      </c>
      <c r="N65" s="37">
        <f t="shared" si="17"/>
        <v>1.991860523289681E-4</v>
      </c>
      <c r="O65" s="37">
        <f t="shared" si="17"/>
        <v>7.449151175444159E-4</v>
      </c>
      <c r="P65" s="37">
        <f t="shared" si="17"/>
        <v>0</v>
      </c>
      <c r="Q65" s="37">
        <f t="shared" si="17"/>
        <v>4.7069496308714163E-4</v>
      </c>
      <c r="R65" s="37">
        <f t="shared" si="17"/>
        <v>9.9067504411403328E-4</v>
      </c>
      <c r="S65" s="37">
        <f t="shared" si="17"/>
        <v>0</v>
      </c>
      <c r="T65" s="37">
        <f t="shared" si="17"/>
        <v>8.0574398849427611E-5</v>
      </c>
      <c r="U65" s="37">
        <f t="shared" si="17"/>
        <v>0</v>
      </c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spans="1:42" x14ac:dyDescent="0.2">
      <c r="B66" s="18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</row>
    <row r="67" spans="1:42" x14ac:dyDescent="0.2">
      <c r="A67" s="18">
        <v>37</v>
      </c>
      <c r="B67" s="18"/>
      <c r="C67" s="18" t="s">
        <v>367</v>
      </c>
      <c r="D67" s="8">
        <f>SUM(F67:U67)</f>
        <v>867.34302661809215</v>
      </c>
      <c r="F67" s="20">
        <v>478.2813876366713</v>
      </c>
      <c r="G67" s="20">
        <v>320.34448449254012</v>
      </c>
      <c r="H67" s="20">
        <v>28.142390804839184</v>
      </c>
      <c r="I67" s="20"/>
      <c r="J67" s="20"/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1.555925781202072E-2</v>
      </c>
      <c r="R67" s="20">
        <v>0</v>
      </c>
      <c r="S67" s="20">
        <v>11.792000000000002</v>
      </c>
      <c r="T67" s="20">
        <v>28.767204426229505</v>
      </c>
      <c r="U67" s="20">
        <v>0</v>
      </c>
    </row>
    <row r="68" spans="1:42" x14ac:dyDescent="0.2">
      <c r="A68" s="18">
        <v>38</v>
      </c>
      <c r="B68" s="18" t="s">
        <v>156</v>
      </c>
      <c r="D68" s="37">
        <f>SUM(F68:U68)</f>
        <v>1</v>
      </c>
      <c r="F68" s="107">
        <f t="shared" ref="F68:U68" si="18">F67/$D67</f>
        <v>0.55143279297646075</v>
      </c>
      <c r="G68" s="37">
        <f t="shared" si="18"/>
        <v>0.36934001273015821</v>
      </c>
      <c r="H68" s="37">
        <f t="shared" si="18"/>
        <v>3.2446667513510573E-2</v>
      </c>
      <c r="I68" s="37"/>
      <c r="J68" s="37"/>
      <c r="K68" s="37">
        <f t="shared" si="18"/>
        <v>0</v>
      </c>
      <c r="L68" s="37">
        <f t="shared" si="18"/>
        <v>0</v>
      </c>
      <c r="M68" s="37">
        <f t="shared" si="18"/>
        <v>0</v>
      </c>
      <c r="N68" s="37">
        <f t="shared" si="18"/>
        <v>0</v>
      </c>
      <c r="O68" s="37">
        <f t="shared" si="18"/>
        <v>0</v>
      </c>
      <c r="P68" s="37">
        <f t="shared" si="18"/>
        <v>0</v>
      </c>
      <c r="Q68" s="37">
        <f t="shared" si="18"/>
        <v>1.7938989920387934E-5</v>
      </c>
      <c r="R68" s="37">
        <f t="shared" si="18"/>
        <v>0</v>
      </c>
      <c r="S68" s="37">
        <f t="shared" si="18"/>
        <v>1.3595543675469298E-2</v>
      </c>
      <c r="T68" s="37">
        <f t="shared" si="18"/>
        <v>3.3167044114480737E-2</v>
      </c>
      <c r="U68" s="37">
        <f t="shared" si="18"/>
        <v>0</v>
      </c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spans="1:42" x14ac:dyDescent="0.2">
      <c r="B69" s="18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</row>
    <row r="70" spans="1:42" x14ac:dyDescent="0.2">
      <c r="A70" s="18">
        <v>39</v>
      </c>
      <c r="B70" s="18"/>
      <c r="C70" s="18" t="s">
        <v>367</v>
      </c>
      <c r="D70" s="8">
        <f>SUM(F70:T70)</f>
        <v>65090.015848471179</v>
      </c>
      <c r="F70" s="20">
        <v>36754.825679389258</v>
      </c>
      <c r="G70" s="20">
        <v>24093.04249090805</v>
      </c>
      <c r="H70" s="20">
        <v>909.31783806083638</v>
      </c>
      <c r="I70" s="20"/>
      <c r="J70" s="20"/>
      <c r="K70" s="20">
        <v>0</v>
      </c>
      <c r="L70" s="20">
        <v>0</v>
      </c>
      <c r="M70" s="20">
        <v>978.05606849533854</v>
      </c>
      <c r="N70" s="20">
        <v>61.472526656397726</v>
      </c>
      <c r="O70" s="20">
        <v>1002.5610296453324</v>
      </c>
      <c r="P70" s="20">
        <v>66.810044217144252</v>
      </c>
      <c r="Q70" s="20">
        <v>89.185784967628067</v>
      </c>
      <c r="R70" s="20">
        <v>9.0285331350323013</v>
      </c>
      <c r="S70" s="20">
        <v>286.04503254785874</v>
      </c>
      <c r="T70" s="20">
        <v>839.67082044830329</v>
      </c>
      <c r="U70" s="20">
        <v>0</v>
      </c>
    </row>
    <row r="71" spans="1:42" x14ac:dyDescent="0.2">
      <c r="A71" s="18">
        <v>40</v>
      </c>
      <c r="B71" s="18" t="s">
        <v>347</v>
      </c>
      <c r="D71" s="37">
        <f>SUM(F71:U71)</f>
        <v>1.0000000000000002</v>
      </c>
      <c r="F71" s="107">
        <f t="shared" ref="F71:U71" si="19">F70/$D70</f>
        <v>0.56467685865915407</v>
      </c>
      <c r="G71" s="37">
        <f t="shared" si="19"/>
        <v>0.37014958710405571</v>
      </c>
      <c r="H71" s="37">
        <f t="shared" si="19"/>
        <v>1.3970158498312828E-2</v>
      </c>
      <c r="I71" s="37"/>
      <c r="J71" s="37"/>
      <c r="K71" s="37">
        <f t="shared" si="19"/>
        <v>0</v>
      </c>
      <c r="L71" s="37">
        <f t="shared" si="19"/>
        <v>0</v>
      </c>
      <c r="M71" s="37">
        <f t="shared" si="19"/>
        <v>1.5026207256920047E-2</v>
      </c>
      <c r="N71" s="37">
        <f t="shared" si="19"/>
        <v>9.4442328604597478E-4</v>
      </c>
      <c r="O71" s="37">
        <f t="shared" si="19"/>
        <v>1.540268529015699E-2</v>
      </c>
      <c r="P71" s="37">
        <f t="shared" si="19"/>
        <v>1.0264253794725949E-3</v>
      </c>
      <c r="Q71" s="37">
        <f t="shared" si="19"/>
        <v>1.3701914772190494E-3</v>
      </c>
      <c r="R71" s="37">
        <f t="shared" si="19"/>
        <v>1.3870841813974397E-4</v>
      </c>
      <c r="S71" s="37">
        <f t="shared" si="19"/>
        <v>4.3946068966055924E-3</v>
      </c>
      <c r="T71" s="37">
        <f t="shared" si="19"/>
        <v>1.2900147733917402E-2</v>
      </c>
      <c r="U71" s="37">
        <f t="shared" si="19"/>
        <v>0</v>
      </c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spans="1:42" x14ac:dyDescent="0.2">
      <c r="B72" s="18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</row>
    <row r="73" spans="1:42" x14ac:dyDescent="0.2">
      <c r="A73" s="18">
        <v>41</v>
      </c>
      <c r="B73" s="18"/>
      <c r="C73" s="18" t="s">
        <v>367</v>
      </c>
      <c r="D73" s="8">
        <f>SUM(F73:U73)</f>
        <v>0</v>
      </c>
      <c r="F73" s="20">
        <v>0</v>
      </c>
      <c r="G73" s="20">
        <v>0</v>
      </c>
      <c r="H73" s="20">
        <v>0</v>
      </c>
      <c r="I73" s="20"/>
      <c r="J73" s="20"/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</row>
    <row r="74" spans="1:42" x14ac:dyDescent="0.2">
      <c r="A74" s="18">
        <v>42</v>
      </c>
      <c r="B74" s="18" t="s">
        <v>229</v>
      </c>
      <c r="D74" s="37">
        <f>SUM(F74:U74)</f>
        <v>0</v>
      </c>
      <c r="F74" s="107">
        <v>0</v>
      </c>
      <c r="G74" s="107">
        <v>0</v>
      </c>
      <c r="H74" s="107">
        <v>0</v>
      </c>
      <c r="I74" s="107"/>
      <c r="J74" s="107"/>
      <c r="K74" s="107">
        <v>0</v>
      </c>
      <c r="L74" s="107">
        <v>0</v>
      </c>
      <c r="M74" s="107">
        <v>0</v>
      </c>
      <c r="N74" s="107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07">
        <v>0</v>
      </c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spans="1:42" x14ac:dyDescent="0.2">
      <c r="A75" s="1"/>
      <c r="B75" s="18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</row>
    <row r="76" spans="1:42" x14ac:dyDescent="0.2">
      <c r="A76" s="18">
        <v>43</v>
      </c>
      <c r="B76" s="18"/>
      <c r="C76" s="18" t="s">
        <v>367</v>
      </c>
      <c r="D76" s="8">
        <f>SUM(F76:U76)</f>
        <v>12.979983262728974</v>
      </c>
      <c r="F76" s="20">
        <v>7.0883479690326583</v>
      </c>
      <c r="G76" s="20">
        <v>4.5697050468205127</v>
      </c>
      <c r="H76" s="20">
        <v>0.66847133761427036</v>
      </c>
      <c r="I76" s="20"/>
      <c r="J76" s="20"/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2.1726867188733056E-4</v>
      </c>
      <c r="S76" s="20">
        <v>0.12685292141220028</v>
      </c>
      <c r="T76" s="20">
        <v>0.52638871917744567</v>
      </c>
      <c r="U76" s="20">
        <v>0</v>
      </c>
    </row>
    <row r="77" spans="1:42" x14ac:dyDescent="0.2">
      <c r="A77" s="18">
        <v>44</v>
      </c>
      <c r="B77" s="18" t="s">
        <v>230</v>
      </c>
      <c r="D77" s="37">
        <f>SUM(F77:U77)</f>
        <v>1</v>
      </c>
      <c r="F77" s="107">
        <f t="shared" ref="F77:U77" si="20">F76/$D76</f>
        <v>0.5460983905415584</v>
      </c>
      <c r="G77" s="37">
        <f t="shared" si="20"/>
        <v>0.35205785356765984</v>
      </c>
      <c r="H77" s="37">
        <f t="shared" si="20"/>
        <v>5.1500169459673693E-2</v>
      </c>
      <c r="I77" s="37"/>
      <c r="J77" s="37"/>
      <c r="K77" s="37">
        <f t="shared" si="20"/>
        <v>0</v>
      </c>
      <c r="L77" s="37">
        <f t="shared" si="20"/>
        <v>0</v>
      </c>
      <c r="M77" s="37">
        <f t="shared" si="20"/>
        <v>0</v>
      </c>
      <c r="N77" s="37">
        <f t="shared" si="20"/>
        <v>0</v>
      </c>
      <c r="O77" s="37">
        <f t="shared" si="20"/>
        <v>0</v>
      </c>
      <c r="P77" s="37">
        <f t="shared" si="20"/>
        <v>0</v>
      </c>
      <c r="Q77" s="37">
        <f t="shared" si="20"/>
        <v>0</v>
      </c>
      <c r="R77" s="37">
        <f t="shared" si="20"/>
        <v>1.6738748231763973E-5</v>
      </c>
      <c r="S77" s="37">
        <f t="shared" si="20"/>
        <v>9.7729649449124264E-3</v>
      </c>
      <c r="T77" s="37">
        <f t="shared" si="20"/>
        <v>4.055388273796396E-2</v>
      </c>
      <c r="U77" s="37">
        <f t="shared" si="20"/>
        <v>0</v>
      </c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spans="1:42" x14ac:dyDescent="0.2">
      <c r="B78" s="18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</row>
    <row r="79" spans="1:42" x14ac:dyDescent="0.2">
      <c r="A79" s="18">
        <v>45</v>
      </c>
      <c r="B79" s="18"/>
      <c r="C79" s="18" t="s">
        <v>367</v>
      </c>
      <c r="D79" s="8">
        <f>SUM(F79:U79)</f>
        <v>89664794.860756457</v>
      </c>
      <c r="F79" s="20">
        <v>0</v>
      </c>
      <c r="G79" s="20">
        <v>70821320.058227107</v>
      </c>
      <c r="H79" s="20">
        <v>1801321.2838420095</v>
      </c>
      <c r="I79" s="20"/>
      <c r="J79" s="20"/>
      <c r="K79" s="20">
        <v>0</v>
      </c>
      <c r="L79" s="20">
        <v>0</v>
      </c>
      <c r="M79" s="20">
        <v>4412504.2898531258</v>
      </c>
      <c r="N79" s="20">
        <v>31653.494010303588</v>
      </c>
      <c r="O79" s="20">
        <v>11721772.313486062</v>
      </c>
      <c r="P79" s="20">
        <v>65504.268591263957</v>
      </c>
      <c r="Q79" s="20">
        <v>180719.15274656602</v>
      </c>
      <c r="R79" s="20">
        <v>630000</v>
      </c>
      <c r="S79" s="20">
        <v>0</v>
      </c>
      <c r="T79" s="20">
        <v>0</v>
      </c>
      <c r="U79" s="20">
        <v>0</v>
      </c>
    </row>
    <row r="80" spans="1:42" x14ac:dyDescent="0.2">
      <c r="A80" s="18">
        <v>46</v>
      </c>
      <c r="B80" s="18" t="s">
        <v>191</v>
      </c>
      <c r="D80" s="37">
        <f>SUM(F80:U80)</f>
        <v>0.99999999999999967</v>
      </c>
      <c r="F80" s="107">
        <f>F79/$D79</f>
        <v>0</v>
      </c>
      <c r="G80" s="37">
        <f t="shared" ref="G80:U80" si="21">G79/$D79</f>
        <v>0.78984533637987986</v>
      </c>
      <c r="H80" s="37">
        <f t="shared" si="21"/>
        <v>2.0089504321504813E-2</v>
      </c>
      <c r="I80" s="37"/>
      <c r="J80" s="37"/>
      <c r="K80" s="37">
        <f t="shared" si="21"/>
        <v>0</v>
      </c>
      <c r="L80" s="37">
        <f t="shared" si="21"/>
        <v>0</v>
      </c>
      <c r="M80" s="37">
        <f t="shared" si="21"/>
        <v>4.9211112306735944E-2</v>
      </c>
      <c r="N80" s="37">
        <f t="shared" si="21"/>
        <v>3.5302031370795404E-4</v>
      </c>
      <c r="O80" s="37">
        <f t="shared" si="21"/>
        <v>0.13072881426527774</v>
      </c>
      <c r="P80" s="37">
        <f t="shared" si="21"/>
        <v>7.3054612674894076E-4</v>
      </c>
      <c r="Q80" s="37">
        <f t="shared" si="21"/>
        <v>2.0154973089182996E-3</v>
      </c>
      <c r="R80" s="37">
        <f t="shared" si="21"/>
        <v>7.0261689772262194E-3</v>
      </c>
      <c r="S80" s="37">
        <f t="shared" si="21"/>
        <v>0</v>
      </c>
      <c r="T80" s="37">
        <f t="shared" si="21"/>
        <v>0</v>
      </c>
      <c r="U80" s="37">
        <f t="shared" si="21"/>
        <v>0</v>
      </c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spans="1:42" x14ac:dyDescent="0.2">
      <c r="B81" s="18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</row>
    <row r="82" spans="1:42" x14ac:dyDescent="0.2">
      <c r="A82" s="18">
        <v>47</v>
      </c>
      <c r="B82" s="18"/>
      <c r="C82" s="18" t="s">
        <v>367</v>
      </c>
      <c r="D82" s="8">
        <f>SUM(F82:U82)</f>
        <v>40394.550542817509</v>
      </c>
      <c r="F82" s="20">
        <v>20715.081263617365</v>
      </c>
      <c r="G82" s="20">
        <v>15192.326583208649</v>
      </c>
      <c r="H82" s="20">
        <v>1448.7871535531733</v>
      </c>
      <c r="I82" s="20"/>
      <c r="J82" s="20"/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170.36327432262374</v>
      </c>
      <c r="R82" s="20">
        <v>0</v>
      </c>
      <c r="S82" s="20">
        <v>977.91264882859559</v>
      </c>
      <c r="T82" s="20">
        <v>1890.0796192870998</v>
      </c>
      <c r="U82" s="20">
        <v>0</v>
      </c>
    </row>
    <row r="83" spans="1:42" x14ac:dyDescent="0.2">
      <c r="A83" s="18">
        <v>48</v>
      </c>
      <c r="B83" s="18" t="s">
        <v>157</v>
      </c>
      <c r="D83" s="37">
        <f>SUM(F83:U83)</f>
        <v>1</v>
      </c>
      <c r="F83" s="107">
        <f t="shared" ref="F83:U83" si="22">F82/$D82</f>
        <v>0.51281870908947846</v>
      </c>
      <c r="G83" s="37">
        <f t="shared" si="22"/>
        <v>0.37609841869895422</v>
      </c>
      <c r="H83" s="37">
        <f t="shared" si="22"/>
        <v>3.58659060215928E-2</v>
      </c>
      <c r="I83" s="37"/>
      <c r="J83" s="37"/>
      <c r="K83" s="37">
        <f t="shared" si="22"/>
        <v>0</v>
      </c>
      <c r="L83" s="37">
        <f t="shared" si="22"/>
        <v>0</v>
      </c>
      <c r="M83" s="37">
        <f t="shared" si="22"/>
        <v>0</v>
      </c>
      <c r="N83" s="37">
        <f t="shared" si="22"/>
        <v>0</v>
      </c>
      <c r="O83" s="37">
        <f t="shared" si="22"/>
        <v>0</v>
      </c>
      <c r="P83" s="37">
        <f t="shared" si="22"/>
        <v>0</v>
      </c>
      <c r="Q83" s="37">
        <f t="shared" si="22"/>
        <v>4.2174816165374013E-3</v>
      </c>
      <c r="R83" s="37">
        <f t="shared" si="22"/>
        <v>0</v>
      </c>
      <c r="S83" s="37">
        <f t="shared" si="22"/>
        <v>2.4209024130421392E-2</v>
      </c>
      <c r="T83" s="37">
        <f t="shared" si="22"/>
        <v>4.6790460443015672E-2</v>
      </c>
      <c r="U83" s="37">
        <f t="shared" si="22"/>
        <v>0</v>
      </c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spans="1:42" x14ac:dyDescent="0.2">
      <c r="B84" s="18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</row>
    <row r="85" spans="1:42" x14ac:dyDescent="0.2">
      <c r="A85" s="18">
        <v>49</v>
      </c>
      <c r="B85" s="18"/>
      <c r="C85" s="18" t="s">
        <v>367</v>
      </c>
      <c r="D85" s="8">
        <f>SUM(F85:T85)</f>
        <v>1150.8076870241964</v>
      </c>
      <c r="F85" s="20">
        <v>598.03596391531391</v>
      </c>
      <c r="G85" s="20">
        <v>346.95735746489379</v>
      </c>
      <c r="H85" s="20">
        <v>112.56314055701102</v>
      </c>
      <c r="I85" s="20"/>
      <c r="J85" s="20"/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15.405861225233664</v>
      </c>
      <c r="R85" s="20">
        <v>2.9912228233935165</v>
      </c>
      <c r="S85" s="20">
        <v>8.0944030682847483</v>
      </c>
      <c r="T85" s="20">
        <v>66.759737970065714</v>
      </c>
      <c r="U85" s="20">
        <v>0</v>
      </c>
    </row>
    <row r="86" spans="1:42" x14ac:dyDescent="0.2">
      <c r="A86" s="18">
        <v>50</v>
      </c>
      <c r="B86" s="18" t="s">
        <v>335</v>
      </c>
      <c r="D86" s="37">
        <f>SUM(F86:U86)</f>
        <v>1</v>
      </c>
      <c r="F86" s="107">
        <f t="shared" ref="F86:U86" si="23">F85/$D85</f>
        <v>0.51966629234267525</v>
      </c>
      <c r="G86" s="37">
        <f t="shared" si="23"/>
        <v>0.30149030231286489</v>
      </c>
      <c r="H86" s="37">
        <f t="shared" si="23"/>
        <v>9.7812294639846559E-2</v>
      </c>
      <c r="I86" s="37"/>
      <c r="J86" s="37"/>
      <c r="K86" s="37">
        <f t="shared" si="23"/>
        <v>0</v>
      </c>
      <c r="L86" s="37">
        <f t="shared" si="23"/>
        <v>0</v>
      </c>
      <c r="M86" s="37">
        <f t="shared" si="23"/>
        <v>0</v>
      </c>
      <c r="N86" s="37">
        <f t="shared" si="23"/>
        <v>0</v>
      </c>
      <c r="O86" s="37">
        <f t="shared" si="23"/>
        <v>0</v>
      </c>
      <c r="P86" s="37">
        <f t="shared" si="23"/>
        <v>0</v>
      </c>
      <c r="Q86" s="37">
        <f t="shared" si="23"/>
        <v>1.3386998886904157E-2</v>
      </c>
      <c r="R86" s="37">
        <f t="shared" si="23"/>
        <v>2.5992377850102286E-3</v>
      </c>
      <c r="S86" s="37">
        <f t="shared" si="23"/>
        <v>7.03367135930033E-3</v>
      </c>
      <c r="T86" s="37">
        <f t="shared" si="23"/>
        <v>5.8011202673398592E-2</v>
      </c>
      <c r="U86" s="37">
        <f t="shared" si="23"/>
        <v>0</v>
      </c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spans="1:42" x14ac:dyDescent="0.2">
      <c r="B87" s="18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</row>
    <row r="88" spans="1:42" x14ac:dyDescent="0.2">
      <c r="A88" s="18">
        <v>51</v>
      </c>
      <c r="B88" s="18"/>
      <c r="C88" s="18" t="s">
        <v>367</v>
      </c>
      <c r="D88" s="8">
        <f>SUM(F88:T88)</f>
        <v>2424833.3002878027</v>
      </c>
      <c r="F88" s="20">
        <v>1600988.2578342557</v>
      </c>
      <c r="G88" s="20">
        <v>620986.57963316725</v>
      </c>
      <c r="H88" s="20">
        <v>56360.797630020003</v>
      </c>
      <c r="I88" s="20"/>
      <c r="J88" s="20"/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5702.756940360001</v>
      </c>
      <c r="R88" s="20">
        <v>489.30824999999999</v>
      </c>
      <c r="S88" s="20">
        <v>0</v>
      </c>
      <c r="T88" s="20">
        <v>140305.60000000001</v>
      </c>
      <c r="U88" s="20">
        <v>0</v>
      </c>
    </row>
    <row r="89" spans="1:42" x14ac:dyDescent="0.2">
      <c r="A89" s="18">
        <v>52</v>
      </c>
      <c r="B89" s="18" t="s">
        <v>221</v>
      </c>
      <c r="D89" s="37">
        <f>SUM(F89:U89)</f>
        <v>1</v>
      </c>
      <c r="F89" s="107">
        <f t="shared" ref="F89:U89" si="24">F88/$D88</f>
        <v>0.66024673021614921</v>
      </c>
      <c r="G89" s="37">
        <f t="shared" si="24"/>
        <v>0.2560945445443456</v>
      </c>
      <c r="H89" s="37">
        <f t="shared" si="24"/>
        <v>2.3243163818036712E-2</v>
      </c>
      <c r="I89" s="37"/>
      <c r="J89" s="37"/>
      <c r="K89" s="37">
        <f t="shared" si="24"/>
        <v>0</v>
      </c>
      <c r="L89" s="37">
        <f t="shared" si="24"/>
        <v>0</v>
      </c>
      <c r="M89" s="37">
        <f t="shared" si="24"/>
        <v>0</v>
      </c>
      <c r="N89" s="37">
        <f t="shared" si="24"/>
        <v>0</v>
      </c>
      <c r="O89" s="37">
        <f t="shared" si="24"/>
        <v>0</v>
      </c>
      <c r="P89" s="37">
        <f t="shared" si="24"/>
        <v>0</v>
      </c>
      <c r="Q89" s="37">
        <f t="shared" si="24"/>
        <v>2.3518140152905117E-3</v>
      </c>
      <c r="R89" s="37">
        <f t="shared" si="24"/>
        <v>2.0179046944873453E-4</v>
      </c>
      <c r="S89" s="37">
        <f t="shared" si="24"/>
        <v>0</v>
      </c>
      <c r="T89" s="37">
        <f t="shared" si="24"/>
        <v>5.786195693672929E-2</v>
      </c>
      <c r="U89" s="37">
        <f t="shared" si="24"/>
        <v>0</v>
      </c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spans="1:42" x14ac:dyDescent="0.2">
      <c r="B90" s="18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</row>
    <row r="91" spans="1:42" x14ac:dyDescent="0.2">
      <c r="A91" s="18">
        <v>53</v>
      </c>
      <c r="B91" s="18"/>
      <c r="C91" s="18" t="s">
        <v>367</v>
      </c>
      <c r="D91" s="8">
        <f>SUM(F91:T91)</f>
        <v>769674.06214200391</v>
      </c>
      <c r="F91" s="20">
        <v>754697.93432468642</v>
      </c>
      <c r="G91" s="20">
        <v>14832.729678683565</v>
      </c>
      <c r="H91" s="20">
        <v>78</v>
      </c>
      <c r="I91" s="20"/>
      <c r="J91" s="20"/>
      <c r="K91" s="20">
        <v>0</v>
      </c>
      <c r="L91" s="20">
        <v>0</v>
      </c>
      <c r="M91" s="20">
        <v>49</v>
      </c>
      <c r="N91" s="20">
        <v>0</v>
      </c>
      <c r="O91" s="20">
        <v>3</v>
      </c>
      <c r="P91" s="20">
        <v>0</v>
      </c>
      <c r="Q91" s="20">
        <v>4.3981386338797526</v>
      </c>
      <c r="R91" s="20">
        <v>8</v>
      </c>
      <c r="S91" s="20">
        <v>0</v>
      </c>
      <c r="T91" s="20">
        <v>1</v>
      </c>
      <c r="U91" s="20">
        <v>0</v>
      </c>
    </row>
    <row r="92" spans="1:42" x14ac:dyDescent="0.2">
      <c r="A92" s="18">
        <v>54</v>
      </c>
      <c r="B92" s="18" t="s">
        <v>220</v>
      </c>
      <c r="D92" s="37">
        <f>SUM(F92:U92)</f>
        <v>0.99999999999999989</v>
      </c>
      <c r="F92" s="107">
        <f t="shared" ref="F92:U92" si="25">F91/$D91</f>
        <v>0.98054224696667192</v>
      </c>
      <c r="G92" s="37">
        <f t="shared" si="25"/>
        <v>1.9271442820099797E-2</v>
      </c>
      <c r="H92" s="37">
        <f t="shared" si="25"/>
        <v>1.0134159878393966E-4</v>
      </c>
      <c r="I92" s="37"/>
      <c r="J92" s="37"/>
      <c r="K92" s="37">
        <f t="shared" si="25"/>
        <v>0</v>
      </c>
      <c r="L92" s="37">
        <f t="shared" si="25"/>
        <v>0</v>
      </c>
      <c r="M92" s="37">
        <f t="shared" si="25"/>
        <v>6.3663312056577481E-5</v>
      </c>
      <c r="N92" s="37">
        <f t="shared" si="25"/>
        <v>0</v>
      </c>
      <c r="O92" s="37">
        <f t="shared" si="25"/>
        <v>3.8977537993822948E-6</v>
      </c>
      <c r="P92" s="37">
        <f t="shared" si="25"/>
        <v>0</v>
      </c>
      <c r="Q92" s="37">
        <f t="shared" si="25"/>
        <v>5.7142871901382866E-6</v>
      </c>
      <c r="R92" s="37">
        <f t="shared" si="25"/>
        <v>1.0394010131686118E-5</v>
      </c>
      <c r="S92" s="37">
        <f t="shared" si="25"/>
        <v>0</v>
      </c>
      <c r="T92" s="37">
        <f t="shared" si="25"/>
        <v>1.2992512664607648E-6</v>
      </c>
      <c r="U92" s="37">
        <f t="shared" si="25"/>
        <v>0</v>
      </c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spans="1:42" x14ac:dyDescent="0.2">
      <c r="B93" s="18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</row>
    <row r="94" spans="1:42" x14ac:dyDescent="0.2">
      <c r="A94" s="18">
        <v>55</v>
      </c>
      <c r="B94" s="18"/>
      <c r="C94" s="18" t="s">
        <v>367</v>
      </c>
      <c r="D94" s="8">
        <f>SUM(F94:U94)</f>
        <v>109320.74929152678</v>
      </c>
      <c r="F94" s="20">
        <v>57125.117875723576</v>
      </c>
      <c r="G94" s="20">
        <v>32745.328381435225</v>
      </c>
      <c r="H94" s="20">
        <v>11290.917381042875</v>
      </c>
      <c r="I94" s="20"/>
      <c r="J94" s="20"/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1438.8753754149936</v>
      </c>
      <c r="R94" s="20">
        <v>279.25031769309663</v>
      </c>
      <c r="S94" s="20">
        <v>208.79947902198595</v>
      </c>
      <c r="T94" s="20">
        <v>6232.4604811950385</v>
      </c>
      <c r="U94" s="20">
        <v>0</v>
      </c>
    </row>
    <row r="95" spans="1:42" x14ac:dyDescent="0.2">
      <c r="A95" s="18">
        <v>56</v>
      </c>
      <c r="B95" s="18" t="s">
        <v>463</v>
      </c>
      <c r="D95" s="37">
        <f>SUM(F95:U95)</f>
        <v>1.0000000000000002</v>
      </c>
      <c r="F95" s="107">
        <f t="shared" ref="F95:U95" si="26">F94/$D94</f>
        <v>0.52254597819657667</v>
      </c>
      <c r="G95" s="37">
        <f t="shared" si="26"/>
        <v>0.29953443050516343</v>
      </c>
      <c r="H95" s="37">
        <f t="shared" si="26"/>
        <v>0.10328247340249441</v>
      </c>
      <c r="I95" s="37"/>
      <c r="J95" s="37"/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1.3161960421419448E-2</v>
      </c>
      <c r="R95" s="37">
        <f t="shared" si="26"/>
        <v>2.5544127670440392E-3</v>
      </c>
      <c r="S95" s="37">
        <f t="shared" si="26"/>
        <v>1.9099711662712649E-3</v>
      </c>
      <c r="T95" s="37">
        <f t="shared" si="26"/>
        <v>5.7010773541030818E-2</v>
      </c>
      <c r="U95" s="37">
        <f t="shared" si="26"/>
        <v>0</v>
      </c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spans="1:42" x14ac:dyDescent="0.2">
      <c r="B96" s="18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</row>
    <row r="97" spans="1:42" x14ac:dyDescent="0.2">
      <c r="A97" s="18">
        <v>57</v>
      </c>
      <c r="B97" s="18"/>
      <c r="C97" s="18" t="s">
        <v>367</v>
      </c>
      <c r="D97" s="8">
        <f>SUM(F97:U97)</f>
        <v>14324.690465038229</v>
      </c>
      <c r="F97" s="20">
        <v>7496.969767969259</v>
      </c>
      <c r="G97" s="20">
        <v>4334.8190820417858</v>
      </c>
      <c r="H97" s="20">
        <v>1410.9879286580037</v>
      </c>
      <c r="I97" s="20"/>
      <c r="J97" s="20"/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193.21308142471435</v>
      </c>
      <c r="R97" s="20">
        <v>37.497906554104617</v>
      </c>
      <c r="S97" s="20">
        <v>14.304023908463686</v>
      </c>
      <c r="T97" s="20">
        <v>836.89867448189784</v>
      </c>
      <c r="U97" s="20">
        <v>0</v>
      </c>
    </row>
    <row r="98" spans="1:42" x14ac:dyDescent="0.2">
      <c r="A98" s="18">
        <v>58</v>
      </c>
      <c r="B98" s="18" t="s">
        <v>264</v>
      </c>
      <c r="D98" s="37">
        <f>SUM(F98:U98)</f>
        <v>0.99999999999999989</v>
      </c>
      <c r="F98" s="107">
        <f t="shared" ref="F98:U98" si="27">F97/$D97</f>
        <v>0.52335998367761249</v>
      </c>
      <c r="G98" s="37">
        <f t="shared" si="27"/>
        <v>0.30261171036272144</v>
      </c>
      <c r="H98" s="37">
        <f t="shared" si="27"/>
        <v>9.8500413122486141E-2</v>
      </c>
      <c r="I98" s="37"/>
      <c r="J98" s="37"/>
      <c r="K98" s="37">
        <f t="shared" si="27"/>
        <v>0</v>
      </c>
      <c r="L98" s="37">
        <f t="shared" si="27"/>
        <v>0</v>
      </c>
      <c r="M98" s="37">
        <f t="shared" si="27"/>
        <v>0</v>
      </c>
      <c r="N98" s="37">
        <f t="shared" si="27"/>
        <v>0</v>
      </c>
      <c r="O98" s="37">
        <f t="shared" si="27"/>
        <v>0</v>
      </c>
      <c r="P98" s="37">
        <f t="shared" si="27"/>
        <v>0</v>
      </c>
      <c r="Q98" s="37">
        <f t="shared" si="27"/>
        <v>1.3488115634769404E-2</v>
      </c>
      <c r="R98" s="37">
        <f t="shared" si="27"/>
        <v>2.6177114713664806E-3</v>
      </c>
      <c r="S98" s="37">
        <f t="shared" si="27"/>
        <v>9.9855727726717836E-4</v>
      </c>
      <c r="T98" s="37">
        <f t="shared" si="27"/>
        <v>5.8423508453776862E-2</v>
      </c>
      <c r="U98" s="37">
        <f t="shared" si="27"/>
        <v>0</v>
      </c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spans="1:42" x14ac:dyDescent="0.2">
      <c r="B99" s="18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</row>
    <row r="100" spans="1:42" x14ac:dyDescent="0.2">
      <c r="A100" s="18">
        <v>59</v>
      </c>
      <c r="B100" s="18"/>
      <c r="C100" s="18" t="s">
        <v>367</v>
      </c>
      <c r="D100" s="8">
        <f>SUM(F100:U100)</f>
        <v>56.852172987419905</v>
      </c>
      <c r="F100" s="20">
        <v>29.778562500788404</v>
      </c>
      <c r="G100" s="20">
        <v>17.228422952934288</v>
      </c>
      <c r="H100" s="20">
        <v>5.6045567109339398</v>
      </c>
      <c r="I100" s="20"/>
      <c r="J100" s="20"/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0.76745778600790837</v>
      </c>
      <c r="R100" s="20">
        <v>0.14894467872841544</v>
      </c>
      <c r="S100" s="20">
        <v>0</v>
      </c>
      <c r="T100" s="20">
        <v>3.3242283580269483</v>
      </c>
      <c r="U100" s="20">
        <v>0</v>
      </c>
    </row>
    <row r="101" spans="1:42" x14ac:dyDescent="0.2">
      <c r="A101" s="18">
        <v>60</v>
      </c>
      <c r="B101" s="18" t="s">
        <v>336</v>
      </c>
      <c r="D101" s="37">
        <f>SUM(F101:U101)</f>
        <v>1</v>
      </c>
      <c r="F101" s="107">
        <f t="shared" ref="F101:U101" si="28">F100/$D100</f>
        <v>0.52378934587738135</v>
      </c>
      <c r="G101" s="37">
        <f t="shared" si="28"/>
        <v>0.30303895256117208</v>
      </c>
      <c r="H101" s="37">
        <f t="shared" si="28"/>
        <v>9.8581222430567453E-2</v>
      </c>
      <c r="I101" s="37"/>
      <c r="J101" s="37"/>
      <c r="K101" s="37">
        <f t="shared" si="28"/>
        <v>0</v>
      </c>
      <c r="L101" s="37">
        <f t="shared" si="28"/>
        <v>0</v>
      </c>
      <c r="M101" s="37">
        <f t="shared" si="28"/>
        <v>0</v>
      </c>
      <c r="N101" s="37">
        <f t="shared" si="28"/>
        <v>0</v>
      </c>
      <c r="O101" s="37">
        <f t="shared" si="28"/>
        <v>0</v>
      </c>
      <c r="P101" s="37">
        <f t="shared" si="28"/>
        <v>0</v>
      </c>
      <c r="Q101" s="37">
        <f t="shared" si="28"/>
        <v>1.3499181221757863E-2</v>
      </c>
      <c r="R101" s="37">
        <f t="shared" si="28"/>
        <v>2.6198590291592462E-3</v>
      </c>
      <c r="S101" s="37">
        <f t="shared" si="28"/>
        <v>0</v>
      </c>
      <c r="T101" s="37">
        <f t="shared" si="28"/>
        <v>5.8471438879961979E-2</v>
      </c>
      <c r="U101" s="37">
        <f t="shared" si="28"/>
        <v>0</v>
      </c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spans="1:42" x14ac:dyDescent="0.2">
      <c r="B102" s="18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</row>
    <row r="103" spans="1:42" x14ac:dyDescent="0.2">
      <c r="B103" s="18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</row>
    <row r="105" spans="1:42" x14ac:dyDescent="0.2">
      <c r="A105" s="56"/>
    </row>
    <row r="106" spans="1:42" x14ac:dyDescent="0.2">
      <c r="A106" s="56"/>
    </row>
    <row r="108" spans="1:42" x14ac:dyDescent="0.2">
      <c r="A108" s="56"/>
    </row>
    <row r="109" spans="1:42" x14ac:dyDescent="0.2">
      <c r="A109" s="56"/>
    </row>
    <row r="111" spans="1:42" x14ac:dyDescent="0.2">
      <c r="A111" s="56"/>
    </row>
    <row r="112" spans="1:42" x14ac:dyDescent="0.2">
      <c r="A112" s="56"/>
    </row>
    <row r="114" spans="1:21" x14ac:dyDescent="0.2">
      <c r="A114" s="56"/>
    </row>
    <row r="115" spans="1:21" x14ac:dyDescent="0.2">
      <c r="A115" s="56"/>
    </row>
    <row r="116" spans="1:21" x14ac:dyDescent="0.2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spans="1:21" x14ac:dyDescent="0.2">
      <c r="A117" s="56"/>
    </row>
    <row r="118" spans="1:21" x14ac:dyDescent="0.2">
      <c r="A118" s="56"/>
    </row>
    <row r="119" spans="1:21" x14ac:dyDescent="0.2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</row>
    <row r="120" spans="1:21" x14ac:dyDescent="0.2">
      <c r="A120" s="56"/>
    </row>
    <row r="121" spans="1:21" x14ac:dyDescent="0.2">
      <c r="A121" s="56"/>
    </row>
    <row r="123" spans="1:21" x14ac:dyDescent="0.2">
      <c r="A123" s="56"/>
    </row>
    <row r="124" spans="1:21" x14ac:dyDescent="0.2">
      <c r="A124" s="56"/>
    </row>
    <row r="126" spans="1:21" x14ac:dyDescent="0.2">
      <c r="A126" s="56"/>
    </row>
    <row r="127" spans="1:21" x14ac:dyDescent="0.2">
      <c r="A127" s="56"/>
    </row>
    <row r="129" spans="1:1" x14ac:dyDescent="0.2">
      <c r="A129" s="56"/>
    </row>
    <row r="130" spans="1:1" x14ac:dyDescent="0.2">
      <c r="A130" s="56"/>
    </row>
    <row r="132" spans="1:1" x14ac:dyDescent="0.2">
      <c r="A132" s="56"/>
    </row>
    <row r="133" spans="1:1" x14ac:dyDescent="0.2">
      <c r="A133" s="56"/>
    </row>
    <row r="135" spans="1:1" x14ac:dyDescent="0.2">
      <c r="A135" s="56"/>
    </row>
    <row r="136" spans="1:1" x14ac:dyDescent="0.2">
      <c r="A136" s="56"/>
    </row>
    <row r="138" spans="1:1" x14ac:dyDescent="0.2">
      <c r="A138" s="56"/>
    </row>
    <row r="139" spans="1:1" x14ac:dyDescent="0.2">
      <c r="A139" s="56"/>
    </row>
    <row r="141" spans="1:1" x14ac:dyDescent="0.2">
      <c r="A141" s="56"/>
    </row>
    <row r="142" spans="1:1" x14ac:dyDescent="0.2">
      <c r="A142" s="56"/>
    </row>
    <row r="144" spans="1:1" x14ac:dyDescent="0.2">
      <c r="A144" s="56"/>
    </row>
    <row r="145" spans="1:1" x14ac:dyDescent="0.2">
      <c r="A145" s="56"/>
    </row>
    <row r="147" spans="1:1" x14ac:dyDescent="0.2">
      <c r="A147" s="56"/>
    </row>
    <row r="148" spans="1:1" x14ac:dyDescent="0.2">
      <c r="A148" s="56"/>
    </row>
    <row r="150" spans="1:1" x14ac:dyDescent="0.2">
      <c r="A150" s="56"/>
    </row>
    <row r="151" spans="1:1" x14ac:dyDescent="0.2">
      <c r="A151" s="56"/>
    </row>
    <row r="153" spans="1:1" x14ac:dyDescent="0.2">
      <c r="A153" s="3"/>
    </row>
    <row r="154" spans="1:1" x14ac:dyDescent="0.2">
      <c r="A154" s="3"/>
    </row>
    <row r="156" spans="1:1" x14ac:dyDescent="0.2">
      <c r="A156" s="2"/>
    </row>
    <row r="157" spans="1:1" x14ac:dyDescent="0.2">
      <c r="A157" s="2"/>
    </row>
    <row r="159" spans="1:1" x14ac:dyDescent="0.2">
      <c r="A159" s="1"/>
    </row>
    <row r="160" spans="1:1" x14ac:dyDescent="0.2">
      <c r="A160" s="1"/>
    </row>
    <row r="162" spans="1:1" x14ac:dyDescent="0.2">
      <c r="A162" s="1"/>
    </row>
    <row r="163" spans="1:1" x14ac:dyDescent="0.2">
      <c r="A163" s="1"/>
    </row>
    <row r="165" spans="1:1" x14ac:dyDescent="0.2">
      <c r="A165" s="1"/>
    </row>
    <row r="166" spans="1:1" x14ac:dyDescent="0.2">
      <c r="A166" s="1"/>
    </row>
  </sheetData>
  <mergeCells count="7">
    <mergeCell ref="AW10:BA10"/>
    <mergeCell ref="BC10:BK10"/>
    <mergeCell ref="B6:Q6"/>
    <mergeCell ref="B7:Q7"/>
    <mergeCell ref="W10:AG10"/>
    <mergeCell ref="AH10:AL10"/>
    <mergeCell ref="AN10:AV1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2843-ECD8-405F-981F-7F7CC5EA448A}">
  <sheetPr>
    <tabColor theme="0" tint="-0.249977111117893"/>
  </sheetPr>
  <dimension ref="A6:AC59"/>
  <sheetViews>
    <sheetView topLeftCell="A27" zoomScale="80" zoomScaleNormal="80" workbookViewId="0">
      <selection activeCell="L45" sqref="L45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3.5703125" style="2" bestFit="1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5" width="12.85546875" style="31" customWidth="1"/>
    <col min="16" max="16" width="10.7109375" style="31" customWidth="1"/>
    <col min="17" max="18" width="10.7109375" style="31" hidden="1" customWidth="1"/>
    <col min="19" max="25" width="10.7109375" style="31" customWidth="1"/>
    <col min="26" max="26" width="10.85546875" style="31" bestFit="1" customWidth="1"/>
    <col min="27" max="16384" width="9.140625" style="31"/>
  </cols>
  <sheetData>
    <row r="6" spans="1:29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29" x14ac:dyDescent="0.2">
      <c r="B7" s="148" t="s">
        <v>473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29" x14ac:dyDescent="0.2">
      <c r="D9" s="2" t="s">
        <v>150</v>
      </c>
    </row>
    <row r="10" spans="1:29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2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2"/>
      <c r="J11" s="33" t="s">
        <v>170</v>
      </c>
      <c r="L11" s="33" t="s">
        <v>6</v>
      </c>
      <c r="N11" s="33" t="s">
        <v>408</v>
      </c>
      <c r="O11" s="33" t="s">
        <v>409</v>
      </c>
      <c r="P11" s="33" t="s">
        <v>410</v>
      </c>
      <c r="Q11" s="33"/>
      <c r="R11" s="33"/>
      <c r="S11" s="33" t="s">
        <v>413</v>
      </c>
      <c r="T11" s="33" t="s">
        <v>414</v>
      </c>
      <c r="U11" s="33" t="s">
        <v>415</v>
      </c>
      <c r="V11" s="33" t="s">
        <v>416</v>
      </c>
      <c r="W11" s="33" t="s">
        <v>417</v>
      </c>
      <c r="X11" s="33" t="s">
        <v>418</v>
      </c>
      <c r="Y11" s="33" t="s">
        <v>419</v>
      </c>
      <c r="Z11" s="33" t="s">
        <v>420</v>
      </c>
      <c r="AA11" s="124" t="s">
        <v>421</v>
      </c>
      <c r="AB11" s="33" t="s">
        <v>423</v>
      </c>
      <c r="AC11" s="33" t="s">
        <v>424</v>
      </c>
    </row>
    <row r="12" spans="1:29" x14ac:dyDescent="0.2">
      <c r="D12" s="83" t="s">
        <v>12</v>
      </c>
      <c r="F12" s="83" t="s">
        <v>13</v>
      </c>
      <c r="H12" s="83" t="s">
        <v>14</v>
      </c>
      <c r="J12" s="83" t="s">
        <v>366</v>
      </c>
      <c r="L12" s="83" t="s">
        <v>15</v>
      </c>
      <c r="N12" s="83" t="s">
        <v>16</v>
      </c>
      <c r="O12" s="83" t="s">
        <v>59</v>
      </c>
      <c r="P12" s="83" t="s">
        <v>61</v>
      </c>
      <c r="S12" s="83" t="s">
        <v>62</v>
      </c>
      <c r="T12" s="83" t="s">
        <v>82</v>
      </c>
      <c r="U12" s="83" t="s">
        <v>143</v>
      </c>
      <c r="V12" s="83" t="s">
        <v>144</v>
      </c>
      <c r="W12" s="83" t="s">
        <v>145</v>
      </c>
      <c r="X12" s="83" t="s">
        <v>184</v>
      </c>
      <c r="Y12" s="83" t="s">
        <v>193</v>
      </c>
      <c r="Z12" s="83" t="s">
        <v>369</v>
      </c>
      <c r="AA12" s="83" t="s">
        <v>370</v>
      </c>
      <c r="AB12" s="83" t="s">
        <v>371</v>
      </c>
      <c r="AC12" s="83" t="s">
        <v>372</v>
      </c>
    </row>
    <row r="14" spans="1:29" x14ac:dyDescent="0.2">
      <c r="B14" s="76" t="s">
        <v>384</v>
      </c>
    </row>
    <row r="15" spans="1:29" x14ac:dyDescent="0.2">
      <c r="A15" s="2">
        <v>1</v>
      </c>
      <c r="B15" s="31" t="s">
        <v>132</v>
      </c>
      <c r="D15" s="78">
        <f ca="1">'Total Allocation by Rate Zone'!Q15</f>
        <v>1607381.5768921007</v>
      </c>
      <c r="J15" s="78">
        <f ca="1">D15-F15</f>
        <v>1607381.5768921007</v>
      </c>
      <c r="L15" s="2" t="s">
        <v>221</v>
      </c>
      <c r="N15" s="78">
        <f ca="1">IF($J15&lt;&gt;0,VLOOKUP($L15,'Allocation Factors - South'!$B$13:$U$105,5,FALSE)*$J15,0)+IF($F15&lt;&gt;0,VLOOKUP($H15,'Allocation Factors - South'!$B$13:$U$105,5,FALSE)*$F15,0)</f>
        <v>1054875.725952544</v>
      </c>
      <c r="O15" s="78">
        <f ca="1">IF($J15&lt;&gt;0,VLOOKUP($L15,'Allocation Factors - South'!$B$13:$U$105,6,FALSE)*$J15,0)+IF($F15&lt;&gt;0,VLOOKUP($H15,'Allocation Factors - South'!$B$13:$U$105,6,FALSE)*$F15,0)</f>
        <v>522492.0243601501</v>
      </c>
      <c r="P15" s="78">
        <f ca="1">IF($J15&lt;&gt;0,VLOOKUP($L15,'Allocation Factors - South'!$B$13:$U$105,7,FALSE)*$J15,0)+IF($F15&lt;&gt;0,VLOOKUP($H15,'Allocation Factors - South'!$B$13:$U$105,7,FALSE)*$F15,0)</f>
        <v>25576.370380719476</v>
      </c>
      <c r="Q15" s="78"/>
      <c r="R15" s="78"/>
      <c r="S15" s="78">
        <f ca="1">IF($J15&lt;&gt;0,VLOOKUP($L15,'Allocation Factors - South'!$B$13:$U$105,10,FALSE)*$J15,0)+IF($F15&lt;&gt;0,VLOOKUP($H15,'Allocation Factors - South'!$B$13:$U$105,10,FALSE)*$F15,0)</f>
        <v>0</v>
      </c>
      <c r="T15" s="78">
        <f ca="1">IF($J15&lt;&gt;0,VLOOKUP($L15,'Allocation Factors - South'!$B$13:$U$105,11,FALSE)*$J15,0)+IF($F15&lt;&gt;0,VLOOKUP($H15,'Allocation Factors - South'!$B$13:$U$105,11,FALSE)*$F15,0)</f>
        <v>0</v>
      </c>
      <c r="U15" s="78">
        <f ca="1">IF($J15&lt;&gt;0,VLOOKUP($L15,'Allocation Factors - South'!$B$13:$U$105,12,FALSE)*$J15,0)+IF($F15&lt;&gt;0,VLOOKUP($H15,'Allocation Factors - South'!$B$13:$U$105,12,FALSE)*$F15,0)</f>
        <v>0</v>
      </c>
      <c r="V15" s="78">
        <f ca="1">IF($J15&lt;&gt;0,VLOOKUP($L15,'Allocation Factors - South'!$B$13:$U$105,13,FALSE)*$J15,0)+IF($F15&lt;&gt;0,VLOOKUP($H15,'Allocation Factors - South'!$B$13:$U$105,13,FALSE)*$F15,0)</f>
        <v>0</v>
      </c>
      <c r="W15" s="78">
        <f ca="1">IF($J15&lt;&gt;0,VLOOKUP($L15,'Allocation Factors - South'!$B$13:$U$105,14,FALSE)*$J15,0)+IF($F15&lt;&gt;0,VLOOKUP($H15,'Allocation Factors - South'!$B$13:$U$105,14,FALSE)*$F15,0)</f>
        <v>0</v>
      </c>
      <c r="X15" s="78">
        <f ca="1">IF($J15&lt;&gt;0,VLOOKUP($L15,'Allocation Factors - South'!$B$13:$U$105,15,FALSE)*$J15,0)+IF($F15&lt;&gt;0,VLOOKUP($H15,'Allocation Factors - South'!$B$13:$U$105,15,FALSE)*$F15,0)</f>
        <v>0</v>
      </c>
      <c r="Y15" s="78">
        <f ca="1">IF($J15&lt;&gt;0,VLOOKUP($L15,'Allocation Factors - South'!$B$13:$U$105,16,FALSE)*$J15,0)+IF($F15&lt;&gt;0,VLOOKUP($H15,'Allocation Factors - South'!$B$13:$U$105,16,FALSE)*$F15,0)</f>
        <v>1165.8542892540936</v>
      </c>
      <c r="Z15" s="78">
        <f ca="1">IF($J15&lt;&gt;0,VLOOKUP($L15,'Allocation Factors - South'!$B$13:$U$105,17,FALSE)*$J15,0)+IF($F15&lt;&gt;0,VLOOKUP($H15,'Allocation Factors - South'!$B$13:$U$105,17,FALSE)*$F15,0)</f>
        <v>908.89653926420601</v>
      </c>
      <c r="AA15" s="78">
        <f ca="1">IF($J15&lt;&gt;0,VLOOKUP($L15,'Allocation Factors - South'!$B$13:$U$105,18,FALSE)*$J15,0)+IF($F15&lt;&gt;0,VLOOKUP($H15,'Allocation Factors - South'!$B$13:$U$105,18,FALSE)*$F15,0)</f>
        <v>0</v>
      </c>
      <c r="AB15" s="78">
        <f ca="1">IF($J15&lt;&gt;0,VLOOKUP($L15,'Allocation Factors - South'!$B$13:$U$105,19,FALSE)*$J15,0)+IF($F15&lt;&gt;0,VLOOKUP($H15,'Allocation Factors - South'!$B$13:$U$105,19,FALSE)*$F15,0)</f>
        <v>2362.7053701687569</v>
      </c>
      <c r="AC15" s="78">
        <f ca="1">IF($J15&lt;&gt;0,VLOOKUP($L15,'Allocation Factors - South'!$B$13:$U$105,20,FALSE)*$J15,0)+IF($F15&lt;&gt;0,VLOOKUP($H15,'Allocation Factors - South'!$B$13:$U$105,20,FALSE)*$F15,0)</f>
        <v>0</v>
      </c>
    </row>
    <row r="16" spans="1:29" x14ac:dyDescent="0.2">
      <c r="A16" s="2">
        <f>A15+1</f>
        <v>2</v>
      </c>
      <c r="B16" s="31" t="s">
        <v>385</v>
      </c>
      <c r="D16" s="78">
        <f ca="1">'Total Allocation by Rate Zone'!Q16</f>
        <v>14619.553091345873</v>
      </c>
      <c r="J16" s="78">
        <f t="shared" ref="J16:J20" ca="1" si="0">D16-F16</f>
        <v>14619.553091345873</v>
      </c>
      <c r="L16" s="2" t="s">
        <v>263</v>
      </c>
      <c r="N16" s="78">
        <f ca="1">IF($J16&lt;&gt;0,VLOOKUP($L16,'Allocation Factors - South'!$B$13:$U$105,5,FALSE)*$J16,0)+IF($F16&lt;&gt;0,VLOOKUP($H16,'Allocation Factors - South'!$B$13:$U$105,5,FALSE)*$F16,0)</f>
        <v>7751.7308648435655</v>
      </c>
      <c r="O16" s="78">
        <f ca="1">IF($J16&lt;&gt;0,VLOOKUP($L16,'Allocation Factors - South'!$B$13:$U$105,6,FALSE)*$J16,0)+IF($F16&lt;&gt;0,VLOOKUP($H16,'Allocation Factors - South'!$B$13:$U$105,6,FALSE)*$F16,0)</f>
        <v>5548.9652185962359</v>
      </c>
      <c r="P16" s="78">
        <f ca="1">IF($J16&lt;&gt;0,VLOOKUP($L16,'Allocation Factors - South'!$B$13:$U$105,7,FALSE)*$J16,0)+IF($F16&lt;&gt;0,VLOOKUP($H16,'Allocation Factors - South'!$B$13:$U$105,7,FALSE)*$F16,0)</f>
        <v>1282.5475561204582</v>
      </c>
      <c r="Q16" s="78"/>
      <c r="R16" s="78"/>
      <c r="S16" s="78">
        <f ca="1">IF($J16&lt;&gt;0,VLOOKUP($L16,'Allocation Factors - South'!$B$13:$U$105,10,FALSE)*$J16,0)+IF($F16&lt;&gt;0,VLOOKUP($H16,'Allocation Factors - South'!$B$13:$U$105,10,FALSE)*$F16,0)</f>
        <v>0</v>
      </c>
      <c r="T16" s="78">
        <f ca="1">IF($J16&lt;&gt;0,VLOOKUP($L16,'Allocation Factors - South'!$B$13:$U$105,11,FALSE)*$J16,0)+IF($F16&lt;&gt;0,VLOOKUP($H16,'Allocation Factors - South'!$B$13:$U$105,11,FALSE)*$F16,0)</f>
        <v>0</v>
      </c>
      <c r="U16" s="78">
        <f ca="1">IF($J16&lt;&gt;0,VLOOKUP($L16,'Allocation Factors - South'!$B$13:$U$105,12,FALSE)*$J16,0)+IF($F16&lt;&gt;0,VLOOKUP($H16,'Allocation Factors - South'!$B$13:$U$105,12,FALSE)*$F16,0)</f>
        <v>0</v>
      </c>
      <c r="V16" s="78">
        <f ca="1">IF($J16&lt;&gt;0,VLOOKUP($L16,'Allocation Factors - South'!$B$13:$U$105,13,FALSE)*$J16,0)+IF($F16&lt;&gt;0,VLOOKUP($H16,'Allocation Factors - South'!$B$13:$U$105,13,FALSE)*$F16,0)</f>
        <v>0</v>
      </c>
      <c r="W16" s="78">
        <f ca="1">IF($J16&lt;&gt;0,VLOOKUP($L16,'Allocation Factors - South'!$B$13:$U$105,14,FALSE)*$J16,0)+IF($F16&lt;&gt;0,VLOOKUP($H16,'Allocation Factors - South'!$B$13:$U$105,14,FALSE)*$F16,0)</f>
        <v>0</v>
      </c>
      <c r="X16" s="78">
        <f ca="1">IF($J16&lt;&gt;0,VLOOKUP($L16,'Allocation Factors - South'!$B$13:$U$105,15,FALSE)*$J16,0)+IF($F16&lt;&gt;0,VLOOKUP($H16,'Allocation Factors - South'!$B$13:$U$105,15,FALSE)*$F16,0)</f>
        <v>0</v>
      </c>
      <c r="Y16" s="78">
        <f ca="1">IF($J16&lt;&gt;0,VLOOKUP($L16,'Allocation Factors - South'!$B$13:$U$105,16,FALSE)*$J16,0)+IF($F16&lt;&gt;0,VLOOKUP($H16,'Allocation Factors - South'!$B$13:$U$105,16,FALSE)*$F16,0)</f>
        <v>0.20329606486168247</v>
      </c>
      <c r="Z16" s="78">
        <f ca="1">IF($J16&lt;&gt;0,VLOOKUP($L16,'Allocation Factors - South'!$B$13:$U$105,17,FALSE)*$J16,0)+IF($F16&lt;&gt;0,VLOOKUP($H16,'Allocation Factors - South'!$B$13:$U$105,17,FALSE)*$F16,0)</f>
        <v>0</v>
      </c>
      <c r="AA16" s="78">
        <f ca="1">IF($J16&lt;&gt;0,VLOOKUP($L16,'Allocation Factors - South'!$B$13:$U$105,18,FALSE)*$J16,0)+IF($F16&lt;&gt;0,VLOOKUP($H16,'Allocation Factors - South'!$B$13:$U$105,18,FALSE)*$F16,0)</f>
        <v>0</v>
      </c>
      <c r="AB16" s="78">
        <f ca="1">IF($J16&lt;&gt;0,VLOOKUP($L16,'Allocation Factors - South'!$B$13:$U$105,19,FALSE)*$J16,0)+IF($F16&lt;&gt;0,VLOOKUP($H16,'Allocation Factors - South'!$B$13:$U$105,19,FALSE)*$F16,0)</f>
        <v>36.10615572075347</v>
      </c>
      <c r="AC16" s="78">
        <f ca="1">IF($J16&lt;&gt;0,VLOOKUP($L16,'Allocation Factors - South'!$B$13:$U$105,20,FALSE)*$J16,0)+IF($F16&lt;&gt;0,VLOOKUP($H16,'Allocation Factors - South'!$B$13:$U$105,20,FALSE)*$F16,0)</f>
        <v>0</v>
      </c>
    </row>
    <row r="17" spans="1:29" x14ac:dyDescent="0.2">
      <c r="A17" s="2">
        <f t="shared" ref="A17:A21" si="1">A16+1</f>
        <v>3</v>
      </c>
      <c r="B17" s="31" t="s">
        <v>386</v>
      </c>
      <c r="D17" s="78">
        <f ca="1">'Total Allocation by Rate Zone'!Q17</f>
        <v>33470.907100727294</v>
      </c>
      <c r="J17" s="78">
        <f t="shared" ca="1" si="0"/>
        <v>33470.907100727294</v>
      </c>
      <c r="L17" s="2" t="s">
        <v>156</v>
      </c>
      <c r="N17" s="78">
        <f ca="1">IF($J17&lt;&gt;0,VLOOKUP($L17,'Allocation Factors - South'!$B$13:$U$105,5,FALSE)*$J17,0)+IF($F17&lt;&gt;0,VLOOKUP($H17,'Allocation Factors - South'!$B$13:$U$105,5,FALSE)*$F17,0)</f>
        <v>16494.337622867286</v>
      </c>
      <c r="O17" s="78">
        <f ca="1">IF($J17&lt;&gt;0,VLOOKUP($L17,'Allocation Factors - South'!$B$13:$U$105,6,FALSE)*$J17,0)+IF($F17&lt;&gt;0,VLOOKUP($H17,'Allocation Factors - South'!$B$13:$U$105,6,FALSE)*$F17,0)</f>
        <v>11807.234715561934</v>
      </c>
      <c r="P17" s="78">
        <f ca="1">IF($J17&lt;&gt;0,VLOOKUP($L17,'Allocation Factors - South'!$B$13:$U$105,7,FALSE)*$J17,0)+IF($F17&lt;&gt;0,VLOOKUP($H17,'Allocation Factors - South'!$B$13:$U$105,7,FALSE)*$F17,0)</f>
        <v>2729.0385562761771</v>
      </c>
      <c r="Q17" s="78"/>
      <c r="R17" s="78"/>
      <c r="S17" s="78">
        <f ca="1">IF($J17&lt;&gt;0,VLOOKUP($L17,'Allocation Factors - South'!$B$13:$U$105,10,FALSE)*$J17,0)+IF($F17&lt;&gt;0,VLOOKUP($H17,'Allocation Factors - South'!$B$13:$U$105,10,FALSE)*$F17,0)</f>
        <v>1683.3721963380592</v>
      </c>
      <c r="T17" s="78">
        <f ca="1">IF($J17&lt;&gt;0,VLOOKUP($L17,'Allocation Factors - South'!$B$13:$U$105,11,FALSE)*$J17,0)+IF($F17&lt;&gt;0,VLOOKUP($H17,'Allocation Factors - South'!$B$13:$U$105,11,FALSE)*$F17,0)</f>
        <v>0</v>
      </c>
      <c r="U17" s="78">
        <f ca="1">IF($J17&lt;&gt;0,VLOOKUP($L17,'Allocation Factors - South'!$B$13:$U$105,12,FALSE)*$J17,0)+IF($F17&lt;&gt;0,VLOOKUP($H17,'Allocation Factors - South'!$B$13:$U$105,12,FALSE)*$F17,0)</f>
        <v>0</v>
      </c>
      <c r="V17" s="78">
        <f ca="1">IF($J17&lt;&gt;0,VLOOKUP($L17,'Allocation Factors - South'!$B$13:$U$105,13,FALSE)*$J17,0)+IF($F17&lt;&gt;0,VLOOKUP($H17,'Allocation Factors - South'!$B$13:$U$105,13,FALSE)*$F17,0)</f>
        <v>0</v>
      </c>
      <c r="W17" s="78">
        <f ca="1">IF($J17&lt;&gt;0,VLOOKUP($L17,'Allocation Factors - South'!$B$13:$U$105,14,FALSE)*$J17,0)+IF($F17&lt;&gt;0,VLOOKUP($H17,'Allocation Factors - South'!$B$13:$U$105,14,FALSE)*$F17,0)</f>
        <v>0</v>
      </c>
      <c r="X17" s="78">
        <f ca="1">IF($J17&lt;&gt;0,VLOOKUP($L17,'Allocation Factors - South'!$B$13:$U$105,15,FALSE)*$J17,0)+IF($F17&lt;&gt;0,VLOOKUP($H17,'Allocation Factors - South'!$B$13:$U$105,15,FALSE)*$F17,0)</f>
        <v>0</v>
      </c>
      <c r="Y17" s="78">
        <f ca="1">IF($J17&lt;&gt;0,VLOOKUP($L17,'Allocation Factors - South'!$B$13:$U$105,16,FALSE)*$J17,0)+IF($F17&lt;&gt;0,VLOOKUP($H17,'Allocation Factors - South'!$B$13:$U$105,16,FALSE)*$F17,0)</f>
        <v>0.43257873495542049</v>
      </c>
      <c r="Z17" s="78">
        <f ca="1">IF($J17&lt;&gt;0,VLOOKUP($L17,'Allocation Factors - South'!$B$13:$U$105,17,FALSE)*$J17,0)+IF($F17&lt;&gt;0,VLOOKUP($H17,'Allocation Factors - South'!$B$13:$U$105,17,FALSE)*$F17,0)</f>
        <v>0</v>
      </c>
      <c r="AA17" s="78">
        <f ca="1">IF($J17&lt;&gt;0,VLOOKUP($L17,'Allocation Factors - South'!$B$13:$U$105,18,FALSE)*$J17,0)+IF($F17&lt;&gt;0,VLOOKUP($H17,'Allocation Factors - South'!$B$13:$U$105,18,FALSE)*$F17,0)</f>
        <v>251.61547121694153</v>
      </c>
      <c r="AB17" s="78">
        <f ca="1">IF($J17&lt;&gt;0,VLOOKUP($L17,'Allocation Factors - South'!$B$13:$U$105,19,FALSE)*$J17,0)+IF($F17&lt;&gt;0,VLOOKUP($H17,'Allocation Factors - South'!$B$13:$U$105,19,FALSE)*$F17,0)</f>
        <v>76.827631545222303</v>
      </c>
      <c r="AC17" s="78">
        <f ca="1">IF($J17&lt;&gt;0,VLOOKUP($L17,'Allocation Factors - South'!$B$13:$U$105,20,FALSE)*$J17,0)+IF($F17&lt;&gt;0,VLOOKUP($H17,'Allocation Factors - South'!$B$13:$U$105,20,FALSE)*$F17,0)</f>
        <v>428.04832818671429</v>
      </c>
    </row>
    <row r="18" spans="1:29" x14ac:dyDescent="0.2">
      <c r="A18" s="2">
        <f t="shared" si="1"/>
        <v>4</v>
      </c>
      <c r="B18" s="31" t="s">
        <v>115</v>
      </c>
      <c r="D18" s="78">
        <f ca="1">'Total Allocation by Rate Zone'!Q18</f>
        <v>40633.731826830277</v>
      </c>
      <c r="F18" s="50">
        <v>-372.21086023201303</v>
      </c>
      <c r="H18" s="2" t="s">
        <v>462</v>
      </c>
      <c r="J18" s="78">
        <f t="shared" ca="1" si="0"/>
        <v>41005.942687062292</v>
      </c>
      <c r="L18" s="2" t="s">
        <v>463</v>
      </c>
      <c r="N18" s="78">
        <f ca="1">IF($J18&lt;&gt;0,VLOOKUP($L18,'Allocation Factors - South'!$B$13:$U$105,5,FALSE)*$J18,0)+IF($F18&lt;&gt;0,VLOOKUP($H18,'Allocation Factors - South'!$B$13:$U$105,5,FALSE)*$F18,0)</f>
        <v>15034.307213218495</v>
      </c>
      <c r="O18" s="78">
        <f ca="1">IF($J18&lt;&gt;0,VLOOKUP($L18,'Allocation Factors - South'!$B$13:$U$105,6,FALSE)*$J18,0)+IF($F18&lt;&gt;0,VLOOKUP($H18,'Allocation Factors - South'!$B$13:$U$105,6,FALSE)*$F18,0)</f>
        <v>10728.181805121938</v>
      </c>
      <c r="P18" s="78">
        <f ca="1">IF($J18&lt;&gt;0,VLOOKUP($L18,'Allocation Factors - South'!$B$13:$U$105,7,FALSE)*$J18,0)+IF($F18&lt;&gt;0,VLOOKUP($H18,'Allocation Factors - South'!$B$13:$U$105,7,FALSE)*$F18,0)</f>
        <v>4551.6637862474354</v>
      </c>
      <c r="Q18" s="78"/>
      <c r="R18" s="78"/>
      <c r="S18" s="78">
        <f ca="1">IF($J18&lt;&gt;0,VLOOKUP($L18,'Allocation Factors - South'!$B$13:$U$105,10,FALSE)*$J18,0)+IF($F18&lt;&gt;0,VLOOKUP($H18,'Allocation Factors - South'!$B$13:$U$105,10,FALSE)*$F18,0)</f>
        <v>6486.391555784915</v>
      </c>
      <c r="T18" s="78">
        <f ca="1">IF($J18&lt;&gt;0,VLOOKUP($L18,'Allocation Factors - South'!$B$13:$U$105,11,FALSE)*$J18,0)+IF($F18&lt;&gt;0,VLOOKUP($H18,'Allocation Factors - South'!$B$13:$U$105,11,FALSE)*$F18,0)</f>
        <v>130.86834032995395</v>
      </c>
      <c r="U18" s="78">
        <f ca="1">IF($J18&lt;&gt;0,VLOOKUP($L18,'Allocation Factors - South'!$B$13:$U$105,12,FALSE)*$J18,0)+IF($F18&lt;&gt;0,VLOOKUP($H18,'Allocation Factors - South'!$B$13:$U$105,12,FALSE)*$F18,0)</f>
        <v>0</v>
      </c>
      <c r="V18" s="78">
        <f ca="1">IF($J18&lt;&gt;0,VLOOKUP($L18,'Allocation Factors - South'!$B$13:$U$105,13,FALSE)*$J18,0)+IF($F18&lt;&gt;0,VLOOKUP($H18,'Allocation Factors - South'!$B$13:$U$105,13,FALSE)*$F18,0)</f>
        <v>0</v>
      </c>
      <c r="W18" s="78">
        <f ca="1">IF($J18&lt;&gt;0,VLOOKUP($L18,'Allocation Factors - South'!$B$13:$U$105,14,FALSE)*$J18,0)+IF($F18&lt;&gt;0,VLOOKUP($H18,'Allocation Factors - South'!$B$13:$U$105,14,FALSE)*$F18,0)</f>
        <v>2355.5370638125542</v>
      </c>
      <c r="X18" s="78">
        <f ca="1">IF($J18&lt;&gt;0,VLOOKUP($L18,'Allocation Factors - South'!$B$13:$U$105,15,FALSE)*$J18,0)+IF($F18&lt;&gt;0,VLOOKUP($H18,'Allocation Factors - South'!$B$13:$U$105,15,FALSE)*$F18,0)</f>
        <v>0</v>
      </c>
      <c r="Y18" s="78">
        <f ca="1">IF($J18&lt;&gt;0,VLOOKUP($L18,'Allocation Factors - South'!$B$13:$U$105,16,FALSE)*$J18,0)+IF($F18&lt;&gt;0,VLOOKUP($H18,'Allocation Factors - South'!$B$13:$U$105,16,FALSE)*$F18,0)</f>
        <v>710.35679829124581</v>
      </c>
      <c r="Z18" s="78">
        <f ca="1">IF($J18&lt;&gt;0,VLOOKUP($L18,'Allocation Factors - South'!$B$13:$U$105,17,FALSE)*$J18,0)+IF($F18&lt;&gt;0,VLOOKUP($H18,'Allocation Factors - South'!$B$13:$U$105,17,FALSE)*$F18,0)</f>
        <v>76.507940824199366</v>
      </c>
      <c r="AA18" s="78">
        <f ca="1">IF($J18&lt;&gt;0,VLOOKUP($L18,'Allocation Factors - South'!$B$13:$U$105,18,FALSE)*$J18,0)+IF($F18&lt;&gt;0,VLOOKUP($H18,'Allocation Factors - South'!$B$13:$U$105,18,FALSE)*$F18,0)</f>
        <v>0</v>
      </c>
      <c r="AB18" s="78">
        <f ca="1">IF($J18&lt;&gt;0,VLOOKUP($L18,'Allocation Factors - South'!$B$13:$U$105,19,FALSE)*$J18,0)+IF($F18&lt;&gt;0,VLOOKUP($H18,'Allocation Factors - South'!$B$13:$U$105,19,FALSE)*$F18,0)</f>
        <v>148.65193087855636</v>
      </c>
      <c r="AC18" s="78">
        <f ca="1">IF($J18&lt;&gt;0,VLOOKUP($L18,'Allocation Factors - South'!$B$13:$U$105,20,FALSE)*$J18,0)+IF($F18&lt;&gt;0,VLOOKUP($H18,'Allocation Factors - South'!$B$13:$U$105,20,FALSE)*$F18,0)</f>
        <v>411.26539232099037</v>
      </c>
    </row>
    <row r="19" spans="1:29" x14ac:dyDescent="0.2">
      <c r="A19" s="2">
        <f t="shared" si="1"/>
        <v>5</v>
      </c>
      <c r="B19" s="31" t="s">
        <v>133</v>
      </c>
      <c r="D19" s="78">
        <f ca="1">'Total Allocation by Rate Zone'!Q19</f>
        <v>563.8527719960482</v>
      </c>
      <c r="J19" s="78">
        <f t="shared" ca="1" si="0"/>
        <v>563.8527719960482</v>
      </c>
      <c r="L19" s="2" t="s">
        <v>264</v>
      </c>
      <c r="N19" s="78">
        <f ca="1">IF($J19&lt;&gt;0,VLOOKUP($L19,'Allocation Factors - South'!$B$13:$U$105,5,FALSE)*$J19,0)+IF($F19&lt;&gt;0,VLOOKUP($H19,'Allocation Factors - South'!$B$13:$U$105,5,FALSE)*$F19,0)</f>
        <v>191.80247060146968</v>
      </c>
      <c r="O19" s="78">
        <f ca="1">IF($J19&lt;&gt;0,VLOOKUP($L19,'Allocation Factors - South'!$B$13:$U$105,6,FALSE)*$J19,0)+IF($F19&lt;&gt;0,VLOOKUP($H19,'Allocation Factors - South'!$B$13:$U$105,6,FALSE)*$F19,0)</f>
        <v>143.92122364472402</v>
      </c>
      <c r="P19" s="78">
        <f ca="1">IF($J19&lt;&gt;0,VLOOKUP($L19,'Allocation Factors - South'!$B$13:$U$105,7,FALSE)*$J19,0)+IF($F19&lt;&gt;0,VLOOKUP($H19,'Allocation Factors - South'!$B$13:$U$105,7,FALSE)*$F19,0)</f>
        <v>67.109312988973656</v>
      </c>
      <c r="Q19" s="78"/>
      <c r="R19" s="78"/>
      <c r="S19" s="78">
        <f ca="1">IF($J19&lt;&gt;0,VLOOKUP($L19,'Allocation Factors - South'!$B$13:$U$105,10,FALSE)*$J19,0)+IF($F19&lt;&gt;0,VLOOKUP($H19,'Allocation Factors - South'!$B$13:$U$105,10,FALSE)*$F19,0)</f>
        <v>101.20928772465533</v>
      </c>
      <c r="T19" s="78">
        <f ca="1">IF($J19&lt;&gt;0,VLOOKUP($L19,'Allocation Factors - South'!$B$13:$U$105,11,FALSE)*$J19,0)+IF($F19&lt;&gt;0,VLOOKUP($H19,'Allocation Factors - South'!$B$13:$U$105,11,FALSE)*$F19,0)</f>
        <v>2.0419814925742088</v>
      </c>
      <c r="U19" s="78">
        <f ca="1">IF($J19&lt;&gt;0,VLOOKUP($L19,'Allocation Factors - South'!$B$13:$U$105,12,FALSE)*$J19,0)+IF($F19&lt;&gt;0,VLOOKUP($H19,'Allocation Factors - South'!$B$13:$U$105,12,FALSE)*$F19,0)</f>
        <v>0</v>
      </c>
      <c r="V19" s="78">
        <f ca="1">IF($J19&lt;&gt;0,VLOOKUP($L19,'Allocation Factors - South'!$B$13:$U$105,13,FALSE)*$J19,0)+IF($F19&lt;&gt;0,VLOOKUP($H19,'Allocation Factors - South'!$B$13:$U$105,13,FALSE)*$F19,0)</f>
        <v>0</v>
      </c>
      <c r="W19" s="78">
        <f ca="1">IF($J19&lt;&gt;0,VLOOKUP($L19,'Allocation Factors - South'!$B$13:$U$105,14,FALSE)*$J19,0)+IF($F19&lt;&gt;0,VLOOKUP($H19,'Allocation Factors - South'!$B$13:$U$105,14,FALSE)*$F19,0)</f>
        <v>36.754214787553877</v>
      </c>
      <c r="X19" s="78">
        <f ca="1">IF($J19&lt;&gt;0,VLOOKUP($L19,'Allocation Factors - South'!$B$13:$U$105,15,FALSE)*$J19,0)+IF($F19&lt;&gt;0,VLOOKUP($H19,'Allocation Factors - South'!$B$13:$U$105,15,FALSE)*$F19,0)</f>
        <v>0</v>
      </c>
      <c r="Y19" s="78">
        <f ca="1">IF($J19&lt;&gt;0,VLOOKUP($L19,'Allocation Factors - South'!$B$13:$U$105,16,FALSE)*$J19,0)+IF($F19&lt;&gt;0,VLOOKUP($H19,'Allocation Factors - South'!$B$13:$U$105,16,FALSE)*$F19,0)</f>
        <v>11.083929326052486</v>
      </c>
      <c r="Z19" s="78">
        <f ca="1">IF($J19&lt;&gt;0,VLOOKUP($L19,'Allocation Factors - South'!$B$13:$U$105,17,FALSE)*$J19,0)+IF($F19&lt;&gt;0,VLOOKUP($H19,'Allocation Factors - South'!$B$13:$U$105,17,FALSE)*$F19,0)</f>
        <v>1.1937784096908839</v>
      </c>
      <c r="AA19" s="78">
        <f ca="1">IF($J19&lt;&gt;0,VLOOKUP($L19,'Allocation Factors - South'!$B$13:$U$105,18,FALSE)*$J19,0)+IF($F19&lt;&gt;0,VLOOKUP($H19,'Allocation Factors - South'!$B$13:$U$105,18,FALSE)*$F19,0)</f>
        <v>0</v>
      </c>
      <c r="AB19" s="78">
        <f ca="1">IF($J19&lt;&gt;0,VLOOKUP($L19,'Allocation Factors - South'!$B$13:$U$105,19,FALSE)*$J19,0)+IF($F19&lt;&gt;0,VLOOKUP($H19,'Allocation Factors - South'!$B$13:$U$105,19,FALSE)*$F19,0)</f>
        <v>2.3194646690262597</v>
      </c>
      <c r="AC19" s="78">
        <f ca="1">IF($J19&lt;&gt;0,VLOOKUP($L19,'Allocation Factors - South'!$B$13:$U$105,20,FALSE)*$J19,0)+IF($F19&lt;&gt;0,VLOOKUP($H19,'Allocation Factors - South'!$B$13:$U$105,20,FALSE)*$F19,0)</f>
        <v>6.4171083513276246</v>
      </c>
    </row>
    <row r="20" spans="1:29" x14ac:dyDescent="0.2">
      <c r="A20" s="2">
        <f t="shared" si="1"/>
        <v>6</v>
      </c>
      <c r="B20" s="31" t="s">
        <v>135</v>
      </c>
      <c r="D20" s="78">
        <f ca="1">'Total Allocation by Rate Zone'!Q20</f>
        <v>12641.879645794897</v>
      </c>
      <c r="J20" s="78">
        <f t="shared" ca="1" si="0"/>
        <v>12641.879645794897</v>
      </c>
      <c r="L20" s="2" t="s">
        <v>221</v>
      </c>
      <c r="N20" s="78">
        <f ca="1">IF($J20&lt;&gt;0,VLOOKUP($L20,'Allocation Factors - South'!$B$13:$U$105,5,FALSE)*$J20,0)+IF($F20&lt;&gt;0,VLOOKUP($H20,'Allocation Factors - South'!$B$13:$U$105,5,FALSE)*$F20,0)</f>
        <v>8296.4817815986244</v>
      </c>
      <c r="O20" s="78">
        <f ca="1">IF($J20&lt;&gt;0,VLOOKUP($L20,'Allocation Factors - South'!$B$13:$U$105,6,FALSE)*$J20,0)+IF($F20&lt;&gt;0,VLOOKUP($H20,'Allocation Factors - South'!$B$13:$U$105,6,FALSE)*$F20,0)</f>
        <v>4109.3424130318672</v>
      </c>
      <c r="P20" s="78">
        <f ca="1">IF($J20&lt;&gt;0,VLOOKUP($L20,'Allocation Factors - South'!$B$13:$U$105,7,FALSE)*$J20,0)+IF($F20&lt;&gt;0,VLOOKUP($H20,'Allocation Factors - South'!$B$13:$U$105,7,FALSE)*$F20,0)</f>
        <v>201.1553453004604</v>
      </c>
      <c r="Q20" s="78"/>
      <c r="R20" s="78"/>
      <c r="S20" s="78">
        <f ca="1">IF($J20&lt;&gt;0,VLOOKUP($L20,'Allocation Factors - South'!$B$13:$U$105,10,FALSE)*$J20,0)+IF($F20&lt;&gt;0,VLOOKUP($H20,'Allocation Factors - South'!$B$13:$U$105,10,FALSE)*$F20,0)</f>
        <v>0</v>
      </c>
      <c r="T20" s="78">
        <f ca="1">IF($J20&lt;&gt;0,VLOOKUP($L20,'Allocation Factors - South'!$B$13:$U$105,11,FALSE)*$J20,0)+IF($F20&lt;&gt;0,VLOOKUP($H20,'Allocation Factors - South'!$B$13:$U$105,11,FALSE)*$F20,0)</f>
        <v>0</v>
      </c>
      <c r="U20" s="78">
        <f ca="1">IF($J20&lt;&gt;0,VLOOKUP($L20,'Allocation Factors - South'!$B$13:$U$105,12,FALSE)*$J20,0)+IF($F20&lt;&gt;0,VLOOKUP($H20,'Allocation Factors - South'!$B$13:$U$105,12,FALSE)*$F20,0)</f>
        <v>0</v>
      </c>
      <c r="V20" s="78">
        <f ca="1">IF($J20&lt;&gt;0,VLOOKUP($L20,'Allocation Factors - South'!$B$13:$U$105,13,FALSE)*$J20,0)+IF($F20&lt;&gt;0,VLOOKUP($H20,'Allocation Factors - South'!$B$13:$U$105,13,FALSE)*$F20,0)</f>
        <v>0</v>
      </c>
      <c r="W20" s="78">
        <f ca="1">IF($J20&lt;&gt;0,VLOOKUP($L20,'Allocation Factors - South'!$B$13:$U$105,14,FALSE)*$J20,0)+IF($F20&lt;&gt;0,VLOOKUP($H20,'Allocation Factors - South'!$B$13:$U$105,14,FALSE)*$F20,0)</f>
        <v>0</v>
      </c>
      <c r="X20" s="78">
        <f ca="1">IF($J20&lt;&gt;0,VLOOKUP($L20,'Allocation Factors - South'!$B$13:$U$105,15,FALSE)*$J20,0)+IF($F20&lt;&gt;0,VLOOKUP($H20,'Allocation Factors - South'!$B$13:$U$105,15,FALSE)*$F20,0)</f>
        <v>0</v>
      </c>
      <c r="Y20" s="78">
        <f ca="1">IF($J20&lt;&gt;0,VLOOKUP($L20,'Allocation Factors - South'!$B$13:$U$105,16,FALSE)*$J20,0)+IF($F20&lt;&gt;0,VLOOKUP($H20,'Allocation Factors - South'!$B$13:$U$105,16,FALSE)*$F20,0)</f>
        <v>9.1693159988689885</v>
      </c>
      <c r="Z20" s="78">
        <f ca="1">IF($J20&lt;&gt;0,VLOOKUP($L20,'Allocation Factors - South'!$B$13:$U$105,17,FALSE)*$J20,0)+IF($F20&lt;&gt;0,VLOOKUP($H20,'Allocation Factors - South'!$B$13:$U$105,17,FALSE)*$F20,0)</f>
        <v>7.1483715037184936</v>
      </c>
      <c r="AA20" s="78">
        <f ca="1">IF($J20&lt;&gt;0,VLOOKUP($L20,'Allocation Factors - South'!$B$13:$U$105,18,FALSE)*$J20,0)+IF($F20&lt;&gt;0,VLOOKUP($H20,'Allocation Factors - South'!$B$13:$U$105,18,FALSE)*$F20,0)</f>
        <v>0</v>
      </c>
      <c r="AB20" s="78">
        <f ca="1">IF($J20&lt;&gt;0,VLOOKUP($L20,'Allocation Factors - South'!$B$13:$U$105,19,FALSE)*$J20,0)+IF($F20&lt;&gt;0,VLOOKUP($H20,'Allocation Factors - South'!$B$13:$U$105,19,FALSE)*$F20,0)</f>
        <v>18.582418361356979</v>
      </c>
      <c r="AC20" s="78">
        <f ca="1">IF($J20&lt;&gt;0,VLOOKUP($L20,'Allocation Factors - South'!$B$13:$U$105,20,FALSE)*$J20,0)+IF($F20&lt;&gt;0,VLOOKUP($H20,'Allocation Factors - South'!$B$13:$U$105,20,FALSE)*$F20,0)</f>
        <v>0</v>
      </c>
    </row>
    <row r="21" spans="1:29" x14ac:dyDescent="0.2">
      <c r="A21" s="2">
        <f t="shared" si="1"/>
        <v>7</v>
      </c>
      <c r="B21" s="31" t="s">
        <v>383</v>
      </c>
      <c r="D21" s="80">
        <f ca="1">SUM(D15:D20)</f>
        <v>1709311.501328795</v>
      </c>
      <c r="F21" s="80">
        <f>SUM(F15:F20)</f>
        <v>-372.21086023201303</v>
      </c>
      <c r="J21" s="41">
        <f ca="1">SUM(J15:J20)</f>
        <v>1709683.7121890271</v>
      </c>
      <c r="N21" s="41">
        <f t="shared" ref="N21:AB21" ca="1" si="2">SUM(N15:N20)</f>
        <v>1102644.3859056733</v>
      </c>
      <c r="O21" s="41">
        <f t="shared" ca="1" si="2"/>
        <v>554829.66973610688</v>
      </c>
      <c r="P21" s="41">
        <f t="shared" ca="1" si="2"/>
        <v>34407.884937652976</v>
      </c>
      <c r="Q21" s="41"/>
      <c r="R21" s="41"/>
      <c r="S21" s="41">
        <f t="shared" ca="1" si="2"/>
        <v>8270.9730398476295</v>
      </c>
      <c r="T21" s="41">
        <f t="shared" ca="1" si="2"/>
        <v>132.91032182252815</v>
      </c>
      <c r="U21" s="41">
        <f t="shared" ca="1" si="2"/>
        <v>0</v>
      </c>
      <c r="V21" s="41">
        <f t="shared" ca="1" si="2"/>
        <v>0</v>
      </c>
      <c r="W21" s="41">
        <f t="shared" ca="1" si="2"/>
        <v>2392.2912786001079</v>
      </c>
      <c r="X21" s="41">
        <f t="shared" ca="1" si="2"/>
        <v>0</v>
      </c>
      <c r="Y21" s="41">
        <f t="shared" ca="1" si="2"/>
        <v>1897.1002076700779</v>
      </c>
      <c r="Z21" s="41">
        <f ca="1">SUM(Z15:Z20)</f>
        <v>993.74663000181488</v>
      </c>
      <c r="AA21" s="41">
        <f t="shared" ca="1" si="2"/>
        <v>251.61547121694153</v>
      </c>
      <c r="AB21" s="41">
        <f t="shared" ca="1" si="2"/>
        <v>2645.1929713436721</v>
      </c>
      <c r="AC21" s="41">
        <f ca="1">SUM(AC15:AC20)</f>
        <v>845.73082885903227</v>
      </c>
    </row>
    <row r="22" spans="1:29" x14ac:dyDescent="0.2">
      <c r="D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29" x14ac:dyDescent="0.2">
      <c r="B23" s="76" t="s">
        <v>97</v>
      </c>
      <c r="D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1:29" x14ac:dyDescent="0.2">
      <c r="A24" s="2">
        <f>A21+1</f>
        <v>8</v>
      </c>
      <c r="B24" s="31" t="s">
        <v>89</v>
      </c>
      <c r="D24" s="78">
        <f ca="1">'Total Allocation by Rate Zone'!Q24</f>
        <v>88195.70965883747</v>
      </c>
      <c r="J24" s="78">
        <f t="shared" ref="J24:J27" ca="1" si="3">D24-F24</f>
        <v>88195.70965883747</v>
      </c>
      <c r="L24" s="2" t="s">
        <v>156</v>
      </c>
      <c r="N24" s="78">
        <f ca="1">IF($J24&lt;&gt;0,VLOOKUP($L24,'Allocation Factors - South'!$B$13:$U$105,5,FALSE)*$J24,0)+IF($F24&lt;&gt;0,VLOOKUP($H24,'Allocation Factors - South'!$B$13:$U$105,5,FALSE)*$F24,0)</f>
        <v>43462.515300926294</v>
      </c>
      <c r="O24" s="78">
        <f ca="1">IF($J24&lt;&gt;0,VLOOKUP($L24,'Allocation Factors - South'!$B$13:$U$105,6,FALSE)*$J24,0)+IF($F24&lt;&gt;0,VLOOKUP($H24,'Allocation Factors - South'!$B$13:$U$105,6,FALSE)*$F24,0)</f>
        <v>31112.017421984336</v>
      </c>
      <c r="P24" s="78">
        <f ca="1">IF($J24&lt;&gt;0,VLOOKUP($L24,'Allocation Factors - South'!$B$13:$U$105,7,FALSE)*$J24,0)+IF($F24&lt;&gt;0,VLOOKUP($H24,'Allocation Factors - South'!$B$13:$U$105,7,FALSE)*$F24,0)</f>
        <v>7191.0059513109736</v>
      </c>
      <c r="Q24" s="78"/>
      <c r="R24" s="78"/>
      <c r="S24" s="78">
        <f ca="1">IF($J24&lt;&gt;0,VLOOKUP($L24,'Allocation Factors - South'!$B$13:$U$105,10,FALSE)*$J24,0)+IF($F24&lt;&gt;0,VLOOKUP($H24,'Allocation Factors - South'!$B$13:$U$105,10,FALSE)*$F24,0)</f>
        <v>4435.6791714427418</v>
      </c>
      <c r="T24" s="78">
        <f ca="1">IF($J24&lt;&gt;0,VLOOKUP($L24,'Allocation Factors - South'!$B$13:$U$105,11,FALSE)*$J24,0)+IF($F24&lt;&gt;0,VLOOKUP($H24,'Allocation Factors - South'!$B$13:$U$105,11,FALSE)*$F24,0)</f>
        <v>0</v>
      </c>
      <c r="U24" s="78">
        <f ca="1">IF($J24&lt;&gt;0,VLOOKUP($L24,'Allocation Factors - South'!$B$13:$U$105,12,FALSE)*$J24,0)+IF($F24&lt;&gt;0,VLOOKUP($H24,'Allocation Factors - South'!$B$13:$U$105,12,FALSE)*$F24,0)</f>
        <v>0</v>
      </c>
      <c r="V24" s="78">
        <f ca="1">IF($J24&lt;&gt;0,VLOOKUP($L24,'Allocation Factors - South'!$B$13:$U$105,13,FALSE)*$J24,0)+IF($F24&lt;&gt;0,VLOOKUP($H24,'Allocation Factors - South'!$B$13:$U$105,13,FALSE)*$F24,0)</f>
        <v>0</v>
      </c>
      <c r="W24" s="78">
        <f ca="1">IF($J24&lt;&gt;0,VLOOKUP($L24,'Allocation Factors - South'!$B$13:$U$105,14,FALSE)*$J24,0)+IF($F24&lt;&gt;0,VLOOKUP($H24,'Allocation Factors - South'!$B$13:$U$105,14,FALSE)*$F24,0)</f>
        <v>0</v>
      </c>
      <c r="X24" s="78">
        <f ca="1">IF($J24&lt;&gt;0,VLOOKUP($L24,'Allocation Factors - South'!$B$13:$U$105,15,FALSE)*$J24,0)+IF($F24&lt;&gt;0,VLOOKUP($H24,'Allocation Factors - South'!$B$13:$U$105,15,FALSE)*$F24,0)</f>
        <v>0</v>
      </c>
      <c r="Y24" s="78">
        <f ca="1">IF($J24&lt;&gt;0,VLOOKUP($L24,'Allocation Factors - South'!$B$13:$U$105,16,FALSE)*$J24,0)+IF($F24&lt;&gt;0,VLOOKUP($H24,'Allocation Factors - South'!$B$13:$U$105,16,FALSE)*$F24,0)</f>
        <v>1.1398432793560731</v>
      </c>
      <c r="Z24" s="78">
        <f ca="1">IF($J24&lt;&gt;0,VLOOKUP($L24,'Allocation Factors - South'!$B$13:$U$105,17,FALSE)*$J24,0)+IF($F24&lt;&gt;0,VLOOKUP($H24,'Allocation Factors - South'!$B$13:$U$105,17,FALSE)*$F24,0)</f>
        <v>0</v>
      </c>
      <c r="AA24" s="78">
        <f ca="1">IF($J24&lt;&gt;0,VLOOKUP($L24,'Allocation Factors - South'!$B$13:$U$105,18,FALSE)*$J24,0)+IF($F24&lt;&gt;0,VLOOKUP($H24,'Allocation Factors - South'!$B$13:$U$105,18,FALSE)*$F24,0)</f>
        <v>663.00578524323146</v>
      </c>
      <c r="AB24" s="78">
        <f ca="1">IF($J24&lt;&gt;0,VLOOKUP($L24,'Allocation Factors - South'!$B$13:$U$105,19,FALSE)*$J24,0)+IF($F24&lt;&gt;0,VLOOKUP($H24,'Allocation Factors - South'!$B$13:$U$105,19,FALSE)*$F24,0)</f>
        <v>202.44050945937269</v>
      </c>
      <c r="AC24" s="78">
        <f ca="1">IF($J24&lt;&gt;0,VLOOKUP($L24,'Allocation Factors - South'!$B$13:$U$105,20,FALSE)*$J24,0)+IF($F24&lt;&gt;0,VLOOKUP($H24,'Allocation Factors - South'!$B$13:$U$105,20,FALSE)*$F24,0)</f>
        <v>1127.9056751911546</v>
      </c>
    </row>
    <row r="25" spans="1:29" x14ac:dyDescent="0.2">
      <c r="A25" s="2">
        <f>A24+1</f>
        <v>9</v>
      </c>
      <c r="B25" s="31" t="s">
        <v>90</v>
      </c>
      <c r="D25" s="78">
        <f ca="1">'Total Allocation by Rate Zone'!Q25</f>
        <v>54722.979751061299</v>
      </c>
      <c r="F25" s="78">
        <v>22761.109628983257</v>
      </c>
      <c r="H25" s="2" t="s">
        <v>334</v>
      </c>
      <c r="J25" s="78">
        <f t="shared" ca="1" si="3"/>
        <v>31961.870122078042</v>
      </c>
      <c r="L25" s="2" t="s">
        <v>157</v>
      </c>
      <c r="N25" s="78">
        <f ca="1">IF($J25&lt;&gt;0,VLOOKUP($L25,'Allocation Factors - South'!$B$13:$U$105,5,FALSE)*$J25,0)+IF($F25&lt;&gt;0,VLOOKUP($H25,'Allocation Factors - South'!$B$13:$U$105,5,FALSE)*$F25,0)</f>
        <v>28692.784620164566</v>
      </c>
      <c r="O25" s="78">
        <f ca="1">IF($J25&lt;&gt;0,VLOOKUP($L25,'Allocation Factors - South'!$B$13:$U$105,6,FALSE)*$J25,0)+IF($F25&lt;&gt;0,VLOOKUP($H25,'Allocation Factors - South'!$B$13:$U$105,6,FALSE)*$F25,0)</f>
        <v>19841.95442913541</v>
      </c>
      <c r="P25" s="78">
        <f ca="1">IF($J25&lt;&gt;0,VLOOKUP($L25,'Allocation Factors - South'!$B$13:$U$105,7,FALSE)*$J25,0)+IF($F25&lt;&gt;0,VLOOKUP($H25,'Allocation Factors - South'!$B$13:$U$105,7,FALSE)*$F25,0)</f>
        <v>3279.5297273336305</v>
      </c>
      <c r="Q25" s="78"/>
      <c r="R25" s="78"/>
      <c r="S25" s="78">
        <f ca="1">IF($J25&lt;&gt;0,VLOOKUP($L25,'Allocation Factors - South'!$B$13:$U$105,10,FALSE)*$J25,0)+IF($F25&lt;&gt;0,VLOOKUP($H25,'Allocation Factors - South'!$B$13:$U$105,10,FALSE)*$F25,0)</f>
        <v>1526.2590479119278</v>
      </c>
      <c r="T25" s="78">
        <f ca="1">IF($J25&lt;&gt;0,VLOOKUP($L25,'Allocation Factors - South'!$B$13:$U$105,11,FALSE)*$J25,0)+IF($F25&lt;&gt;0,VLOOKUP($H25,'Allocation Factors - South'!$B$13:$U$105,11,FALSE)*$F25,0)</f>
        <v>0</v>
      </c>
      <c r="U25" s="78">
        <f ca="1">IF($J25&lt;&gt;0,VLOOKUP($L25,'Allocation Factors - South'!$B$13:$U$105,12,FALSE)*$J25,0)+IF($F25&lt;&gt;0,VLOOKUP($H25,'Allocation Factors - South'!$B$13:$U$105,12,FALSE)*$F25,0)</f>
        <v>0</v>
      </c>
      <c r="V25" s="78">
        <f ca="1">IF($J25&lt;&gt;0,VLOOKUP($L25,'Allocation Factors - South'!$B$13:$U$105,13,FALSE)*$J25,0)+IF($F25&lt;&gt;0,VLOOKUP($H25,'Allocation Factors - South'!$B$13:$U$105,13,FALSE)*$F25,0)</f>
        <v>0</v>
      </c>
      <c r="W25" s="78">
        <f ca="1">IF($J25&lt;&gt;0,VLOOKUP($L25,'Allocation Factors - South'!$B$13:$U$105,14,FALSE)*$J25,0)+IF($F25&lt;&gt;0,VLOOKUP($H25,'Allocation Factors - South'!$B$13:$U$105,14,FALSE)*$F25,0)</f>
        <v>0</v>
      </c>
      <c r="X25" s="78">
        <f ca="1">IF($J25&lt;&gt;0,VLOOKUP($L25,'Allocation Factors - South'!$B$13:$U$105,15,FALSE)*$J25,0)+IF($F25&lt;&gt;0,VLOOKUP($H25,'Allocation Factors - South'!$B$13:$U$105,15,FALSE)*$F25,0)</f>
        <v>0</v>
      </c>
      <c r="Y25" s="78">
        <f ca="1">IF($J25&lt;&gt;0,VLOOKUP($L25,'Allocation Factors - South'!$B$13:$U$105,16,FALSE)*$J25,0)+IF($F25&lt;&gt;0,VLOOKUP($H25,'Allocation Factors - South'!$B$13:$U$105,16,FALSE)*$F25,0)</f>
        <v>255.05726994643953</v>
      </c>
      <c r="Z25" s="78">
        <f ca="1">IF($J25&lt;&gt;0,VLOOKUP($L25,'Allocation Factors - South'!$B$13:$U$105,17,FALSE)*$J25,0)+IF($F25&lt;&gt;0,VLOOKUP($H25,'Allocation Factors - South'!$B$13:$U$105,17,FALSE)*$F25,0)</f>
        <v>0</v>
      </c>
      <c r="AA25" s="78">
        <f ca="1">IF($J25&lt;&gt;0,VLOOKUP($L25,'Allocation Factors - South'!$B$13:$U$105,18,FALSE)*$J25,0)+IF($F25&lt;&gt;0,VLOOKUP($H25,'Allocation Factors - South'!$B$13:$U$105,18,FALSE)*$F25,0)</f>
        <v>436.73154609655177</v>
      </c>
      <c r="AB25" s="78">
        <f ca="1">IF($J25&lt;&gt;0,VLOOKUP($L25,'Allocation Factors - South'!$B$13:$U$105,19,FALSE)*$J25,0)+IF($F25&lt;&gt;0,VLOOKUP($H25,'Allocation Factors - South'!$B$13:$U$105,19,FALSE)*$F25,0)</f>
        <v>112.89276919187282</v>
      </c>
      <c r="AC25" s="78">
        <f ca="1">IF($J25&lt;&gt;0,VLOOKUP($L25,'Allocation Factors - South'!$B$13:$U$105,20,FALSE)*$J25,0)+IF($F25&lt;&gt;0,VLOOKUP($H25,'Allocation Factors - South'!$B$13:$U$105,20,FALSE)*$F25,0)</f>
        <v>577.77034128090179</v>
      </c>
    </row>
    <row r="26" spans="1:29" x14ac:dyDescent="0.2">
      <c r="A26" s="2">
        <f t="shared" ref="A26:A28" si="4">A25+1</f>
        <v>10</v>
      </c>
      <c r="B26" s="31" t="s">
        <v>346</v>
      </c>
      <c r="D26" s="78">
        <f ca="1">'Total Allocation by Rate Zone'!Q26</f>
        <v>4368.2244235760718</v>
      </c>
      <c r="J26" s="78">
        <f t="shared" ca="1" si="3"/>
        <v>4368.2244235760718</v>
      </c>
      <c r="L26" s="2" t="s">
        <v>347</v>
      </c>
      <c r="N26" s="78">
        <f ca="1">IF($J26&lt;&gt;0,VLOOKUP($L26,'Allocation Factors - South'!$B$13:$U$105,5,FALSE)*$J26,0)+IF($F26&lt;&gt;0,VLOOKUP($H26,'Allocation Factors - South'!$B$13:$U$105,5,FALSE)*$F26,0)</f>
        <v>2337.7899595830481</v>
      </c>
      <c r="O26" s="78">
        <f ca="1">IF($J26&lt;&gt;0,VLOOKUP($L26,'Allocation Factors - South'!$B$13:$U$105,6,FALSE)*$J26,0)+IF($F26&lt;&gt;0,VLOOKUP($H26,'Allocation Factors - South'!$B$13:$U$105,6,FALSE)*$F26,0)</f>
        <v>1669.6230189426678</v>
      </c>
      <c r="P26" s="78">
        <f ca="1">IF($J26&lt;&gt;0,VLOOKUP($L26,'Allocation Factors - South'!$B$13:$U$105,7,FALSE)*$J26,0)+IF($F26&lt;&gt;0,VLOOKUP($H26,'Allocation Factors - South'!$B$13:$U$105,7,FALSE)*$F26,0)</f>
        <v>104.80357566202251</v>
      </c>
      <c r="Q26" s="78"/>
      <c r="R26" s="78"/>
      <c r="S26" s="78">
        <f ca="1">IF($J26&lt;&gt;0,VLOOKUP($L26,'Allocation Factors - South'!$B$13:$U$105,10,FALSE)*$J26,0)+IF($F26&lt;&gt;0,VLOOKUP($H26,'Allocation Factors - South'!$B$13:$U$105,10,FALSE)*$F26,0)</f>
        <v>133.37000812253069</v>
      </c>
      <c r="T26" s="78">
        <f ca="1">IF($J26&lt;&gt;0,VLOOKUP($L26,'Allocation Factors - South'!$B$13:$U$105,11,FALSE)*$J26,0)+IF($F26&lt;&gt;0,VLOOKUP($H26,'Allocation Factors - South'!$B$13:$U$105,11,FALSE)*$F26,0)</f>
        <v>1.2137004413002555</v>
      </c>
      <c r="U26" s="78">
        <f ca="1">IF($J26&lt;&gt;0,VLOOKUP($L26,'Allocation Factors - South'!$B$13:$U$105,12,FALSE)*$J26,0)+IF($F26&lt;&gt;0,VLOOKUP($H26,'Allocation Factors - South'!$B$13:$U$105,12,FALSE)*$F26,0)</f>
        <v>0</v>
      </c>
      <c r="V26" s="78">
        <f ca="1">IF($J26&lt;&gt;0,VLOOKUP($L26,'Allocation Factors - South'!$B$13:$U$105,13,FALSE)*$J26,0)+IF($F26&lt;&gt;0,VLOOKUP($H26,'Allocation Factors - South'!$B$13:$U$105,13,FALSE)*$F26,0)</f>
        <v>0</v>
      </c>
      <c r="W26" s="78">
        <f ca="1">IF($J26&lt;&gt;0,VLOOKUP($L26,'Allocation Factors - South'!$B$13:$U$105,14,FALSE)*$J26,0)+IF($F26&lt;&gt;0,VLOOKUP($H26,'Allocation Factors - South'!$B$13:$U$105,14,FALSE)*$F26,0)</f>
        <v>60.701032150643634</v>
      </c>
      <c r="X26" s="78">
        <f ca="1">IF($J26&lt;&gt;0,VLOOKUP($L26,'Allocation Factors - South'!$B$13:$U$105,15,FALSE)*$J26,0)+IF($F26&lt;&gt;0,VLOOKUP($H26,'Allocation Factors - South'!$B$13:$U$105,15,FALSE)*$F26,0)</f>
        <v>0</v>
      </c>
      <c r="Y26" s="78">
        <f ca="1">IF($J26&lt;&gt;0,VLOOKUP($L26,'Allocation Factors - South'!$B$13:$U$105,16,FALSE)*$J26,0)+IF($F26&lt;&gt;0,VLOOKUP($H26,'Allocation Factors - South'!$B$13:$U$105,16,FALSE)*$F26,0)</f>
        <v>9.6578049480964303</v>
      </c>
      <c r="Z26" s="78">
        <f ca="1">IF($J26&lt;&gt;0,VLOOKUP($L26,'Allocation Factors - South'!$B$13:$U$105,17,FALSE)*$J26,0)+IF($F26&lt;&gt;0,VLOOKUP($H26,'Allocation Factors - South'!$B$13:$U$105,17,FALSE)*$F26,0)</f>
        <v>0.70955069275873384</v>
      </c>
      <c r="AA26" s="78">
        <f ca="1">IF($J26&lt;&gt;0,VLOOKUP($L26,'Allocation Factors - South'!$B$13:$U$105,18,FALSE)*$J26,0)+IF($F26&lt;&gt;0,VLOOKUP($H26,'Allocation Factors - South'!$B$13:$U$105,18,FALSE)*$F26,0)</f>
        <v>8.8420497872321278</v>
      </c>
      <c r="AB26" s="78">
        <f ca="1">IF($J26&lt;&gt;0,VLOOKUP($L26,'Allocation Factors - South'!$B$13:$U$105,19,FALSE)*$J26,0)+IF($F26&lt;&gt;0,VLOOKUP($H26,'Allocation Factors - South'!$B$13:$U$105,19,FALSE)*$F26,0)</f>
        <v>6.3961873891318586</v>
      </c>
      <c r="AC26" s="78">
        <f ca="1">IF($J26&lt;&gt;0,VLOOKUP($L26,'Allocation Factors - South'!$B$13:$U$105,20,FALSE)*$J26,0)+IF($F26&lt;&gt;0,VLOOKUP($H26,'Allocation Factors - South'!$B$13:$U$105,20,FALSE)*$F26,0)</f>
        <v>35.117535856639627</v>
      </c>
    </row>
    <row r="27" spans="1:29" x14ac:dyDescent="0.2">
      <c r="A27" s="2">
        <f t="shared" si="4"/>
        <v>11</v>
      </c>
      <c r="B27" s="31" t="s">
        <v>91</v>
      </c>
      <c r="D27" s="78">
        <f ca="1">'Total Allocation by Rate Zone'!Q27</f>
        <v>11971.55401416434</v>
      </c>
      <c r="J27" s="78">
        <f t="shared" ca="1" si="3"/>
        <v>11971.55401416434</v>
      </c>
      <c r="L27" s="2" t="s">
        <v>335</v>
      </c>
      <c r="N27" s="78">
        <f ca="1">IF($J27&lt;&gt;0,VLOOKUP($L27,'Allocation Factors - South'!$B$13:$U$105,5,FALSE)*$J27,0)+IF($F27&lt;&gt;0,VLOOKUP($H27,'Allocation Factors - South'!$B$13:$U$105,5,FALSE)*$F27,0)</f>
        <v>4957.2150190167113</v>
      </c>
      <c r="O27" s="78">
        <f ca="1">IF($J27&lt;&gt;0,VLOOKUP($L27,'Allocation Factors - South'!$B$13:$U$105,6,FALSE)*$J27,0)+IF($F27&lt;&gt;0,VLOOKUP($H27,'Allocation Factors - South'!$B$13:$U$105,6,FALSE)*$F27,0)</f>
        <v>3717.5113589898938</v>
      </c>
      <c r="P27" s="78">
        <f ca="1">IF($J27&lt;&gt;0,VLOOKUP($L27,'Allocation Factors - South'!$B$13:$U$105,7,FALSE)*$J27,0)+IF($F27&lt;&gt;0,VLOOKUP($H27,'Allocation Factors - South'!$B$13:$U$105,7,FALSE)*$F27,0)</f>
        <v>1734.5934963521879</v>
      </c>
      <c r="Q27" s="78"/>
      <c r="R27" s="78"/>
      <c r="S27" s="78">
        <f ca="1">IF($J27&lt;&gt;0,VLOOKUP($L27,'Allocation Factors - South'!$B$13:$U$105,10,FALSE)*$J27,0)+IF($F27&lt;&gt;0,VLOOKUP($H27,'Allocation Factors - South'!$B$13:$U$105,10,FALSE)*$F27,0)</f>
        <v>657.97517548256747</v>
      </c>
      <c r="T27" s="78">
        <f ca="1">IF($J27&lt;&gt;0,VLOOKUP($L27,'Allocation Factors - South'!$B$13:$U$105,11,FALSE)*$J27,0)+IF($F27&lt;&gt;0,VLOOKUP($H27,'Allocation Factors - South'!$B$13:$U$105,11,FALSE)*$F27,0)</f>
        <v>0</v>
      </c>
      <c r="U27" s="78">
        <f ca="1">IF($J27&lt;&gt;0,VLOOKUP($L27,'Allocation Factors - South'!$B$13:$U$105,12,FALSE)*$J27,0)+IF($F27&lt;&gt;0,VLOOKUP($H27,'Allocation Factors - South'!$B$13:$U$105,12,FALSE)*$F27,0)</f>
        <v>0</v>
      </c>
      <c r="V27" s="78">
        <f ca="1">IF($J27&lt;&gt;0,VLOOKUP($L27,'Allocation Factors - South'!$B$13:$U$105,13,FALSE)*$J27,0)+IF($F27&lt;&gt;0,VLOOKUP($H27,'Allocation Factors - South'!$B$13:$U$105,13,FALSE)*$F27,0)</f>
        <v>0</v>
      </c>
      <c r="W27" s="78">
        <f ca="1">IF($J27&lt;&gt;0,VLOOKUP($L27,'Allocation Factors - South'!$B$13:$U$105,14,FALSE)*$J27,0)+IF($F27&lt;&gt;0,VLOOKUP($H27,'Allocation Factors - South'!$B$13:$U$105,14,FALSE)*$F27,0)</f>
        <v>0</v>
      </c>
      <c r="X27" s="78">
        <f ca="1">IF($J27&lt;&gt;0,VLOOKUP($L27,'Allocation Factors - South'!$B$13:$U$105,15,FALSE)*$J27,0)+IF($F27&lt;&gt;0,VLOOKUP($H27,'Allocation Factors - South'!$B$13:$U$105,15,FALSE)*$F27,0)</f>
        <v>0</v>
      </c>
      <c r="Y27" s="78">
        <f ca="1">IF($J27&lt;&gt;0,VLOOKUP($L27,'Allocation Factors - South'!$B$13:$U$105,16,FALSE)*$J27,0)+IF($F27&lt;&gt;0,VLOOKUP($H27,'Allocation Factors - South'!$B$13:$U$105,16,FALSE)*$F27,0)</f>
        <v>286.34210949224018</v>
      </c>
      <c r="Z27" s="78">
        <f ca="1">IF($J27&lt;&gt;0,VLOOKUP($L27,'Allocation Factors - South'!$B$13:$U$105,17,FALSE)*$J27,0)+IF($F27&lt;&gt;0,VLOOKUP($H27,'Allocation Factors - South'!$B$13:$U$105,17,FALSE)*$F27,0)</f>
        <v>30.853716242323351</v>
      </c>
      <c r="AA27" s="78">
        <f ca="1">IF($J27&lt;&gt;0,VLOOKUP($L27,'Allocation Factors - South'!$B$13:$U$105,18,FALSE)*$J27,0)+IF($F27&lt;&gt;0,VLOOKUP($H27,'Allocation Factors - South'!$B$13:$U$105,18,FALSE)*$F27,0)</f>
        <v>339.43046423798779</v>
      </c>
      <c r="AB27" s="78">
        <f ca="1">IF($J27&lt;&gt;0,VLOOKUP($L27,'Allocation Factors - South'!$B$13:$U$105,19,FALSE)*$J27,0)+IF($F27&lt;&gt;0,VLOOKUP($H27,'Allocation Factors - South'!$B$13:$U$105,19,FALSE)*$F27,0)</f>
        <v>59.947561583695737</v>
      </c>
      <c r="AC27" s="78">
        <f ca="1">IF($J27&lt;&gt;0,VLOOKUP($L27,'Allocation Factors - South'!$B$13:$U$105,20,FALSE)*$J27,0)+IF($F27&lt;&gt;0,VLOOKUP($H27,'Allocation Factors - South'!$B$13:$U$105,20,FALSE)*$F27,0)</f>
        <v>187.68511276673155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159258.46784763917</v>
      </c>
      <c r="F28" s="41">
        <f>SUM(F24:F27)</f>
        <v>22761.109628983257</v>
      </c>
      <c r="H28" s="121"/>
      <c r="J28" s="41">
        <f ca="1">SUM(J24:J27)</f>
        <v>136497.35821865592</v>
      </c>
      <c r="N28" s="41">
        <f t="shared" ref="N28:AB28" ca="1" si="5">SUM(N24:N27)</f>
        <v>79450.304899690629</v>
      </c>
      <c r="O28" s="41">
        <f t="shared" ca="1" si="5"/>
        <v>56341.106229052311</v>
      </c>
      <c r="P28" s="41">
        <f t="shared" ca="1" si="5"/>
        <v>12309.932750658816</v>
      </c>
      <c r="Q28" s="41"/>
      <c r="R28" s="41"/>
      <c r="S28" s="41">
        <f t="shared" ca="1" si="5"/>
        <v>6753.283402959768</v>
      </c>
      <c r="T28" s="41">
        <f t="shared" ca="1" si="5"/>
        <v>1.2137004413002555</v>
      </c>
      <c r="U28" s="41">
        <f t="shared" ca="1" si="5"/>
        <v>0</v>
      </c>
      <c r="V28" s="41">
        <f t="shared" ca="1" si="5"/>
        <v>0</v>
      </c>
      <c r="W28" s="41">
        <f t="shared" ca="1" si="5"/>
        <v>60.701032150643634</v>
      </c>
      <c r="X28" s="41">
        <f t="shared" ca="1" si="5"/>
        <v>0</v>
      </c>
      <c r="Y28" s="41">
        <f t="shared" ca="1" si="5"/>
        <v>552.19702766613227</v>
      </c>
      <c r="Z28" s="41">
        <f ca="1">SUM(Z24:Z27)</f>
        <v>31.563266935082083</v>
      </c>
      <c r="AA28" s="41">
        <f t="shared" ca="1" si="5"/>
        <v>1448.009845365003</v>
      </c>
      <c r="AB28" s="41">
        <f t="shared" ca="1" si="5"/>
        <v>381.67702762407311</v>
      </c>
      <c r="AC28" s="41">
        <f ca="1">SUM(AC24:AC27)</f>
        <v>1928.4786650954275</v>
      </c>
    </row>
    <row r="29" spans="1:29" x14ac:dyDescent="0.2"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</row>
    <row r="30" spans="1:29" x14ac:dyDescent="0.2">
      <c r="B30" s="76" t="s">
        <v>98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</row>
    <row r="31" spans="1:29" x14ac:dyDescent="0.2">
      <c r="A31" s="2">
        <f>A28+1</f>
        <v>13</v>
      </c>
      <c r="B31" s="31" t="s">
        <v>92</v>
      </c>
      <c r="D31" s="78">
        <f ca="1">'Total Allocation by Rate Zone'!Q31</f>
        <v>7179.1739142051701</v>
      </c>
      <c r="J31" s="78">
        <f t="shared" ref="J31:J37" ca="1" si="6">D31-F31</f>
        <v>7179.1739142051701</v>
      </c>
      <c r="L31" s="2" t="s">
        <v>489</v>
      </c>
      <c r="N31" s="78">
        <f ca="1">IF($J31&lt;&gt;0,VLOOKUP($L31,'Allocation Factors - South'!$B$13:$U$105,5,FALSE)*$J31,0)+IF($F31&lt;&gt;0,VLOOKUP($H31,'Allocation Factors - South'!$B$13:$U$105,5,FALSE)*$F31,0)</f>
        <v>3017.4408642479366</v>
      </c>
      <c r="O31" s="78">
        <f ca="1">IF($J31&lt;&gt;0,VLOOKUP($L31,'Allocation Factors - South'!$B$13:$U$105,6,FALSE)*$J31,0)+IF($F31&lt;&gt;0,VLOOKUP($H31,'Allocation Factors - South'!$B$13:$U$105,6,FALSE)*$F31,0)</f>
        <v>1841.2792817732861</v>
      </c>
      <c r="P31" s="78">
        <f ca="1">IF($J31&lt;&gt;0,VLOOKUP($L31,'Allocation Factors - South'!$B$13:$U$105,7,FALSE)*$J31,0)+IF($F31&lt;&gt;0,VLOOKUP($H31,'Allocation Factors - South'!$B$13:$U$105,7,FALSE)*$F31,0)</f>
        <v>533.53764987536306</v>
      </c>
      <c r="Q31" s="78"/>
      <c r="R31" s="78"/>
      <c r="S31" s="78">
        <f ca="1">IF($J31&lt;&gt;0,VLOOKUP($L31,'Allocation Factors - South'!$B$13:$U$105,10,FALSE)*$J31,0)+IF($F31&lt;&gt;0,VLOOKUP($H31,'Allocation Factors - South'!$B$13:$U$105,10,FALSE)*$F31,0)</f>
        <v>821.53855216686577</v>
      </c>
      <c r="T31" s="78">
        <f ca="1">IF($J31&lt;&gt;0,VLOOKUP($L31,'Allocation Factors - South'!$B$13:$U$105,11,FALSE)*$J31,0)+IF($F31&lt;&gt;0,VLOOKUP($H31,'Allocation Factors - South'!$B$13:$U$105,11,FALSE)*$F31,0)</f>
        <v>0</v>
      </c>
      <c r="U31" s="78">
        <f ca="1">IF($J31&lt;&gt;0,VLOOKUP($L31,'Allocation Factors - South'!$B$13:$U$105,12,FALSE)*$J31,0)+IF($F31&lt;&gt;0,VLOOKUP($H31,'Allocation Factors - South'!$B$13:$U$105,12,FALSE)*$F31,0)</f>
        <v>0</v>
      </c>
      <c r="V31" s="78">
        <f ca="1">IF($J31&lt;&gt;0,VLOOKUP($L31,'Allocation Factors - South'!$B$13:$U$105,13,FALSE)*$J31,0)+IF($F31&lt;&gt;0,VLOOKUP($H31,'Allocation Factors - South'!$B$13:$U$105,13,FALSE)*$F31,0)</f>
        <v>0</v>
      </c>
      <c r="W31" s="78">
        <f ca="1">IF($J31&lt;&gt;0,VLOOKUP($L31,'Allocation Factors - South'!$B$13:$U$105,14,FALSE)*$J31,0)+IF($F31&lt;&gt;0,VLOOKUP($H31,'Allocation Factors - South'!$B$13:$U$105,14,FALSE)*$F31,0)</f>
        <v>509.24468711037554</v>
      </c>
      <c r="X31" s="78">
        <f ca="1">IF($J31&lt;&gt;0,VLOOKUP($L31,'Allocation Factors - South'!$B$13:$U$105,15,FALSE)*$J31,0)+IF($F31&lt;&gt;0,VLOOKUP($H31,'Allocation Factors - South'!$B$13:$U$105,15,FALSE)*$F31,0)</f>
        <v>0</v>
      </c>
      <c r="Y31" s="78">
        <f ca="1">IF($J31&lt;&gt;0,VLOOKUP($L31,'Allocation Factors - South'!$B$13:$U$105,16,FALSE)*$J31,0)+IF($F31&lt;&gt;0,VLOOKUP($H31,'Allocation Factors - South'!$B$13:$U$105,16,FALSE)*$F31,0)</f>
        <v>3.0741748208643216</v>
      </c>
      <c r="Z31" s="78">
        <f ca="1">IF($J31&lt;&gt;0,VLOOKUP($L31,'Allocation Factors - South'!$B$13:$U$105,17,FALSE)*$J31,0)+IF($F31&lt;&gt;0,VLOOKUP($H31,'Allocation Factors - South'!$B$13:$U$105,17,FALSE)*$F31,0)</f>
        <v>0</v>
      </c>
      <c r="AA31" s="78">
        <f ca="1">IF($J31&lt;&gt;0,VLOOKUP($L31,'Allocation Factors - South'!$B$13:$U$105,18,FALSE)*$J31,0)+IF($F31&lt;&gt;0,VLOOKUP($H31,'Allocation Factors - South'!$B$13:$U$105,18,FALSE)*$F31,0)</f>
        <v>0</v>
      </c>
      <c r="AB31" s="78">
        <f ca="1">IF($J31&lt;&gt;0,VLOOKUP($L31,'Allocation Factors - South'!$B$13:$U$105,19,FALSE)*$J31,0)+IF($F31&lt;&gt;0,VLOOKUP($H31,'Allocation Factors - South'!$B$13:$U$105,19,FALSE)*$F31,0)</f>
        <v>72.398730449642471</v>
      </c>
      <c r="AC31" s="78">
        <f ca="1">IF($J31&lt;&gt;0,VLOOKUP($L31,'Allocation Factors - South'!$B$13:$U$105,20,FALSE)*$J31,0)+IF($F31&lt;&gt;0,VLOOKUP($H31,'Allocation Factors - South'!$B$13:$U$105,20,FALSE)*$F31,0)</f>
        <v>380.65997376083658</v>
      </c>
    </row>
    <row r="32" spans="1:29" x14ac:dyDescent="0.2">
      <c r="A32" s="2">
        <f>A31+1</f>
        <v>14</v>
      </c>
      <c r="B32" s="31" t="s">
        <v>93</v>
      </c>
      <c r="D32" s="78">
        <f ca="1">'Total Allocation by Rate Zone'!Q32</f>
        <v>286.05282800224472</v>
      </c>
      <c r="J32" s="78">
        <f t="shared" ca="1" si="6"/>
        <v>286.05282800224472</v>
      </c>
      <c r="L32" s="2" t="s">
        <v>218</v>
      </c>
      <c r="N32" s="78">
        <f ca="1">IF($J32&lt;&gt;0,VLOOKUP($L32,'Allocation Factors - South'!$B$13:$U$105,5,FALSE)*$J32,0)+IF($F32&lt;&gt;0,VLOOKUP($H32,'Allocation Factors - South'!$B$13:$U$105,5,FALSE)*$F32,0)</f>
        <v>120.22936104664927</v>
      </c>
      <c r="O32" s="78">
        <f ca="1">IF($J32&lt;&gt;0,VLOOKUP($L32,'Allocation Factors - South'!$B$13:$U$105,6,FALSE)*$J32,0)+IF($F32&lt;&gt;0,VLOOKUP($H32,'Allocation Factors - South'!$B$13:$U$105,6,FALSE)*$F32,0)</f>
        <v>73.365425045773321</v>
      </c>
      <c r="P32" s="78">
        <f ca="1">IF($J32&lt;&gt;0,VLOOKUP($L32,'Allocation Factors - South'!$B$13:$U$105,7,FALSE)*$J32,0)+IF($F32&lt;&gt;0,VLOOKUP($H32,'Allocation Factors - South'!$B$13:$U$105,7,FALSE)*$F32,0)</f>
        <v>21.258706839589934</v>
      </c>
      <c r="Q32" s="78"/>
      <c r="R32" s="78"/>
      <c r="S32" s="78">
        <f ca="1">IF($J32&lt;&gt;0,VLOOKUP($L32,'Allocation Factors - South'!$B$13:$U$105,10,FALSE)*$J32,0)+IF($F32&lt;&gt;0,VLOOKUP($H32,'Allocation Factors - South'!$B$13:$U$105,10,FALSE)*$F32,0)</f>
        <v>32.734048369438284</v>
      </c>
      <c r="T32" s="78">
        <f ca="1">IF($J32&lt;&gt;0,VLOOKUP($L32,'Allocation Factors - South'!$B$13:$U$105,11,FALSE)*$J32,0)+IF($F32&lt;&gt;0,VLOOKUP($H32,'Allocation Factors - South'!$B$13:$U$105,11,FALSE)*$F32,0)</f>
        <v>0</v>
      </c>
      <c r="U32" s="78">
        <f ca="1">IF($J32&lt;&gt;0,VLOOKUP($L32,'Allocation Factors - South'!$B$13:$U$105,12,FALSE)*$J32,0)+IF($F32&lt;&gt;0,VLOOKUP($H32,'Allocation Factors - South'!$B$13:$U$105,12,FALSE)*$F32,0)</f>
        <v>0</v>
      </c>
      <c r="V32" s="78">
        <f ca="1">IF($J32&lt;&gt;0,VLOOKUP($L32,'Allocation Factors - South'!$B$13:$U$105,13,FALSE)*$J32,0)+IF($F32&lt;&gt;0,VLOOKUP($H32,'Allocation Factors - South'!$B$13:$U$105,13,FALSE)*$F32,0)</f>
        <v>0</v>
      </c>
      <c r="W32" s="78">
        <f ca="1">IF($J32&lt;&gt;0,VLOOKUP($L32,'Allocation Factors - South'!$B$13:$U$105,14,FALSE)*$J32,0)+IF($F32&lt;&gt;0,VLOOKUP($H32,'Allocation Factors - South'!$B$13:$U$105,14,FALSE)*$F32,0)</f>
        <v>20.290758328727421</v>
      </c>
      <c r="X32" s="78">
        <f ca="1">IF($J32&lt;&gt;0,VLOOKUP($L32,'Allocation Factors - South'!$B$13:$U$105,15,FALSE)*$J32,0)+IF($F32&lt;&gt;0,VLOOKUP($H32,'Allocation Factors - South'!$B$13:$U$105,15,FALSE)*$F32,0)</f>
        <v>0</v>
      </c>
      <c r="Y32" s="78">
        <f ca="1">IF($J32&lt;&gt;0,VLOOKUP($L32,'Allocation Factors - South'!$B$13:$U$105,16,FALSE)*$J32,0)+IF($F32&lt;&gt;0,VLOOKUP($H32,'Allocation Factors - South'!$B$13:$U$105,16,FALSE)*$F32,0)</f>
        <v>0.12248991482732341</v>
      </c>
      <c r="Z32" s="78">
        <f ca="1">IF($J32&lt;&gt;0,VLOOKUP($L32,'Allocation Factors - South'!$B$13:$U$105,17,FALSE)*$J32,0)+IF($F32&lt;&gt;0,VLOOKUP($H32,'Allocation Factors - South'!$B$13:$U$105,17,FALSE)*$F32,0)</f>
        <v>0</v>
      </c>
      <c r="AA32" s="78">
        <f ca="1">IF($J32&lt;&gt;0,VLOOKUP($L32,'Allocation Factors - South'!$B$13:$U$105,18,FALSE)*$J32,0)+IF($F32&lt;&gt;0,VLOOKUP($H32,'Allocation Factors - South'!$B$13:$U$105,18,FALSE)*$F32,0)</f>
        <v>0</v>
      </c>
      <c r="AB32" s="78">
        <f ca="1">IF($J32&lt;&gt;0,VLOOKUP($L32,'Allocation Factors - South'!$B$13:$U$105,19,FALSE)*$J32,0)+IF($F32&lt;&gt;0,VLOOKUP($H32,'Allocation Factors - South'!$B$13:$U$105,19,FALSE)*$F32,0)</f>
        <v>2.8847137339735709</v>
      </c>
      <c r="AC32" s="78">
        <f ca="1">IF($J32&lt;&gt;0,VLOOKUP($L32,'Allocation Factors - South'!$B$13:$U$105,20,FALSE)*$J32,0)+IF($F32&lt;&gt;0,VLOOKUP($H32,'Allocation Factors - South'!$B$13:$U$105,20,FALSE)*$F32,0)</f>
        <v>15.167324723265605</v>
      </c>
    </row>
    <row r="33" spans="1:29" x14ac:dyDescent="0.2">
      <c r="A33" s="2">
        <f t="shared" ref="A33:A38" si="7">A32+1</f>
        <v>15</v>
      </c>
      <c r="B33" s="31" t="s">
        <v>94</v>
      </c>
      <c r="D33" s="78">
        <f ca="1">'Total Allocation by Rate Zone'!Q33</f>
        <v>16407.011180664518</v>
      </c>
      <c r="J33" s="78">
        <f t="shared" ca="1" si="6"/>
        <v>16407.011180664518</v>
      </c>
      <c r="L33" s="2" t="s">
        <v>230</v>
      </c>
      <c r="N33" s="78">
        <f ca="1">IF($J33&lt;&gt;0,VLOOKUP($L33,'Allocation Factors - South'!$B$13:$U$105,5,FALSE)*$J33,0)+IF($F33&lt;&gt;0,VLOOKUP($H33,'Allocation Factors - South'!$B$13:$U$105,5,FALSE)*$F33,0)</f>
        <v>6929.0280546613658</v>
      </c>
      <c r="O33" s="78">
        <f ca="1">IF($J33&lt;&gt;0,VLOOKUP($L33,'Allocation Factors - South'!$B$13:$U$105,6,FALSE)*$J33,0)+IF($F33&lt;&gt;0,VLOOKUP($H33,'Allocation Factors - South'!$B$13:$U$105,6,FALSE)*$F33,0)</f>
        <v>5026.0747434567884</v>
      </c>
      <c r="P33" s="78">
        <f ca="1">IF($J33&lt;&gt;0,VLOOKUP($L33,'Allocation Factors - South'!$B$13:$U$105,7,FALSE)*$J33,0)+IF($F33&lt;&gt;0,VLOOKUP($H33,'Allocation Factors - South'!$B$13:$U$105,7,FALSE)*$F33,0)</f>
        <v>1499.151814253378</v>
      </c>
      <c r="Q33" s="78"/>
      <c r="R33" s="78"/>
      <c r="S33" s="78">
        <f ca="1">IF($J33&lt;&gt;0,VLOOKUP($L33,'Allocation Factors - South'!$B$13:$U$105,10,FALSE)*$J33,0)+IF($F33&lt;&gt;0,VLOOKUP($H33,'Allocation Factors - South'!$B$13:$U$105,10,FALSE)*$F33,0)</f>
        <v>1726.6229798692411</v>
      </c>
      <c r="T33" s="78">
        <f ca="1">IF($J33&lt;&gt;0,VLOOKUP($L33,'Allocation Factors - South'!$B$13:$U$105,11,FALSE)*$J33,0)+IF($F33&lt;&gt;0,VLOOKUP($H33,'Allocation Factors - South'!$B$13:$U$105,11,FALSE)*$F33,0)</f>
        <v>0</v>
      </c>
      <c r="U33" s="78">
        <f ca="1">IF($J33&lt;&gt;0,VLOOKUP($L33,'Allocation Factors - South'!$B$13:$U$105,12,FALSE)*$J33,0)+IF($F33&lt;&gt;0,VLOOKUP($H33,'Allocation Factors - South'!$B$13:$U$105,12,FALSE)*$F33,0)</f>
        <v>0</v>
      </c>
      <c r="V33" s="78">
        <f ca="1">IF($J33&lt;&gt;0,VLOOKUP($L33,'Allocation Factors - South'!$B$13:$U$105,13,FALSE)*$J33,0)+IF($F33&lt;&gt;0,VLOOKUP($H33,'Allocation Factors - South'!$B$13:$U$105,13,FALSE)*$F33,0)</f>
        <v>0</v>
      </c>
      <c r="W33" s="78">
        <f ca="1">IF($J33&lt;&gt;0,VLOOKUP($L33,'Allocation Factors - South'!$B$13:$U$105,14,FALSE)*$J33,0)+IF($F33&lt;&gt;0,VLOOKUP($H33,'Allocation Factors - South'!$B$13:$U$105,14,FALSE)*$F33,0)</f>
        <v>933.33352413216767</v>
      </c>
      <c r="X33" s="78">
        <f ca="1">IF($J33&lt;&gt;0,VLOOKUP($L33,'Allocation Factors - South'!$B$13:$U$105,15,FALSE)*$J33,0)+IF($F33&lt;&gt;0,VLOOKUP($H33,'Allocation Factors - South'!$B$13:$U$105,15,FALSE)*$F33,0)</f>
        <v>0</v>
      </c>
      <c r="Y33" s="78">
        <f ca="1">IF($J33&lt;&gt;0,VLOOKUP($L33,'Allocation Factors - South'!$B$13:$U$105,16,FALSE)*$J33,0)+IF($F33&lt;&gt;0,VLOOKUP($H33,'Allocation Factors - South'!$B$13:$U$105,16,FALSE)*$F33,0)</f>
        <v>0.13156409205037908</v>
      </c>
      <c r="Z33" s="78">
        <f ca="1">IF($J33&lt;&gt;0,VLOOKUP($L33,'Allocation Factors - South'!$B$13:$U$105,17,FALSE)*$J33,0)+IF($F33&lt;&gt;0,VLOOKUP($H33,'Allocation Factors - South'!$B$13:$U$105,17,FALSE)*$F33,0)</f>
        <v>1.7197118182587834</v>
      </c>
      <c r="AA33" s="78">
        <f ca="1">IF($J33&lt;&gt;0,VLOOKUP($L33,'Allocation Factors - South'!$B$13:$U$105,18,FALSE)*$J33,0)+IF($F33&lt;&gt;0,VLOOKUP($H33,'Allocation Factors - South'!$B$13:$U$105,18,FALSE)*$F33,0)</f>
        <v>0</v>
      </c>
      <c r="AB33" s="78">
        <f ca="1">IF($J33&lt;&gt;0,VLOOKUP($L33,'Allocation Factors - South'!$B$13:$U$105,19,FALSE)*$J33,0)+IF($F33&lt;&gt;0,VLOOKUP($H33,'Allocation Factors - South'!$B$13:$U$105,19,FALSE)*$F33,0)</f>
        <v>46.493583963634684</v>
      </c>
      <c r="AC33" s="78">
        <f ca="1">IF($J33&lt;&gt;0,VLOOKUP($L33,'Allocation Factors - South'!$B$13:$U$105,20,FALSE)*$J33,0)+IF($F33&lt;&gt;0,VLOOKUP($H33,'Allocation Factors - South'!$B$13:$U$105,20,FALSE)*$F33,0)</f>
        <v>244.45520441763259</v>
      </c>
    </row>
    <row r="34" spans="1:29" x14ac:dyDescent="0.2">
      <c r="A34" s="2">
        <f t="shared" si="7"/>
        <v>16</v>
      </c>
      <c r="B34" s="31" t="s">
        <v>331</v>
      </c>
      <c r="D34" s="78">
        <f ca="1">'Total Allocation by Rate Zone'!Q34</f>
        <v>141086.42260848376</v>
      </c>
      <c r="J34" s="78">
        <f t="shared" ca="1" si="6"/>
        <v>141086.42260848376</v>
      </c>
      <c r="L34" s="2" t="s">
        <v>222</v>
      </c>
      <c r="N34" s="78">
        <f ca="1">IF($J34&lt;&gt;0,VLOOKUP($L34,'Allocation Factors - South'!$B$13:$U$105,5,FALSE)*$J34,0)+IF($F34&lt;&gt;0,VLOOKUP($H34,'Allocation Factors - South'!$B$13:$U$105,5,FALSE)*$F34,0)</f>
        <v>59299.292934948448</v>
      </c>
      <c r="O34" s="78">
        <f ca="1">IF($J34&lt;&gt;0,VLOOKUP($L34,'Allocation Factors - South'!$B$13:$U$105,6,FALSE)*$J34,0)+IF($F34&lt;&gt;0,VLOOKUP($H34,'Allocation Factors - South'!$B$13:$U$105,6,FALSE)*$F34,0)</f>
        <v>36185.153054238595</v>
      </c>
      <c r="P34" s="78">
        <f ca="1">IF($J34&lt;&gt;0,VLOOKUP($L34,'Allocation Factors - South'!$B$13:$U$105,7,FALSE)*$J34,0)+IF($F34&lt;&gt;0,VLOOKUP($H34,'Allocation Factors - South'!$B$13:$U$105,7,FALSE)*$F34,0)</f>
        <v>10485.178273632426</v>
      </c>
      <c r="Q34" s="78"/>
      <c r="R34" s="78"/>
      <c r="S34" s="78">
        <f ca="1">IF($J34&lt;&gt;0,VLOOKUP($L34,'Allocation Factors - South'!$B$13:$U$105,10,FALSE)*$J34,0)+IF($F34&lt;&gt;0,VLOOKUP($H34,'Allocation Factors - South'!$B$13:$U$105,10,FALSE)*$F34,0)</f>
        <v>16145.024029970004</v>
      </c>
      <c r="T34" s="78">
        <f ca="1">IF($J34&lt;&gt;0,VLOOKUP($L34,'Allocation Factors - South'!$B$13:$U$105,11,FALSE)*$J34,0)+IF($F34&lt;&gt;0,VLOOKUP($H34,'Allocation Factors - South'!$B$13:$U$105,11,FALSE)*$F34,0)</f>
        <v>0</v>
      </c>
      <c r="U34" s="78">
        <f ca="1">IF($J34&lt;&gt;0,VLOOKUP($L34,'Allocation Factors - South'!$B$13:$U$105,12,FALSE)*$J34,0)+IF($F34&lt;&gt;0,VLOOKUP($H34,'Allocation Factors - South'!$B$13:$U$105,12,FALSE)*$F34,0)</f>
        <v>0</v>
      </c>
      <c r="V34" s="78">
        <f ca="1">IF($J34&lt;&gt;0,VLOOKUP($L34,'Allocation Factors - South'!$B$13:$U$105,13,FALSE)*$J34,0)+IF($F34&lt;&gt;0,VLOOKUP($H34,'Allocation Factors - South'!$B$13:$U$105,13,FALSE)*$F34,0)</f>
        <v>0</v>
      </c>
      <c r="W34" s="78">
        <f ca="1">IF($J34&lt;&gt;0,VLOOKUP($L34,'Allocation Factors - South'!$B$13:$U$105,14,FALSE)*$J34,0)+IF($F34&lt;&gt;0,VLOOKUP($H34,'Allocation Factors - South'!$B$13:$U$105,14,FALSE)*$F34,0)</f>
        <v>10007.768581092245</v>
      </c>
      <c r="X34" s="78">
        <f ca="1">IF($J34&lt;&gt;0,VLOOKUP($L34,'Allocation Factors - South'!$B$13:$U$105,15,FALSE)*$J34,0)+IF($F34&lt;&gt;0,VLOOKUP($H34,'Allocation Factors - South'!$B$13:$U$105,15,FALSE)*$F34,0)</f>
        <v>0</v>
      </c>
      <c r="Y34" s="78">
        <f ca="1">IF($J34&lt;&gt;0,VLOOKUP($L34,'Allocation Factors - South'!$B$13:$U$105,16,FALSE)*$J34,0)+IF($F34&lt;&gt;0,VLOOKUP($H34,'Allocation Factors - South'!$B$13:$U$105,16,FALSE)*$F34,0)</f>
        <v>60.414238898799901</v>
      </c>
      <c r="Z34" s="78">
        <f ca="1">IF($J34&lt;&gt;0,VLOOKUP($L34,'Allocation Factors - South'!$B$13:$U$105,17,FALSE)*$J34,0)+IF($F34&lt;&gt;0,VLOOKUP($H34,'Allocation Factors - South'!$B$13:$U$105,17,FALSE)*$F34,0)</f>
        <v>0</v>
      </c>
      <c r="AA34" s="78">
        <f ca="1">IF($J34&lt;&gt;0,VLOOKUP($L34,'Allocation Factors - South'!$B$13:$U$105,18,FALSE)*$J34,0)+IF($F34&lt;&gt;0,VLOOKUP($H34,'Allocation Factors - South'!$B$13:$U$105,18,FALSE)*$F34,0)</f>
        <v>0</v>
      </c>
      <c r="AB34" s="78">
        <f ca="1">IF($J34&lt;&gt;0,VLOOKUP($L34,'Allocation Factors - South'!$B$13:$U$105,19,FALSE)*$J34,0)+IF($F34&lt;&gt;0,VLOOKUP($H34,'Allocation Factors - South'!$B$13:$U$105,19,FALSE)*$F34,0)</f>
        <v>1422.7929289085673</v>
      </c>
      <c r="AC34" s="78">
        <f ca="1">IF($J34&lt;&gt;0,VLOOKUP($L34,'Allocation Factors - South'!$B$13:$U$105,20,FALSE)*$J34,0)+IF($F34&lt;&gt;0,VLOOKUP($H34,'Allocation Factors - South'!$B$13:$U$105,20,FALSE)*$F34,0)</f>
        <v>7480.7985667946714</v>
      </c>
    </row>
    <row r="35" spans="1:29" x14ac:dyDescent="0.2">
      <c r="A35" s="2">
        <f t="shared" si="7"/>
        <v>17</v>
      </c>
      <c r="B35" s="31" t="s">
        <v>332</v>
      </c>
      <c r="D35" s="78">
        <f ca="1">'Total Allocation by Rate Zone'!Q35</f>
        <v>12227.889051322654</v>
      </c>
      <c r="J35" s="78">
        <f t="shared" ca="1" si="6"/>
        <v>12227.889051322654</v>
      </c>
      <c r="L35" s="2" t="s">
        <v>333</v>
      </c>
      <c r="N35" s="78">
        <f ca="1">IF($J35&lt;&gt;0,VLOOKUP($L35,'Allocation Factors - South'!$B$13:$U$105,5,FALSE)*$J35,0)+IF($F35&lt;&gt;0,VLOOKUP($H35,'Allocation Factors - South'!$B$13:$U$105,5,FALSE)*$F35,0)</f>
        <v>6395.5575094971082</v>
      </c>
      <c r="O35" s="78">
        <f ca="1">IF($J35&lt;&gt;0,VLOOKUP($L35,'Allocation Factors - South'!$B$13:$U$105,6,FALSE)*$J35,0)+IF($F35&lt;&gt;0,VLOOKUP($H35,'Allocation Factors - South'!$B$13:$U$105,6,FALSE)*$F35,0)</f>
        <v>5050.8315292437246</v>
      </c>
      <c r="P35" s="78">
        <f ca="1">IF($J35&lt;&gt;0,VLOOKUP($L35,'Allocation Factors - South'!$B$13:$U$105,7,FALSE)*$J35,0)+IF($F35&lt;&gt;0,VLOOKUP($H35,'Allocation Factors - South'!$B$13:$U$105,7,FALSE)*$F35,0)</f>
        <v>779.02532534756585</v>
      </c>
      <c r="Q35" s="78"/>
      <c r="R35" s="78"/>
      <c r="S35" s="78">
        <f ca="1">IF($J35&lt;&gt;0,VLOOKUP($L35,'Allocation Factors - South'!$B$13:$U$105,10,FALSE)*$J35,0)+IF($F35&lt;&gt;0,VLOOKUP($H35,'Allocation Factors - South'!$B$13:$U$105,10,FALSE)*$F35,0)</f>
        <v>0</v>
      </c>
      <c r="T35" s="78">
        <f ca="1">IF($J35&lt;&gt;0,VLOOKUP($L35,'Allocation Factors - South'!$B$13:$U$105,11,FALSE)*$J35,0)+IF($F35&lt;&gt;0,VLOOKUP($H35,'Allocation Factors - South'!$B$13:$U$105,11,FALSE)*$F35,0)</f>
        <v>0</v>
      </c>
      <c r="U35" s="78">
        <f ca="1">IF($J35&lt;&gt;0,VLOOKUP($L35,'Allocation Factors - South'!$B$13:$U$105,12,FALSE)*$J35,0)+IF($F35&lt;&gt;0,VLOOKUP($H35,'Allocation Factors - South'!$B$13:$U$105,12,FALSE)*$F35,0)</f>
        <v>0</v>
      </c>
      <c r="V35" s="78">
        <f ca="1">IF($J35&lt;&gt;0,VLOOKUP($L35,'Allocation Factors - South'!$B$13:$U$105,13,FALSE)*$J35,0)+IF($F35&lt;&gt;0,VLOOKUP($H35,'Allocation Factors - South'!$B$13:$U$105,13,FALSE)*$F35,0)</f>
        <v>0</v>
      </c>
      <c r="W35" s="78">
        <f ca="1">IF($J35&lt;&gt;0,VLOOKUP($L35,'Allocation Factors - South'!$B$13:$U$105,14,FALSE)*$J35,0)+IF($F35&lt;&gt;0,VLOOKUP($H35,'Allocation Factors - South'!$B$13:$U$105,14,FALSE)*$F35,0)</f>
        <v>0</v>
      </c>
      <c r="X35" s="78">
        <f ca="1">IF($J35&lt;&gt;0,VLOOKUP($L35,'Allocation Factors - South'!$B$13:$U$105,15,FALSE)*$J35,0)+IF($F35&lt;&gt;0,VLOOKUP($H35,'Allocation Factors - South'!$B$13:$U$105,15,FALSE)*$F35,0)</f>
        <v>0</v>
      </c>
      <c r="Y35" s="78">
        <f ca="1">IF($J35&lt;&gt;0,VLOOKUP($L35,'Allocation Factors - South'!$B$13:$U$105,16,FALSE)*$J35,0)+IF($F35&lt;&gt;0,VLOOKUP($H35,'Allocation Factors - South'!$B$13:$U$105,16,FALSE)*$F35,0)</f>
        <v>0</v>
      </c>
      <c r="Z35" s="78">
        <f ca="1">IF($J35&lt;&gt;0,VLOOKUP($L35,'Allocation Factors - South'!$B$13:$U$105,17,FALSE)*$J35,0)+IF($F35&lt;&gt;0,VLOOKUP($H35,'Allocation Factors - South'!$B$13:$U$105,17,FALSE)*$F35,0)</f>
        <v>2.4746872342567645</v>
      </c>
      <c r="AA35" s="78">
        <f ca="1">IF($J35&lt;&gt;0,VLOOKUP($L35,'Allocation Factors - South'!$B$13:$U$105,18,FALSE)*$J35,0)+IF($F35&lt;&gt;0,VLOOKUP($H35,'Allocation Factors - South'!$B$13:$U$105,18,FALSE)*$F35,0)</f>
        <v>0</v>
      </c>
      <c r="AB35" s="78">
        <f ca="1">IF($J35&lt;&gt;0,VLOOKUP($L35,'Allocation Factors - South'!$B$13:$U$105,19,FALSE)*$J35,0)+IF($F35&lt;&gt;0,VLOOKUP($H35,'Allocation Factors - South'!$B$13:$U$105,19,FALSE)*$F35,0)</f>
        <v>0</v>
      </c>
      <c r="AC35" s="78">
        <f ca="1">IF($J35&lt;&gt;0,VLOOKUP($L35,'Allocation Factors - South'!$B$13:$U$105,20,FALSE)*$J35,0)+IF($F35&lt;&gt;0,VLOOKUP($H35,'Allocation Factors - South'!$B$13:$U$105,20,FALSE)*$F35,0)</f>
        <v>0</v>
      </c>
    </row>
    <row r="36" spans="1:29" x14ac:dyDescent="0.2">
      <c r="A36" s="2">
        <f t="shared" si="7"/>
        <v>18</v>
      </c>
      <c r="B36" s="31" t="s">
        <v>146</v>
      </c>
      <c r="D36" s="78">
        <f ca="1">'Total Allocation by Rate Zone'!Q36</f>
        <v>53148.309605428803</v>
      </c>
      <c r="J36" s="78">
        <f t="shared" ca="1" si="6"/>
        <v>53148.309605428803</v>
      </c>
      <c r="L36" s="2" t="s">
        <v>229</v>
      </c>
      <c r="N36" s="78">
        <f ca="1">IF($J36&lt;&gt;0,VLOOKUP($L36,'Allocation Factors - South'!$B$13:$U$105,5,FALSE)*$J36,0)+IF($F36&lt;&gt;0,VLOOKUP($H36,'Allocation Factors - South'!$B$13:$U$105,5,FALSE)*$F36,0)</f>
        <v>8595.3684971611219</v>
      </c>
      <c r="O36" s="78">
        <f ca="1">IF($J36&lt;&gt;0,VLOOKUP($L36,'Allocation Factors - South'!$B$13:$U$105,6,FALSE)*$J36,0)+IF($F36&lt;&gt;0,VLOOKUP($H36,'Allocation Factors - South'!$B$13:$U$105,6,FALSE)*$F36,0)</f>
        <v>5244.9988732336378</v>
      </c>
      <c r="P36" s="78">
        <f ca="1">IF($J36&lt;&gt;0,VLOOKUP($L36,'Allocation Factors - South'!$B$13:$U$105,7,FALSE)*$J36,0)+IF($F36&lt;&gt;0,VLOOKUP($H36,'Allocation Factors - South'!$B$13:$U$105,7,FALSE)*$F36,0)</f>
        <v>9417.9013963890684</v>
      </c>
      <c r="Q36" s="78"/>
      <c r="R36" s="78"/>
      <c r="S36" s="78">
        <f ca="1">IF($J36&lt;&gt;0,VLOOKUP($L36,'Allocation Factors - South'!$B$13:$U$105,10,FALSE)*$J36,0)+IF($F36&lt;&gt;0,VLOOKUP($H36,'Allocation Factors - South'!$B$13:$U$105,10,FALSE)*$F36,0)</f>
        <v>20088.298389019114</v>
      </c>
      <c r="T36" s="78">
        <f ca="1">IF($J36&lt;&gt;0,VLOOKUP($L36,'Allocation Factors - South'!$B$13:$U$105,11,FALSE)*$J36,0)+IF($F36&lt;&gt;0,VLOOKUP($H36,'Allocation Factors - South'!$B$13:$U$105,11,FALSE)*$F36,0)</f>
        <v>0</v>
      </c>
      <c r="U36" s="78">
        <f ca="1">IF($J36&lt;&gt;0,VLOOKUP($L36,'Allocation Factors - South'!$B$13:$U$105,12,FALSE)*$J36,0)+IF($F36&lt;&gt;0,VLOOKUP($H36,'Allocation Factors - South'!$B$13:$U$105,12,FALSE)*$F36,0)</f>
        <v>0</v>
      </c>
      <c r="V36" s="78">
        <f ca="1">IF($J36&lt;&gt;0,VLOOKUP($L36,'Allocation Factors - South'!$B$13:$U$105,13,FALSE)*$J36,0)+IF($F36&lt;&gt;0,VLOOKUP($H36,'Allocation Factors - South'!$B$13:$U$105,13,FALSE)*$F36,0)</f>
        <v>0</v>
      </c>
      <c r="W36" s="78">
        <f ca="1">IF($J36&lt;&gt;0,VLOOKUP($L36,'Allocation Factors - South'!$B$13:$U$105,14,FALSE)*$J36,0)+IF($F36&lt;&gt;0,VLOOKUP($H36,'Allocation Factors - South'!$B$13:$U$105,14,FALSE)*$F36,0)</f>
        <v>9800.6791051317596</v>
      </c>
      <c r="X36" s="78">
        <f ca="1">IF($J36&lt;&gt;0,VLOOKUP($L36,'Allocation Factors - South'!$B$13:$U$105,15,FALSE)*$J36,0)+IF($F36&lt;&gt;0,VLOOKUP($H36,'Allocation Factors - South'!$B$13:$U$105,15,FALSE)*$F36,0)</f>
        <v>0</v>
      </c>
      <c r="Y36" s="78">
        <f ca="1">IF($J36&lt;&gt;0,VLOOKUP($L36,'Allocation Factors - South'!$B$13:$U$105,16,FALSE)*$J36,0)+IF($F36&lt;&gt;0,VLOOKUP($H36,'Allocation Factors - South'!$B$13:$U$105,16,FALSE)*$F36,0)</f>
        <v>1.0633444941004329</v>
      </c>
      <c r="Z36" s="78">
        <f ca="1">IF($J36&lt;&gt;0,VLOOKUP($L36,'Allocation Factors - South'!$B$13:$U$105,17,FALSE)*$J36,0)+IF($F36&lt;&gt;0,VLOOKUP($H36,'Allocation Factors - South'!$B$13:$U$105,17,FALSE)*$F36,0)</f>
        <v>0</v>
      </c>
      <c r="AA36" s="78">
        <f ca="1">IF($J36&lt;&gt;0,VLOOKUP($L36,'Allocation Factors - South'!$B$13:$U$105,18,FALSE)*$J36,0)+IF($F36&lt;&gt;0,VLOOKUP($H36,'Allocation Factors - South'!$B$13:$U$105,18,FALSE)*$F36,0)</f>
        <v>0</v>
      </c>
      <c r="AB36" s="78">
        <f ca="1">IF($J36&lt;&gt;0,VLOOKUP($L36,'Allocation Factors - South'!$B$13:$U$105,19,FALSE)*$J36,0)+IF($F36&lt;&gt;0,VLOOKUP($H36,'Allocation Factors - South'!$B$13:$U$105,19,FALSE)*$F36,0)</f>
        <v>0</v>
      </c>
      <c r="AC36" s="78">
        <f ca="1">IF($J36&lt;&gt;0,VLOOKUP($L36,'Allocation Factors - South'!$B$13:$U$105,20,FALSE)*$J36,0)+IF($F36&lt;&gt;0,VLOOKUP($H36,'Allocation Factors - South'!$B$13:$U$105,20,FALSE)*$F36,0)</f>
        <v>0</v>
      </c>
    </row>
    <row r="37" spans="1:29" x14ac:dyDescent="0.2">
      <c r="A37" s="2">
        <f t="shared" si="7"/>
        <v>19</v>
      </c>
      <c r="B37" s="31" t="s">
        <v>95</v>
      </c>
      <c r="D37" s="78">
        <f ca="1">'Total Allocation by Rate Zone'!Q37</f>
        <v>8163.6709527584489</v>
      </c>
      <c r="F37" s="78">
        <v>7778.2073779181883</v>
      </c>
      <c r="H37" s="2" t="s">
        <v>251</v>
      </c>
      <c r="J37" s="78">
        <f t="shared" ca="1" si="6"/>
        <v>385.46357484026066</v>
      </c>
      <c r="L37" s="2" t="s">
        <v>336</v>
      </c>
      <c r="N37" s="78">
        <f ca="1">IF($J37&lt;&gt;0,VLOOKUP($L37,'Allocation Factors - South'!$B$13:$U$105,5,FALSE)*$J37,0)+IF($F37&lt;&gt;0,VLOOKUP($H37,'Allocation Factors - South'!$B$13:$U$105,5,FALSE)*$F37,0)</f>
        <v>2776.8880371160362</v>
      </c>
      <c r="O37" s="78">
        <f ca="1">IF($J37&lt;&gt;0,VLOOKUP($L37,'Allocation Factors - South'!$B$13:$U$105,6,FALSE)*$J37,0)+IF($F37&lt;&gt;0,VLOOKUP($H37,'Allocation Factors - South'!$B$13:$U$105,6,FALSE)*$F37,0)</f>
        <v>2083.7284666514242</v>
      </c>
      <c r="P37" s="78">
        <f ca="1">IF($J37&lt;&gt;0,VLOOKUP($L37,'Allocation Factors - South'!$B$13:$U$105,7,FALSE)*$J37,0)+IF($F37&lt;&gt;0,VLOOKUP($H37,'Allocation Factors - South'!$B$13:$U$105,7,FALSE)*$F37,0)</f>
        <v>971.59879033084724</v>
      </c>
      <c r="Q37" s="78"/>
      <c r="R37" s="78"/>
      <c r="S37" s="78">
        <f ca="1">IF($J37&lt;&gt;0,VLOOKUP($L37,'Allocation Factors - South'!$B$13:$U$105,10,FALSE)*$J37,0)+IF($F37&lt;&gt;0,VLOOKUP($H37,'Allocation Factors - South'!$B$13:$U$105,10,FALSE)*$F37,0)</f>
        <v>1465.2932230093154</v>
      </c>
      <c r="T37" s="78">
        <f ca="1">IF($J37&lt;&gt;0,VLOOKUP($L37,'Allocation Factors - South'!$B$13:$U$105,11,FALSE)*$J37,0)+IF($F37&lt;&gt;0,VLOOKUP($H37,'Allocation Factors - South'!$B$13:$U$105,11,FALSE)*$F37,0)</f>
        <v>29.563508551082144</v>
      </c>
      <c r="U37" s="78">
        <f ca="1">IF($J37&lt;&gt;0,VLOOKUP($L37,'Allocation Factors - South'!$B$13:$U$105,12,FALSE)*$J37,0)+IF($F37&lt;&gt;0,VLOOKUP($H37,'Allocation Factors - South'!$B$13:$U$105,12,FALSE)*$F37,0)</f>
        <v>0</v>
      </c>
      <c r="V37" s="78">
        <f ca="1">IF($J37&lt;&gt;0,VLOOKUP($L37,'Allocation Factors - South'!$B$13:$U$105,13,FALSE)*$J37,0)+IF($F37&lt;&gt;0,VLOOKUP($H37,'Allocation Factors - South'!$B$13:$U$105,13,FALSE)*$F37,0)</f>
        <v>0</v>
      </c>
      <c r="W37" s="78">
        <f ca="1">IF($J37&lt;&gt;0,VLOOKUP($L37,'Allocation Factors - South'!$B$13:$U$105,14,FALSE)*$J37,0)+IF($F37&lt;&gt;0,VLOOKUP($H37,'Allocation Factors - South'!$B$13:$U$105,14,FALSE)*$F37,0)</f>
        <v>532.1221308410602</v>
      </c>
      <c r="X37" s="78">
        <f ca="1">IF($J37&lt;&gt;0,VLOOKUP($L37,'Allocation Factors - South'!$B$13:$U$105,15,FALSE)*$J37,0)+IF($F37&lt;&gt;0,VLOOKUP($H37,'Allocation Factors - South'!$B$13:$U$105,15,FALSE)*$F37,0)</f>
        <v>0</v>
      </c>
      <c r="Y37" s="78">
        <f ca="1">IF($J37&lt;&gt;0,VLOOKUP($L37,'Allocation Factors - South'!$B$13:$U$105,16,FALSE)*$J37,0)+IF($F37&lt;&gt;0,VLOOKUP($H37,'Allocation Factors - South'!$B$13:$U$105,16,FALSE)*$F37,0)</f>
        <v>160.47150306725703</v>
      </c>
      <c r="Z37" s="78">
        <f ca="1">IF($J37&lt;&gt;0,VLOOKUP($L37,'Allocation Factors - South'!$B$13:$U$105,17,FALSE)*$J37,0)+IF($F37&lt;&gt;0,VLOOKUP($H37,'Allocation Factors - South'!$B$13:$U$105,17,FALSE)*$F37,0)</f>
        <v>17.283348720068709</v>
      </c>
      <c r="AA37" s="78">
        <f ca="1">IF($J37&lt;&gt;0,VLOOKUP($L37,'Allocation Factors - South'!$B$13:$U$105,18,FALSE)*$J37,0)+IF($F37&lt;&gt;0,VLOOKUP($H37,'Allocation Factors - South'!$B$13:$U$105,18,FALSE)*$F37,0)</f>
        <v>0.23512170974873656</v>
      </c>
      <c r="AB37" s="78">
        <f ca="1">IF($J37&lt;&gt;0,VLOOKUP($L37,'Allocation Factors - South'!$B$13:$U$105,19,FALSE)*$J37,0)+IF($F37&lt;&gt;0,VLOOKUP($H37,'Allocation Factors - South'!$B$13:$U$105,19,FALSE)*$F37,0)</f>
        <v>33.58086927630589</v>
      </c>
      <c r="AC37" s="78">
        <f ca="1">IF($J37&lt;&gt;0,VLOOKUP($L37,'Allocation Factors - South'!$B$13:$U$105,20,FALSE)*$J37,0)+IF($F37&lt;&gt;0,VLOOKUP($H37,'Allocation Factors - South'!$B$13:$U$105,20,FALSE)*$F37,0)</f>
        <v>92.905953485302831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238498.53014086559</v>
      </c>
      <c r="F38" s="41">
        <f>SUM(F31:F37)</f>
        <v>7778.2073779181883</v>
      </c>
      <c r="J38" s="41">
        <f ca="1">SUM(J31:J37)</f>
        <v>230720.32276294738</v>
      </c>
      <c r="N38" s="41">
        <f t="shared" ref="N38:AB38" ca="1" si="8">SUM(N31:N37)</f>
        <v>87133.805258678665</v>
      </c>
      <c r="O38" s="41">
        <f t="shared" ca="1" si="8"/>
        <v>55505.43137364323</v>
      </c>
      <c r="P38" s="41">
        <f t="shared" ca="1" si="8"/>
        <v>23707.65195666824</v>
      </c>
      <c r="Q38" s="41"/>
      <c r="R38" s="41"/>
      <c r="S38" s="41">
        <f t="shared" ca="1" si="8"/>
        <v>40279.511222403977</v>
      </c>
      <c r="T38" s="41">
        <f t="shared" ca="1" si="8"/>
        <v>29.563508551082144</v>
      </c>
      <c r="U38" s="41">
        <f t="shared" ca="1" si="8"/>
        <v>0</v>
      </c>
      <c r="V38" s="41">
        <f t="shared" ca="1" si="8"/>
        <v>0</v>
      </c>
      <c r="W38" s="41">
        <f t="shared" ca="1" si="8"/>
        <v>21803.438786636336</v>
      </c>
      <c r="X38" s="41">
        <f t="shared" ca="1" si="8"/>
        <v>0</v>
      </c>
      <c r="Y38" s="41">
        <f t="shared" ca="1" si="8"/>
        <v>225.2773152878994</v>
      </c>
      <c r="Z38" s="41">
        <f t="shared" ca="1" si="8"/>
        <v>21.477747772584259</v>
      </c>
      <c r="AA38" s="41">
        <f t="shared" ca="1" si="8"/>
        <v>0.23512170974873656</v>
      </c>
      <c r="AB38" s="41">
        <f t="shared" ca="1" si="8"/>
        <v>1578.1508263321241</v>
      </c>
      <c r="AC38" s="41">
        <f ca="1">SUM(AC31:AC37)</f>
        <v>8213.9870231817094</v>
      </c>
    </row>
    <row r="39" spans="1:29" x14ac:dyDescent="0.2"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B40" s="76" t="s">
        <v>100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2">
        <f>A38+1</f>
        <v>21</v>
      </c>
      <c r="B41" s="31" t="s">
        <v>287</v>
      </c>
      <c r="D41" s="78">
        <f ca="1">'Total Allocation by Rate Zone'!Q41</f>
        <v>247062.5619188835</v>
      </c>
      <c r="E41" s="78"/>
      <c r="F41" s="78"/>
      <c r="G41" s="78"/>
      <c r="H41" s="125"/>
      <c r="I41" s="78"/>
      <c r="J41" s="78">
        <f t="shared" ref="J41:J55" ca="1" si="9">D41-F41</f>
        <v>247062.5619188835</v>
      </c>
      <c r="L41" s="2" t="s">
        <v>290</v>
      </c>
      <c r="N41" s="78">
        <f ca="1">IF($J41&lt;&gt;0,VLOOKUP($L41,'Allocation Factors - South'!$B$13:$U$105,5,FALSE)*$J41,0)+IF($F41&lt;&gt;0,VLOOKUP($H41,'Allocation Factors - South'!$B$13:$U$105,5,FALSE)*$F41,0)</f>
        <v>99084.26965191061</v>
      </c>
      <c r="O41" s="78">
        <f ca="1">IF($J41&lt;&gt;0,VLOOKUP($L41,'Allocation Factors - South'!$B$13:$U$105,6,FALSE)*$J41,0)+IF($F41&lt;&gt;0,VLOOKUP($H41,'Allocation Factors - South'!$B$13:$U$105,6,FALSE)*$F41,0)</f>
        <v>71872.265668820168</v>
      </c>
      <c r="P41" s="78">
        <f ca="1">IF($J41&lt;&gt;0,VLOOKUP($L41,'Allocation Factors - South'!$B$13:$U$105,7,FALSE)*$J41,0)+IF($F41&lt;&gt;0,VLOOKUP($H41,'Allocation Factors - South'!$B$13:$U$105,7,FALSE)*$F41,0)</f>
        <v>21437.691035570824</v>
      </c>
      <c r="Q41" s="78"/>
      <c r="R41" s="78"/>
      <c r="S41" s="78">
        <f ca="1">IF($J41&lt;&gt;0,VLOOKUP($L41,'Allocation Factors - South'!$B$13:$U$105,10,FALSE)*$J41,0)+IF($F41&lt;&gt;0,VLOOKUP($H41,'Allocation Factors - South'!$B$13:$U$105,10,FALSE)*$F41,0)</f>
        <v>24690.501405815186</v>
      </c>
      <c r="T41" s="78">
        <f ca="1">IF($J41&lt;&gt;0,VLOOKUP($L41,'Allocation Factors - South'!$B$13:$U$105,11,FALSE)*$J41,0)+IF($F41&lt;&gt;0,VLOOKUP($H41,'Allocation Factors - South'!$B$13:$U$105,11,FALSE)*$F41,0)</f>
        <v>0</v>
      </c>
      <c r="U41" s="78">
        <f ca="1">IF($J41&lt;&gt;0,VLOOKUP($L41,'Allocation Factors - South'!$B$13:$U$105,12,FALSE)*$J41,0)+IF($F41&lt;&gt;0,VLOOKUP($H41,'Allocation Factors - South'!$B$13:$U$105,12,FALSE)*$F41,0)</f>
        <v>0</v>
      </c>
      <c r="V41" s="78">
        <f ca="1">IF($J41&lt;&gt;0,VLOOKUP($L41,'Allocation Factors - South'!$B$13:$U$105,13,FALSE)*$J41,0)+IF($F41&lt;&gt;0,VLOOKUP($H41,'Allocation Factors - South'!$B$13:$U$105,13,FALSE)*$F41,0)</f>
        <v>0</v>
      </c>
      <c r="W41" s="78">
        <f ca="1">IF($J41&lt;&gt;0,VLOOKUP($L41,'Allocation Factors - South'!$B$13:$U$105,14,FALSE)*$J41,0)+IF($F41&lt;&gt;0,VLOOKUP($H41,'Allocation Factors - South'!$B$13:$U$105,14,FALSE)*$F41,0)</f>
        <v>25790.82837536477</v>
      </c>
      <c r="X41" s="78">
        <f ca="1">IF($J41&lt;&gt;0,VLOOKUP($L41,'Allocation Factors - South'!$B$13:$U$105,15,FALSE)*$J41,0)+IF($F41&lt;&gt;0,VLOOKUP($H41,'Allocation Factors - South'!$B$13:$U$105,15,FALSE)*$F41,0)</f>
        <v>0</v>
      </c>
      <c r="Y41" s="78">
        <f ca="1">IF($J41&lt;&gt;0,VLOOKUP($L41,'Allocation Factors - South'!$B$13:$U$105,16,FALSE)*$J41,0)+IF($F41&lt;&gt;0,VLOOKUP($H41,'Allocation Factors - South'!$B$13:$U$105,16,FALSE)*$F41,0)</f>
        <v>1.8813507277487334</v>
      </c>
      <c r="Z41" s="78">
        <f ca="1">IF($J41&lt;&gt;0,VLOOKUP($L41,'Allocation Factors - South'!$B$13:$U$105,17,FALSE)*$J41,0)+IF($F41&lt;&gt;0,VLOOKUP($H41,'Allocation Factors - South'!$B$13:$U$105,17,FALSE)*$F41,0)</f>
        <v>24.591672624171292</v>
      </c>
      <c r="AA41" s="78">
        <f ca="1">IF($J41&lt;&gt;0,VLOOKUP($L41,'Allocation Factors - South'!$B$13:$U$105,18,FALSE)*$J41,0)+IF($F41&lt;&gt;0,VLOOKUP($H41,'Allocation Factors - South'!$B$13:$U$105,18,FALSE)*$F41,0)</f>
        <v>0</v>
      </c>
      <c r="AB41" s="78">
        <f ca="1">IF($J41&lt;&gt;0,VLOOKUP($L41,'Allocation Factors - South'!$B$13:$U$105,19,FALSE)*$J41,0)+IF($F41&lt;&gt;0,VLOOKUP($H41,'Allocation Factors - South'!$B$13:$U$105,19,FALSE)*$F41,0)</f>
        <v>664.8526711386894</v>
      </c>
      <c r="AC41" s="78">
        <f ca="1">IF($J41&lt;&gt;0,VLOOKUP($L41,'Allocation Factors - South'!$B$13:$U$105,20,FALSE)*$J41,0)+IF($F41&lt;&gt;0,VLOOKUP($H41,'Allocation Factors - South'!$B$13:$U$105,20,FALSE)*$F41,0)</f>
        <v>3495.6800869113231</v>
      </c>
    </row>
    <row r="42" spans="1:29" x14ac:dyDescent="0.2">
      <c r="A42" s="2">
        <f>A41+1</f>
        <v>22</v>
      </c>
      <c r="B42" s="31" t="s">
        <v>288</v>
      </c>
      <c r="D42" s="78">
        <f ca="1">'Total Allocation by Rate Zone'!Q42</f>
        <v>45073.076328983749</v>
      </c>
      <c r="E42" s="78"/>
      <c r="F42" s="78"/>
      <c r="G42" s="78"/>
      <c r="H42" s="125"/>
      <c r="I42" s="78"/>
      <c r="J42" s="78">
        <f t="shared" ca="1" si="9"/>
        <v>45073.076328983749</v>
      </c>
      <c r="L42" s="2" t="s">
        <v>291</v>
      </c>
      <c r="N42" s="78">
        <f ca="1">IF($J42&lt;&gt;0,VLOOKUP($L42,'Allocation Factors - South'!$B$13:$U$105,5,FALSE)*$J42,0)+IF($F42&lt;&gt;0,VLOOKUP($H42,'Allocation Factors - South'!$B$13:$U$105,5,FALSE)*$F42,0)</f>
        <v>23994.113590759152</v>
      </c>
      <c r="O42" s="78">
        <f ca="1">IF($J42&lt;&gt;0,VLOOKUP($L42,'Allocation Factors - South'!$B$13:$U$105,6,FALSE)*$J42,0)+IF($F42&lt;&gt;0,VLOOKUP($H42,'Allocation Factors - South'!$B$13:$U$105,6,FALSE)*$F42,0)</f>
        <v>17404.491273349537</v>
      </c>
      <c r="P42" s="78">
        <f ca="1">IF($J42&lt;&gt;0,VLOOKUP($L42,'Allocation Factors - South'!$B$13:$U$105,7,FALSE)*$J42,0)+IF($F42&lt;&gt;0,VLOOKUP($H42,'Allocation Factors - South'!$B$13:$U$105,7,FALSE)*$F42,0)</f>
        <v>2990.0947380423454</v>
      </c>
      <c r="Q42" s="78"/>
      <c r="R42" s="78"/>
      <c r="S42" s="78">
        <f ca="1">IF($J42&lt;&gt;0,VLOOKUP($L42,'Allocation Factors - South'!$B$13:$U$105,10,FALSE)*$J42,0)+IF($F42&lt;&gt;0,VLOOKUP($H42,'Allocation Factors - South'!$B$13:$U$105,10,FALSE)*$F42,0)</f>
        <v>610.02923102299087</v>
      </c>
      <c r="T42" s="78">
        <f ca="1">IF($J42&lt;&gt;0,VLOOKUP($L42,'Allocation Factors - South'!$B$13:$U$105,11,FALSE)*$J42,0)+IF($F42&lt;&gt;0,VLOOKUP($H42,'Allocation Factors - South'!$B$13:$U$105,11,FALSE)*$F42,0)</f>
        <v>0</v>
      </c>
      <c r="U42" s="78">
        <f ca="1">IF($J42&lt;&gt;0,VLOOKUP($L42,'Allocation Factors - South'!$B$13:$U$105,12,FALSE)*$J42,0)+IF($F42&lt;&gt;0,VLOOKUP($H42,'Allocation Factors - South'!$B$13:$U$105,12,FALSE)*$F42,0)</f>
        <v>0</v>
      </c>
      <c r="V42" s="78">
        <f ca="1">IF($J42&lt;&gt;0,VLOOKUP($L42,'Allocation Factors - South'!$B$13:$U$105,13,FALSE)*$J42,0)+IF($F42&lt;&gt;0,VLOOKUP($H42,'Allocation Factors - South'!$B$13:$U$105,13,FALSE)*$F42,0)</f>
        <v>0</v>
      </c>
      <c r="W42" s="78">
        <f ca="1">IF($J42&lt;&gt;0,VLOOKUP($L42,'Allocation Factors - South'!$B$13:$U$105,14,FALSE)*$J42,0)+IF($F42&lt;&gt;0,VLOOKUP($H42,'Allocation Factors - South'!$B$13:$U$105,14,FALSE)*$F42,0)</f>
        <v>0</v>
      </c>
      <c r="X42" s="78">
        <f ca="1">IF($J42&lt;&gt;0,VLOOKUP($L42,'Allocation Factors - South'!$B$13:$U$105,15,FALSE)*$J42,0)+IF($F42&lt;&gt;0,VLOOKUP($H42,'Allocation Factors - South'!$B$13:$U$105,15,FALSE)*$F42,0)</f>
        <v>0</v>
      </c>
      <c r="Y42" s="78">
        <f ca="1">IF($J42&lt;&gt;0,VLOOKUP($L42,'Allocation Factors - South'!$B$13:$U$105,16,FALSE)*$J42,0)+IF($F42&lt;&gt;0,VLOOKUP($H42,'Allocation Factors - South'!$B$13:$U$105,16,FALSE)*$F42,0)</f>
        <v>0</v>
      </c>
      <c r="Z42" s="78">
        <f ca="1">IF($J42&lt;&gt;0,VLOOKUP($L42,'Allocation Factors - South'!$B$13:$U$105,17,FALSE)*$J42,0)+IF($F42&lt;&gt;0,VLOOKUP($H42,'Allocation Factors - South'!$B$13:$U$105,17,FALSE)*$F42,0)</f>
        <v>4.170157655972706</v>
      </c>
      <c r="AA42" s="78">
        <f ca="1">IF($J42&lt;&gt;0,VLOOKUP($L42,'Allocation Factors - South'!$B$13:$U$105,18,FALSE)*$J42,0)+IF($F42&lt;&gt;0,VLOOKUP($H42,'Allocation Factors - South'!$B$13:$U$105,18,FALSE)*$F42,0)</f>
        <v>0</v>
      </c>
      <c r="AB42" s="78">
        <f ca="1">IF($J42&lt;&gt;0,VLOOKUP($L42,'Allocation Factors - South'!$B$13:$U$105,19,FALSE)*$J42,0)+IF($F42&lt;&gt;0,VLOOKUP($H42,'Allocation Factors - South'!$B$13:$U$105,19,FALSE)*$F42,0)</f>
        <v>70.177338153748053</v>
      </c>
      <c r="AC42" s="78">
        <f ca="1">IF($J42&lt;&gt;0,VLOOKUP($L42,'Allocation Factors - South'!$B$13:$U$105,20,FALSE)*$J42,0)+IF($F42&lt;&gt;0,VLOOKUP($H42,'Allocation Factors - South'!$B$13:$U$105,20,FALSE)*$F42,0)</f>
        <v>0</v>
      </c>
    </row>
    <row r="43" spans="1:29" x14ac:dyDescent="0.2">
      <c r="A43" s="2">
        <f t="shared" ref="A43:A56" si="10">A42+1</f>
        <v>23</v>
      </c>
      <c r="B43" s="31" t="s">
        <v>289</v>
      </c>
      <c r="D43" s="78">
        <f ca="1">'Total Allocation by Rate Zone'!Q43</f>
        <v>239351.8781088324</v>
      </c>
      <c r="E43" s="78"/>
      <c r="F43" s="78"/>
      <c r="G43" s="78"/>
      <c r="H43" s="125"/>
      <c r="I43" s="78"/>
      <c r="J43" s="78">
        <f t="shared" ca="1" si="9"/>
        <v>239351.8781088324</v>
      </c>
      <c r="L43" s="2" t="s">
        <v>292</v>
      </c>
      <c r="N43" s="78">
        <f ca="1">IF($J43&lt;&gt;0,VLOOKUP($L43,'Allocation Factors - South'!$B$13:$U$105,5,FALSE)*$J43,0)+IF($F43&lt;&gt;0,VLOOKUP($H43,'Allocation Factors - South'!$B$13:$U$105,5,FALSE)*$F43,0)</f>
        <v>130265.1701789373</v>
      </c>
      <c r="O43" s="78">
        <f ca="1">IF($J43&lt;&gt;0,VLOOKUP($L43,'Allocation Factors - South'!$B$13:$U$105,6,FALSE)*$J43,0)+IF($F43&lt;&gt;0,VLOOKUP($H43,'Allocation Factors - South'!$B$13:$U$105,6,FALSE)*$F43,0)</f>
        <v>94489.800968262149</v>
      </c>
      <c r="P43" s="78">
        <f ca="1">IF($J43&lt;&gt;0,VLOOKUP($L43,'Allocation Factors - South'!$B$13:$U$105,7,FALSE)*$J43,0)+IF($F43&lt;&gt;0,VLOOKUP($H43,'Allocation Factors - South'!$B$13:$U$105,7,FALSE)*$F43,0)</f>
        <v>12032.390965974424</v>
      </c>
      <c r="Q43" s="78"/>
      <c r="R43" s="78"/>
      <c r="S43" s="78">
        <f ca="1">IF($J43&lt;&gt;0,VLOOKUP($L43,'Allocation Factors - South'!$B$13:$U$105,10,FALSE)*$J43,0)+IF($F43&lt;&gt;0,VLOOKUP($H43,'Allocation Factors - South'!$B$13:$U$105,10,FALSE)*$F43,0)</f>
        <v>1891.6999573132539</v>
      </c>
      <c r="T43" s="78">
        <f ca="1">IF($J43&lt;&gt;0,VLOOKUP($L43,'Allocation Factors - South'!$B$13:$U$105,11,FALSE)*$J43,0)+IF($F43&lt;&gt;0,VLOOKUP($H43,'Allocation Factors - South'!$B$13:$U$105,11,FALSE)*$F43,0)</f>
        <v>222.12981256234627</v>
      </c>
      <c r="U43" s="78">
        <f ca="1">IF($J43&lt;&gt;0,VLOOKUP($L43,'Allocation Factors - South'!$B$13:$U$105,12,FALSE)*$J43,0)+IF($F43&lt;&gt;0,VLOOKUP($H43,'Allocation Factors - South'!$B$13:$U$105,12,FALSE)*$F43,0)</f>
        <v>0</v>
      </c>
      <c r="V43" s="78">
        <f ca="1">IF($J43&lt;&gt;0,VLOOKUP($L43,'Allocation Factors - South'!$B$13:$U$105,13,FALSE)*$J43,0)+IF($F43&lt;&gt;0,VLOOKUP($H43,'Allocation Factors - South'!$B$13:$U$105,13,FALSE)*$F43,0)</f>
        <v>0</v>
      </c>
      <c r="W43" s="78">
        <f ca="1">IF($J43&lt;&gt;0,VLOOKUP($L43,'Allocation Factors - South'!$B$13:$U$105,14,FALSE)*$J43,0)+IF($F43&lt;&gt;0,VLOOKUP($H43,'Allocation Factors - South'!$B$13:$U$105,14,FALSE)*$F43,0)</f>
        <v>0</v>
      </c>
      <c r="X43" s="78">
        <f ca="1">IF($J43&lt;&gt;0,VLOOKUP($L43,'Allocation Factors - South'!$B$13:$U$105,15,FALSE)*$J43,0)+IF($F43&lt;&gt;0,VLOOKUP($H43,'Allocation Factors - South'!$B$13:$U$105,15,FALSE)*$F43,0)</f>
        <v>168.86798886713839</v>
      </c>
      <c r="Y43" s="78">
        <f ca="1">IF($J43&lt;&gt;0,VLOOKUP($L43,'Allocation Factors - South'!$B$13:$U$105,16,FALSE)*$J43,0)+IF($F43&lt;&gt;0,VLOOKUP($H43,'Allocation Factors - South'!$B$13:$U$105,16,FALSE)*$F43,0)</f>
        <v>267.97569101399313</v>
      </c>
      <c r="Z43" s="78">
        <f ca="1">IF($J43&lt;&gt;0,VLOOKUP($L43,'Allocation Factors - South'!$B$13:$U$105,17,FALSE)*$J43,0)+IF($F43&lt;&gt;0,VLOOKUP($H43,'Allocation Factors - South'!$B$13:$U$105,17,FALSE)*$F43,0)</f>
        <v>13.842545901797598</v>
      </c>
      <c r="AA43" s="78">
        <f ca="1">IF($J43&lt;&gt;0,VLOOKUP($L43,'Allocation Factors - South'!$B$13:$U$105,18,FALSE)*$J43,0)+IF($F43&lt;&gt;0,VLOOKUP($H43,'Allocation Factors - South'!$B$13:$U$105,18,FALSE)*$F43,0)</f>
        <v>0</v>
      </c>
      <c r="AB43" s="78">
        <f ca="1">IF($J43&lt;&gt;0,VLOOKUP($L43,'Allocation Factors - South'!$B$13:$U$105,19,FALSE)*$J43,0)+IF($F43&lt;&gt;0,VLOOKUP($H43,'Allocation Factors - South'!$B$13:$U$105,19,FALSE)*$F43,0)</f>
        <v>0</v>
      </c>
      <c r="AC43" s="78">
        <f ca="1">IF($J43&lt;&gt;0,VLOOKUP($L43,'Allocation Factors - South'!$B$13:$U$105,20,FALSE)*$J43,0)+IF($F43&lt;&gt;0,VLOOKUP($H43,'Allocation Factors - South'!$B$13:$U$105,20,FALSE)*$F43,0)</f>
        <v>0</v>
      </c>
    </row>
    <row r="44" spans="1:29" x14ac:dyDescent="0.2">
      <c r="B44" s="31" t="s">
        <v>163</v>
      </c>
      <c r="D44" s="78"/>
      <c r="E44" s="78"/>
      <c r="F44" s="78"/>
      <c r="G44" s="78"/>
      <c r="H44" s="125"/>
      <c r="I44" s="78"/>
      <c r="J44" s="78">
        <f t="shared" si="9"/>
        <v>0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2">
        <f>A43+1</f>
        <v>24</v>
      </c>
      <c r="B45" s="81" t="s">
        <v>165</v>
      </c>
      <c r="D45" s="78">
        <f ca="1">'Total Allocation by Rate Zone'!Q45</f>
        <v>124732.61418104559</v>
      </c>
      <c r="E45" s="78"/>
      <c r="F45" s="78"/>
      <c r="G45" s="78"/>
      <c r="H45" s="125"/>
      <c r="I45" s="78"/>
      <c r="J45" s="78">
        <f t="shared" ca="1" si="9"/>
        <v>124732.61418104559</v>
      </c>
      <c r="L45" s="2" t="s">
        <v>161</v>
      </c>
      <c r="N45" s="78">
        <f ca="1">IF($J45&lt;&gt;0,VLOOKUP($L45,'Allocation Factors - South'!$B$13:$U$105,5,FALSE)*$J45,0)+IF($F45&lt;&gt;0,VLOOKUP($H45,'Allocation Factors - South'!$B$13:$U$105,5,FALSE)*$F45,0)</f>
        <v>89403.568295809644</v>
      </c>
      <c r="O45" s="78">
        <f ca="1">IF($J45&lt;&gt;0,VLOOKUP($L45,'Allocation Factors - South'!$B$13:$U$105,6,FALSE)*$J45,0)+IF($F45&lt;&gt;0,VLOOKUP($H45,'Allocation Factors - South'!$B$13:$U$105,6,FALSE)*$F45,0)</f>
        <v>21128.034666319105</v>
      </c>
      <c r="P45" s="78">
        <f ca="1">IF($J45&lt;&gt;0,VLOOKUP($L45,'Allocation Factors - South'!$B$13:$U$105,7,FALSE)*$J45,0)+IF($F45&lt;&gt;0,VLOOKUP($H45,'Allocation Factors - South'!$B$13:$U$105,7,FALSE)*$F45,0)</f>
        <v>8912.3530567050802</v>
      </c>
      <c r="Q45" s="78"/>
      <c r="R45" s="78"/>
      <c r="S45" s="78">
        <f ca="1">IF($J45&lt;&gt;0,VLOOKUP($L45,'Allocation Factors - South'!$B$13:$U$105,10,FALSE)*$J45,0)+IF($F45&lt;&gt;0,VLOOKUP($H45,'Allocation Factors - South'!$B$13:$U$105,10,FALSE)*$F45,0)</f>
        <v>3113.0442388940387</v>
      </c>
      <c r="T45" s="78">
        <f ca="1">IF($J45&lt;&gt;0,VLOOKUP($L45,'Allocation Factors - South'!$B$13:$U$105,11,FALSE)*$J45,0)+IF($F45&lt;&gt;0,VLOOKUP($H45,'Allocation Factors - South'!$B$13:$U$105,11,FALSE)*$F45,0)</f>
        <v>62.808254699710055</v>
      </c>
      <c r="U45" s="78">
        <f ca="1">IF($J45&lt;&gt;0,VLOOKUP($L45,'Allocation Factors - South'!$B$13:$U$105,12,FALSE)*$J45,0)+IF($F45&lt;&gt;0,VLOOKUP($H45,'Allocation Factors - South'!$B$13:$U$105,12,FALSE)*$F45,0)</f>
        <v>0</v>
      </c>
      <c r="V45" s="78">
        <f ca="1">IF($J45&lt;&gt;0,VLOOKUP($L45,'Allocation Factors - South'!$B$13:$U$105,13,FALSE)*$J45,0)+IF($F45&lt;&gt;0,VLOOKUP($H45,'Allocation Factors - South'!$B$13:$U$105,13,FALSE)*$F45,0)</f>
        <v>0</v>
      </c>
      <c r="W45" s="78">
        <f ca="1">IF($J45&lt;&gt;0,VLOOKUP($L45,'Allocation Factors - South'!$B$13:$U$105,14,FALSE)*$J45,0)+IF($F45&lt;&gt;0,VLOOKUP($H45,'Allocation Factors - South'!$B$13:$U$105,14,FALSE)*$F45,0)</f>
        <v>515.12309232299401</v>
      </c>
      <c r="X45" s="78">
        <f ca="1">IF($J45&lt;&gt;0,VLOOKUP($L45,'Allocation Factors - South'!$B$13:$U$105,15,FALSE)*$J45,0)+IF($F45&lt;&gt;0,VLOOKUP($H45,'Allocation Factors - South'!$B$13:$U$105,15,FALSE)*$F45,0)</f>
        <v>0</v>
      </c>
      <c r="Y45" s="78">
        <f ca="1">IF($J45&lt;&gt;0,VLOOKUP($L45,'Allocation Factors - South'!$B$13:$U$105,16,FALSE)*$J45,0)+IF($F45&lt;&gt;0,VLOOKUP($H45,'Allocation Factors - South'!$B$13:$U$105,16,FALSE)*$F45,0)</f>
        <v>897.92767412992657</v>
      </c>
      <c r="Z45" s="78">
        <f ca="1">IF($J45&lt;&gt;0,VLOOKUP($L45,'Allocation Factors - South'!$B$13:$U$105,17,FALSE)*$J45,0)+IF($F45&lt;&gt;0,VLOOKUP($H45,'Allocation Factors - South'!$B$13:$U$105,17,FALSE)*$F45,0)</f>
        <v>589.7284917294578</v>
      </c>
      <c r="AA45" s="78">
        <f ca="1">IF($J45&lt;&gt;0,VLOOKUP($L45,'Allocation Factors - South'!$B$13:$U$105,18,FALSE)*$J45,0)+IF($F45&lt;&gt;0,VLOOKUP($H45,'Allocation Factors - South'!$B$13:$U$105,18,FALSE)*$F45,0)</f>
        <v>0</v>
      </c>
      <c r="AB45" s="78">
        <f ca="1">IF($J45&lt;&gt;0,VLOOKUP($L45,'Allocation Factors - South'!$B$13:$U$105,19,FALSE)*$J45,0)+IF($F45&lt;&gt;0,VLOOKUP($H45,'Allocation Factors - South'!$B$13:$U$105,19,FALSE)*$F45,0)</f>
        <v>16.283849195312797</v>
      </c>
      <c r="AC45" s="78">
        <f ca="1">IF($J45&lt;&gt;0,VLOOKUP($L45,'Allocation Factors - South'!$B$13:$U$105,20,FALSE)*$J45,0)+IF($F45&lt;&gt;0,VLOOKUP($H45,'Allocation Factors - South'!$B$13:$U$105,20,FALSE)*$F45,0)</f>
        <v>93.742561240303274</v>
      </c>
    </row>
    <row r="46" spans="1:29" x14ac:dyDescent="0.2">
      <c r="A46" s="2">
        <f t="shared" si="10"/>
        <v>25</v>
      </c>
      <c r="B46" s="81" t="s">
        <v>166</v>
      </c>
      <c r="D46" s="78">
        <f ca="1">'Total Allocation by Rate Zone'!Q46</f>
        <v>54976.552200042664</v>
      </c>
      <c r="E46" s="78"/>
      <c r="F46" s="78"/>
      <c r="G46" s="78"/>
      <c r="H46" s="125"/>
      <c r="I46" s="78"/>
      <c r="J46" s="78">
        <f t="shared" ca="1" si="9"/>
        <v>54976.552200042664</v>
      </c>
      <c r="L46" s="2" t="s">
        <v>162</v>
      </c>
      <c r="N46" s="78">
        <f ca="1">IF($J46&lt;&gt;0,VLOOKUP($L46,'Allocation Factors - South'!$B$13:$U$105,5,FALSE)*$J46,0)+IF($F46&lt;&gt;0,VLOOKUP($H46,'Allocation Factors - South'!$B$13:$U$105,5,FALSE)*$F46,0)</f>
        <v>32943.156511683424</v>
      </c>
      <c r="O46" s="78">
        <f ca="1">IF($J46&lt;&gt;0,VLOOKUP($L46,'Allocation Factors - South'!$B$13:$U$105,6,FALSE)*$J46,0)+IF($F46&lt;&gt;0,VLOOKUP($H46,'Allocation Factors - South'!$B$13:$U$105,6,FALSE)*$F46,0)</f>
        <v>12030.259316309299</v>
      </c>
      <c r="P46" s="78">
        <f ca="1">IF($J46&lt;&gt;0,VLOOKUP($L46,'Allocation Factors - South'!$B$13:$U$105,7,FALSE)*$J46,0)+IF($F46&lt;&gt;0,VLOOKUP($H46,'Allocation Factors - South'!$B$13:$U$105,7,FALSE)*$F46,0)</f>
        <v>7068.4169568369689</v>
      </c>
      <c r="Q46" s="78"/>
      <c r="R46" s="78"/>
      <c r="S46" s="78">
        <f ca="1">IF($J46&lt;&gt;0,VLOOKUP($L46,'Allocation Factors - South'!$B$13:$U$105,10,FALSE)*$J46,0)+IF($F46&lt;&gt;0,VLOOKUP($H46,'Allocation Factors - South'!$B$13:$U$105,10,FALSE)*$F46,0)</f>
        <v>1516.2852733607162</v>
      </c>
      <c r="T46" s="78">
        <f ca="1">IF($J46&lt;&gt;0,VLOOKUP($L46,'Allocation Factors - South'!$B$13:$U$105,11,FALSE)*$J46,0)+IF($F46&lt;&gt;0,VLOOKUP($H46,'Allocation Factors - South'!$B$13:$U$105,11,FALSE)*$F46,0)</f>
        <v>30.592315540139342</v>
      </c>
      <c r="U46" s="78">
        <f ca="1">IF($J46&lt;&gt;0,VLOOKUP($L46,'Allocation Factors - South'!$B$13:$U$105,12,FALSE)*$J46,0)+IF($F46&lt;&gt;0,VLOOKUP($H46,'Allocation Factors - South'!$B$13:$U$105,12,FALSE)*$F46,0)</f>
        <v>0</v>
      </c>
      <c r="V46" s="78">
        <f ca="1">IF($J46&lt;&gt;0,VLOOKUP($L46,'Allocation Factors - South'!$B$13:$U$105,13,FALSE)*$J46,0)+IF($F46&lt;&gt;0,VLOOKUP($H46,'Allocation Factors - South'!$B$13:$U$105,13,FALSE)*$F46,0)</f>
        <v>0</v>
      </c>
      <c r="W46" s="78">
        <f ca="1">IF($J46&lt;&gt;0,VLOOKUP($L46,'Allocation Factors - South'!$B$13:$U$105,14,FALSE)*$J46,0)+IF($F46&lt;&gt;0,VLOOKUP($H46,'Allocation Factors - South'!$B$13:$U$105,14,FALSE)*$F46,0)</f>
        <v>223.17668883763756</v>
      </c>
      <c r="X46" s="78">
        <f ca="1">IF($J46&lt;&gt;0,VLOOKUP($L46,'Allocation Factors - South'!$B$13:$U$105,15,FALSE)*$J46,0)+IF($F46&lt;&gt;0,VLOOKUP($H46,'Allocation Factors - South'!$B$13:$U$105,15,FALSE)*$F46,0)</f>
        <v>0</v>
      </c>
      <c r="Y46" s="78">
        <f ca="1">IF($J46&lt;&gt;0,VLOOKUP($L46,'Allocation Factors - South'!$B$13:$U$105,16,FALSE)*$J46,0)+IF($F46&lt;&gt;0,VLOOKUP($H46,'Allocation Factors - South'!$B$13:$U$105,16,FALSE)*$F46,0)</f>
        <v>616.25372523401222</v>
      </c>
      <c r="Z46" s="78">
        <f ca="1">IF($J46&lt;&gt;0,VLOOKUP($L46,'Allocation Factors - South'!$B$13:$U$105,17,FALSE)*$J46,0)+IF($F46&lt;&gt;0,VLOOKUP($H46,'Allocation Factors - South'!$B$13:$U$105,17,FALSE)*$F46,0)</f>
        <v>503.51915573796947</v>
      </c>
      <c r="AA46" s="78">
        <f ca="1">IF($J46&lt;&gt;0,VLOOKUP($L46,'Allocation Factors - South'!$B$13:$U$105,18,FALSE)*$J46,0)+IF($F46&lt;&gt;0,VLOOKUP($H46,'Allocation Factors - South'!$B$13:$U$105,18,FALSE)*$F46,0)</f>
        <v>0</v>
      </c>
      <c r="AB46" s="78">
        <f ca="1">IF($J46&lt;&gt;0,VLOOKUP($L46,'Allocation Factors - South'!$B$13:$U$105,19,FALSE)*$J46,0)+IF($F46&lt;&gt;0,VLOOKUP($H46,'Allocation Factors - South'!$B$13:$U$105,19,FALSE)*$F46,0)</f>
        <v>6.6440296655115301</v>
      </c>
      <c r="AC46" s="78">
        <f ca="1">IF($J46&lt;&gt;0,VLOOKUP($L46,'Allocation Factors - South'!$B$13:$U$105,20,FALSE)*$J46,0)+IF($F46&lt;&gt;0,VLOOKUP($H46,'Allocation Factors - South'!$B$13:$U$105,20,FALSE)*$F46,0)</f>
        <v>38.248226836986639</v>
      </c>
    </row>
    <row r="47" spans="1:29" x14ac:dyDescent="0.2">
      <c r="A47" s="2">
        <f t="shared" si="10"/>
        <v>26</v>
      </c>
      <c r="B47" s="31" t="s">
        <v>101</v>
      </c>
      <c r="D47" s="78">
        <f ca="1">'Total Allocation by Rate Zone'!Q47</f>
        <v>316707.91772580112</v>
      </c>
      <c r="E47" s="78"/>
      <c r="F47" s="78"/>
      <c r="G47" s="78"/>
      <c r="H47" s="125"/>
      <c r="I47" s="78"/>
      <c r="J47" s="78">
        <f t="shared" ca="1" si="9"/>
        <v>316707.91772580112</v>
      </c>
      <c r="L47" s="2" t="s">
        <v>220</v>
      </c>
      <c r="N47" s="78">
        <f ca="1">IF($J47&lt;&gt;0,VLOOKUP($L47,'Allocation Factors - South'!$B$13:$U$105,5,FALSE)*$J47,0)+IF($F47&lt;&gt;0,VLOOKUP($H47,'Allocation Factors - South'!$B$13:$U$105,5,FALSE)*$F47,0)</f>
        <v>309561.63389351452</v>
      </c>
      <c r="O47" s="78">
        <f ca="1">IF($J47&lt;&gt;0,VLOOKUP($L47,'Allocation Factors - South'!$B$13:$U$105,6,FALSE)*$J47,0)+IF($F47&lt;&gt;0,VLOOKUP($H47,'Allocation Factors - South'!$B$13:$U$105,6,FALSE)*$F47,0)</f>
        <v>7059.4910753832119</v>
      </c>
      <c r="P47" s="78">
        <f ca="1">IF($J47&lt;&gt;0,VLOOKUP($L47,'Allocation Factors - South'!$B$13:$U$105,7,FALSE)*$J47,0)+IF($F47&lt;&gt;0,VLOOKUP($H47,'Allocation Factors - South'!$B$13:$U$105,7,FALSE)*$F47,0)</f>
        <v>69.012296287780529</v>
      </c>
      <c r="Q47" s="78"/>
      <c r="R47" s="78"/>
      <c r="S47" s="78">
        <f ca="1">IF($J47&lt;&gt;0,VLOOKUP($L47,'Allocation Factors - South'!$B$13:$U$105,10,FALSE)*$J47,0)+IF($F47&lt;&gt;0,VLOOKUP($H47,'Allocation Factors - South'!$B$13:$U$105,10,FALSE)*$F47,0)</f>
        <v>8.0363663799453295</v>
      </c>
      <c r="T47" s="78">
        <f ca="1">IF($J47&lt;&gt;0,VLOOKUP($L47,'Allocation Factors - South'!$B$13:$U$105,11,FALSE)*$J47,0)+IF($F47&lt;&gt;0,VLOOKUP($H47,'Allocation Factors - South'!$B$13:$U$105,11,FALSE)*$F47,0)</f>
        <v>0</v>
      </c>
      <c r="U47" s="78">
        <f ca="1">IF($J47&lt;&gt;0,VLOOKUP($L47,'Allocation Factors - South'!$B$13:$U$105,12,FALSE)*$J47,0)+IF($F47&lt;&gt;0,VLOOKUP($H47,'Allocation Factors - South'!$B$13:$U$105,12,FALSE)*$F47,0)</f>
        <v>0</v>
      </c>
      <c r="V47" s="78">
        <f ca="1">IF($J47&lt;&gt;0,VLOOKUP($L47,'Allocation Factors - South'!$B$13:$U$105,13,FALSE)*$J47,0)+IF($F47&lt;&gt;0,VLOOKUP($H47,'Allocation Factors - South'!$B$13:$U$105,13,FALSE)*$F47,0)</f>
        <v>0</v>
      </c>
      <c r="W47" s="78">
        <f ca="1">IF($J47&lt;&gt;0,VLOOKUP($L47,'Allocation Factors - South'!$B$13:$U$105,14,FALSE)*$J47,0)+IF($F47&lt;&gt;0,VLOOKUP($H47,'Allocation Factors - South'!$B$13:$U$105,14,FALSE)*$F47,0)</f>
        <v>1.105000377242483</v>
      </c>
      <c r="X47" s="78">
        <f ca="1">IF($J47&lt;&gt;0,VLOOKUP($L47,'Allocation Factors - South'!$B$13:$U$105,15,FALSE)*$J47,0)+IF($F47&lt;&gt;0,VLOOKUP($H47,'Allocation Factors - South'!$B$13:$U$105,15,FALSE)*$F47,0)</f>
        <v>0</v>
      </c>
      <c r="Y47" s="78">
        <f ca="1">IF($J47&lt;&gt;0,VLOOKUP($L47,'Allocation Factors - South'!$B$13:$U$105,16,FALSE)*$J47,0)+IF($F47&lt;&gt;0,VLOOKUP($H47,'Allocation Factors - South'!$B$13:$U$105,16,FALSE)*$F47,0)</f>
        <v>4.8218198279671975</v>
      </c>
      <c r="Z47" s="78">
        <f ca="1">IF($J47&lt;&gt;0,VLOOKUP($L47,'Allocation Factors - South'!$B$13:$U$105,17,FALSE)*$J47,0)+IF($F47&lt;&gt;0,VLOOKUP($H47,'Allocation Factors - South'!$B$13:$U$105,17,FALSE)*$F47,0)</f>
        <v>3.3150011317274486</v>
      </c>
      <c r="AA47" s="78">
        <f ca="1">IF($J47&lt;&gt;0,VLOOKUP($L47,'Allocation Factors - South'!$B$13:$U$105,18,FALSE)*$J47,0)+IF($F47&lt;&gt;0,VLOOKUP($H47,'Allocation Factors - South'!$B$13:$U$105,18,FALSE)*$F47,0)</f>
        <v>0</v>
      </c>
      <c r="AB47" s="78">
        <f ca="1">IF($J47&lt;&gt;0,VLOOKUP($L47,'Allocation Factors - South'!$B$13:$U$105,19,FALSE)*$J47,0)+IF($F47&lt;&gt;0,VLOOKUP($H47,'Allocation Factors - South'!$B$13:$U$105,19,FALSE)*$F47,0)</f>
        <v>0.4018183189972665</v>
      </c>
      <c r="AC47" s="78">
        <f ca="1">IF($J47&lt;&gt;0,VLOOKUP($L47,'Allocation Factors - South'!$B$13:$U$105,20,FALSE)*$J47,0)+IF($F47&lt;&gt;0,VLOOKUP($H47,'Allocation Factors - South'!$B$13:$U$105,20,FALSE)*$F47,0)</f>
        <v>0.10045457974931662</v>
      </c>
    </row>
    <row r="48" spans="1:29" x14ac:dyDescent="0.2">
      <c r="A48" s="2">
        <f t="shared" si="10"/>
        <v>27</v>
      </c>
      <c r="B48" s="31" t="s">
        <v>102</v>
      </c>
      <c r="D48" s="78">
        <f ca="1">'Total Allocation by Rate Zone'!Q48</f>
        <v>448233.2411650538</v>
      </c>
      <c r="E48" s="78"/>
      <c r="F48" s="78"/>
      <c r="G48" s="78"/>
      <c r="H48" s="125"/>
      <c r="I48" s="78"/>
      <c r="J48" s="78">
        <f t="shared" ca="1" si="9"/>
        <v>448233.2411650538</v>
      </c>
      <c r="L48" s="2" t="s">
        <v>220</v>
      </c>
      <c r="N48" s="78">
        <f ca="1">IF($J48&lt;&gt;0,VLOOKUP($L48,'Allocation Factors - South'!$B$13:$U$105,5,FALSE)*$J48,0)+IF($F48&lt;&gt;0,VLOOKUP($H48,'Allocation Factors - South'!$B$13:$U$105,5,FALSE)*$F48,0)</f>
        <v>438119.18406337913</v>
      </c>
      <c r="O48" s="78">
        <f ca="1">IF($J48&lt;&gt;0,VLOOKUP($L48,'Allocation Factors - South'!$B$13:$U$105,6,FALSE)*$J48,0)+IF($F48&lt;&gt;0,VLOOKUP($H48,'Allocation Factors - South'!$B$13:$U$105,6,FALSE)*$F48,0)</f>
        <v>9991.2202650846557</v>
      </c>
      <c r="P48" s="78">
        <f ca="1">IF($J48&lt;&gt;0,VLOOKUP($L48,'Allocation Factors - South'!$B$13:$U$105,7,FALSE)*$J48,0)+IF($F48&lt;&gt;0,VLOOKUP($H48,'Allocation Factors - South'!$B$13:$U$105,7,FALSE)*$F48,0)</f>
        <v>97.672345760855023</v>
      </c>
      <c r="Q48" s="78"/>
      <c r="R48" s="78"/>
      <c r="S48" s="78">
        <f ca="1">IF($J48&lt;&gt;0,VLOOKUP($L48,'Allocation Factors - South'!$B$13:$U$105,10,FALSE)*$J48,0)+IF($F48&lt;&gt;0,VLOOKUP($H48,'Allocation Factors - South'!$B$13:$U$105,10,FALSE)*$F48,0)</f>
        <v>11.37378116574731</v>
      </c>
      <c r="T48" s="78">
        <f ca="1">IF($J48&lt;&gt;0,VLOOKUP($L48,'Allocation Factors - South'!$B$13:$U$105,11,FALSE)*$J48,0)+IF($F48&lt;&gt;0,VLOOKUP($H48,'Allocation Factors - South'!$B$13:$U$105,11,FALSE)*$F48,0)</f>
        <v>0</v>
      </c>
      <c r="U48" s="78">
        <f ca="1">IF($J48&lt;&gt;0,VLOOKUP($L48,'Allocation Factors - South'!$B$13:$U$105,12,FALSE)*$J48,0)+IF($F48&lt;&gt;0,VLOOKUP($H48,'Allocation Factors - South'!$B$13:$U$105,12,FALSE)*$F48,0)</f>
        <v>0</v>
      </c>
      <c r="V48" s="78">
        <f ca="1">IF($J48&lt;&gt;0,VLOOKUP($L48,'Allocation Factors - South'!$B$13:$U$105,13,FALSE)*$J48,0)+IF($F48&lt;&gt;0,VLOOKUP($H48,'Allocation Factors - South'!$B$13:$U$105,13,FALSE)*$F48,0)</f>
        <v>0</v>
      </c>
      <c r="W48" s="78">
        <f ca="1">IF($J48&lt;&gt;0,VLOOKUP($L48,'Allocation Factors - South'!$B$13:$U$105,14,FALSE)*$J48,0)+IF($F48&lt;&gt;0,VLOOKUP($H48,'Allocation Factors - South'!$B$13:$U$105,14,FALSE)*$F48,0)</f>
        <v>1.5638949102902553</v>
      </c>
      <c r="X48" s="78">
        <f ca="1">IF($J48&lt;&gt;0,VLOOKUP($L48,'Allocation Factors - South'!$B$13:$U$105,15,FALSE)*$J48,0)+IF($F48&lt;&gt;0,VLOOKUP($H48,'Allocation Factors - South'!$B$13:$U$105,15,FALSE)*$F48,0)</f>
        <v>0</v>
      </c>
      <c r="Y48" s="78">
        <f ca="1">IF($J48&lt;&gt;0,VLOOKUP($L48,'Allocation Factors - South'!$B$13:$U$105,16,FALSE)*$J48,0)+IF($F48&lt;&gt;0,VLOOKUP($H48,'Allocation Factors - South'!$B$13:$U$105,16,FALSE)*$F48,0)</f>
        <v>6.8242686994483863</v>
      </c>
      <c r="Z48" s="78">
        <f ca="1">IF($J48&lt;&gt;0,VLOOKUP($L48,'Allocation Factors - South'!$B$13:$U$105,17,FALSE)*$J48,0)+IF($F48&lt;&gt;0,VLOOKUP($H48,'Allocation Factors - South'!$B$13:$U$105,17,FALSE)*$F48,0)</f>
        <v>4.6916847308707652</v>
      </c>
      <c r="AA48" s="78">
        <f ca="1">IF($J48&lt;&gt;0,VLOOKUP($L48,'Allocation Factors - South'!$B$13:$U$105,18,FALSE)*$J48,0)+IF($F48&lt;&gt;0,VLOOKUP($H48,'Allocation Factors - South'!$B$13:$U$105,18,FALSE)*$F48,0)</f>
        <v>0</v>
      </c>
      <c r="AB48" s="78">
        <f ca="1">IF($J48&lt;&gt;0,VLOOKUP($L48,'Allocation Factors - South'!$B$13:$U$105,19,FALSE)*$J48,0)+IF($F48&lt;&gt;0,VLOOKUP($H48,'Allocation Factors - South'!$B$13:$U$105,19,FALSE)*$F48,0)</f>
        <v>0.56868905828736549</v>
      </c>
      <c r="AC48" s="78">
        <f ca="1">IF($J48&lt;&gt;0,VLOOKUP($L48,'Allocation Factors - South'!$B$13:$U$105,20,FALSE)*$J48,0)+IF($F48&lt;&gt;0,VLOOKUP($H48,'Allocation Factors - South'!$B$13:$U$105,20,FALSE)*$F48,0)</f>
        <v>0.14217226457184137</v>
      </c>
    </row>
    <row r="49" spans="1:29" x14ac:dyDescent="0.2">
      <c r="A49" s="2">
        <f t="shared" si="10"/>
        <v>28</v>
      </c>
      <c r="B49" s="31" t="s">
        <v>103</v>
      </c>
      <c r="D49" s="78">
        <f ca="1">'Total Allocation by Rate Zone'!Q49</f>
        <v>238290.07461662323</v>
      </c>
      <c r="E49" s="78"/>
      <c r="F49" s="78"/>
      <c r="G49" s="78"/>
      <c r="H49" s="125"/>
      <c r="I49" s="78"/>
      <c r="J49" s="78">
        <f t="shared" ca="1" si="9"/>
        <v>238290.07461662323</v>
      </c>
      <c r="L49" s="2" t="s">
        <v>190</v>
      </c>
      <c r="N49" s="78">
        <f ca="1">IF($J49&lt;&gt;0,VLOOKUP($L49,'Allocation Factors - South'!$B$13:$U$105,5,FALSE)*$J49,0)+IF($F49&lt;&gt;0,VLOOKUP($H49,'Allocation Factors - South'!$B$13:$U$105,5,FALSE)*$F49,0)</f>
        <v>188968.25244322905</v>
      </c>
      <c r="O49" s="78">
        <f ca="1">IF($J49&lt;&gt;0,VLOOKUP($L49,'Allocation Factors - South'!$B$13:$U$105,6,FALSE)*$J49,0)+IF($F49&lt;&gt;0,VLOOKUP($H49,'Allocation Factors - South'!$B$13:$U$105,6,FALSE)*$F49,0)</f>
        <v>44909.718450108579</v>
      </c>
      <c r="P49" s="78">
        <f ca="1">IF($J49&lt;&gt;0,VLOOKUP($L49,'Allocation Factors - South'!$B$13:$U$105,7,FALSE)*$J49,0)+IF($F49&lt;&gt;0,VLOOKUP($H49,'Allocation Factors - South'!$B$13:$U$105,7,FALSE)*$F49,0)</f>
        <v>2662.1851176843038</v>
      </c>
      <c r="Q49" s="78"/>
      <c r="R49" s="78"/>
      <c r="S49" s="78">
        <f ca="1">IF($J49&lt;&gt;0,VLOOKUP($L49,'Allocation Factors - South'!$B$13:$U$105,10,FALSE)*$J49,0)+IF($F49&lt;&gt;0,VLOOKUP($H49,'Allocation Factors - South'!$B$13:$U$105,10,FALSE)*$F49,0)</f>
        <v>1004.9695112686464</v>
      </c>
      <c r="T49" s="78">
        <f ca="1">IF($J49&lt;&gt;0,VLOOKUP($L49,'Allocation Factors - South'!$B$13:$U$105,11,FALSE)*$J49,0)+IF($F49&lt;&gt;0,VLOOKUP($H49,'Allocation Factors - South'!$B$13:$U$105,11,FALSE)*$F49,0)</f>
        <v>0</v>
      </c>
      <c r="U49" s="78">
        <f ca="1">IF($J49&lt;&gt;0,VLOOKUP($L49,'Allocation Factors - South'!$B$13:$U$105,12,FALSE)*$J49,0)+IF($F49&lt;&gt;0,VLOOKUP($H49,'Allocation Factors - South'!$B$13:$U$105,12,FALSE)*$F49,0)</f>
        <v>0</v>
      </c>
      <c r="V49" s="78">
        <f ca="1">IF($J49&lt;&gt;0,VLOOKUP($L49,'Allocation Factors - South'!$B$13:$U$105,13,FALSE)*$J49,0)+IF($F49&lt;&gt;0,VLOOKUP($H49,'Allocation Factors - South'!$B$13:$U$105,13,FALSE)*$F49,0)</f>
        <v>0</v>
      </c>
      <c r="W49" s="78">
        <f ca="1">IF($J49&lt;&gt;0,VLOOKUP($L49,'Allocation Factors - South'!$B$13:$U$105,14,FALSE)*$J49,0)+IF($F49&lt;&gt;0,VLOOKUP($H49,'Allocation Factors - South'!$B$13:$U$105,14,FALSE)*$F49,0)</f>
        <v>154.38941423438945</v>
      </c>
      <c r="X49" s="78">
        <f ca="1">IF($J49&lt;&gt;0,VLOOKUP($L49,'Allocation Factors - South'!$B$13:$U$105,15,FALSE)*$J49,0)+IF($F49&lt;&gt;0,VLOOKUP($H49,'Allocation Factors - South'!$B$13:$U$105,15,FALSE)*$F49,0)</f>
        <v>0</v>
      </c>
      <c r="Y49" s="78">
        <f ca="1">IF($J49&lt;&gt;0,VLOOKUP($L49,'Allocation Factors - South'!$B$13:$U$105,16,FALSE)*$J49,0)+IF($F49&lt;&gt;0,VLOOKUP($H49,'Allocation Factors - South'!$B$13:$U$105,16,FALSE)*$F49,0)</f>
        <v>319.27145977159068</v>
      </c>
      <c r="Z49" s="78">
        <f ca="1">IF($J49&lt;&gt;0,VLOOKUP($L49,'Allocation Factors - South'!$B$13:$U$105,17,FALSE)*$J49,0)+IF($F49&lt;&gt;0,VLOOKUP($H49,'Allocation Factors - South'!$B$13:$U$105,17,FALSE)*$F49,0)</f>
        <v>230.99069031419961</v>
      </c>
      <c r="AA49" s="78">
        <f ca="1">IF($J49&lt;&gt;0,VLOOKUP($L49,'Allocation Factors - South'!$B$13:$U$105,18,FALSE)*$J49,0)+IF($F49&lt;&gt;0,VLOOKUP($H49,'Allocation Factors - South'!$B$13:$U$105,18,FALSE)*$F49,0)</f>
        <v>0</v>
      </c>
      <c r="AB49" s="78">
        <f ca="1">IF($J49&lt;&gt;0,VLOOKUP($L49,'Allocation Factors - South'!$B$13:$U$105,19,FALSE)*$J49,0)+IF($F49&lt;&gt;0,VLOOKUP($H49,'Allocation Factors - South'!$B$13:$U$105,19,FALSE)*$F49,0)</f>
        <v>18.217818302928205</v>
      </c>
      <c r="AC49" s="78">
        <f ca="1">IF($J49&lt;&gt;0,VLOOKUP($L49,'Allocation Factors - South'!$B$13:$U$105,20,FALSE)*$J49,0)+IF($F49&lt;&gt;0,VLOOKUP($H49,'Allocation Factors - South'!$B$13:$U$105,20,FALSE)*$F49,0)</f>
        <v>22.079711709531164</v>
      </c>
    </row>
    <row r="50" spans="1:29" x14ac:dyDescent="0.2">
      <c r="A50" s="2">
        <f t="shared" si="10"/>
        <v>29</v>
      </c>
      <c r="B50" s="31" t="s">
        <v>186</v>
      </c>
      <c r="D50" s="78">
        <f ca="1">'Total Allocation by Rate Zone'!Q50</f>
        <v>36533.373672248628</v>
      </c>
      <c r="E50" s="78"/>
      <c r="F50" s="78"/>
      <c r="G50" s="78"/>
      <c r="H50" s="125"/>
      <c r="I50" s="78"/>
      <c r="J50" s="78">
        <f t="shared" ca="1" si="9"/>
        <v>36533.373672248628</v>
      </c>
      <c r="L50" s="2" t="s">
        <v>191</v>
      </c>
      <c r="N50" s="78">
        <f ca="1">IF($J50&lt;&gt;0,VLOOKUP($L50,'Allocation Factors - South'!$B$13:$U$105,5,FALSE)*$J50,0)+IF($F50&lt;&gt;0,VLOOKUP($H50,'Allocation Factors - South'!$B$13:$U$105,5,FALSE)*$F50,0)</f>
        <v>0</v>
      </c>
      <c r="O50" s="78">
        <f ca="1">IF($J50&lt;&gt;0,VLOOKUP($L50,'Allocation Factors - South'!$B$13:$U$105,6,FALSE)*$J50,0)+IF($F50&lt;&gt;0,VLOOKUP($H50,'Allocation Factors - South'!$B$13:$U$105,6,FALSE)*$F50,0)</f>
        <v>28135.437678655209</v>
      </c>
      <c r="P50" s="78">
        <f ca="1">IF($J50&lt;&gt;0,VLOOKUP($L50,'Allocation Factors - South'!$B$13:$U$105,7,FALSE)*$J50,0)+IF($F50&lt;&gt;0,VLOOKUP($H50,'Allocation Factors - South'!$B$13:$U$105,7,FALSE)*$F50,0)</f>
        <v>3736.0496292991033</v>
      </c>
      <c r="Q50" s="78"/>
      <c r="R50" s="78"/>
      <c r="S50" s="78">
        <f ca="1">IF($J50&lt;&gt;0,VLOOKUP($L50,'Allocation Factors - South'!$B$13:$U$105,10,FALSE)*$J50,0)+IF($F50&lt;&gt;0,VLOOKUP($H50,'Allocation Factors - South'!$B$13:$U$105,10,FALSE)*$F50,0)</f>
        <v>2943.9482948073532</v>
      </c>
      <c r="T50" s="78">
        <f ca="1">IF($J50&lt;&gt;0,VLOOKUP($L50,'Allocation Factors - South'!$B$13:$U$105,11,FALSE)*$J50,0)+IF($F50&lt;&gt;0,VLOOKUP($H50,'Allocation Factors - South'!$B$13:$U$105,11,FALSE)*$F50,0)</f>
        <v>0</v>
      </c>
      <c r="U50" s="78">
        <f ca="1">IF($J50&lt;&gt;0,VLOOKUP($L50,'Allocation Factors - South'!$B$13:$U$105,12,FALSE)*$J50,0)+IF($F50&lt;&gt;0,VLOOKUP($H50,'Allocation Factors - South'!$B$13:$U$105,12,FALSE)*$F50,0)</f>
        <v>0</v>
      </c>
      <c r="V50" s="78">
        <f ca="1">IF($J50&lt;&gt;0,VLOOKUP($L50,'Allocation Factors - South'!$B$13:$U$105,13,FALSE)*$J50,0)+IF($F50&lt;&gt;0,VLOOKUP($H50,'Allocation Factors - South'!$B$13:$U$105,13,FALSE)*$F50,0)</f>
        <v>0</v>
      </c>
      <c r="W50" s="78">
        <f ca="1">IF($J50&lt;&gt;0,VLOOKUP($L50,'Allocation Factors - South'!$B$13:$U$105,14,FALSE)*$J50,0)+IF($F50&lt;&gt;0,VLOOKUP($H50,'Allocation Factors - South'!$B$13:$U$105,14,FALSE)*$F50,0)</f>
        <v>802.49378010414625</v>
      </c>
      <c r="X50" s="78">
        <f ca="1">IF($J50&lt;&gt;0,VLOOKUP($L50,'Allocation Factors - South'!$B$13:$U$105,15,FALSE)*$J50,0)+IF($F50&lt;&gt;0,VLOOKUP($H50,'Allocation Factors - South'!$B$13:$U$105,15,FALSE)*$F50,0)</f>
        <v>0</v>
      </c>
      <c r="Y50" s="78">
        <f ca="1">IF($J50&lt;&gt;0,VLOOKUP($L50,'Allocation Factors - South'!$B$13:$U$105,16,FALSE)*$J50,0)+IF($F50&lt;&gt;0,VLOOKUP($H50,'Allocation Factors - South'!$B$13:$U$105,16,FALSE)*$F50,0)</f>
        <v>420.06170560019342</v>
      </c>
      <c r="Z50" s="78">
        <f ca="1">IF($J50&lt;&gt;0,VLOOKUP($L50,'Allocation Factors - South'!$B$13:$U$105,17,FALSE)*$J50,0)+IF($F50&lt;&gt;0,VLOOKUP($H50,'Allocation Factors - South'!$B$13:$U$105,17,FALSE)*$F50,0)</f>
        <v>137.84256226785456</v>
      </c>
      <c r="AA50" s="78">
        <f ca="1">IF($J50&lt;&gt;0,VLOOKUP($L50,'Allocation Factors - South'!$B$13:$U$105,18,FALSE)*$J50,0)+IF($F50&lt;&gt;0,VLOOKUP($H50,'Allocation Factors - South'!$B$13:$U$105,18,FALSE)*$F50,0)</f>
        <v>0</v>
      </c>
      <c r="AB50" s="78">
        <f ca="1">IF($J50&lt;&gt;0,VLOOKUP($L50,'Allocation Factors - South'!$B$13:$U$105,19,FALSE)*$J50,0)+IF($F50&lt;&gt;0,VLOOKUP($H50,'Allocation Factors - South'!$B$13:$U$105,19,FALSE)*$F50,0)</f>
        <v>64.491724478718993</v>
      </c>
      <c r="AC50" s="78">
        <f ca="1">IF($J50&lt;&gt;0,VLOOKUP($L50,'Allocation Factors - South'!$B$13:$U$105,20,FALSE)*$J50,0)+IF($F50&lt;&gt;0,VLOOKUP($H50,'Allocation Factors - South'!$B$13:$U$105,20,FALSE)*$F50,0)</f>
        <v>293.04829703604776</v>
      </c>
    </row>
    <row r="51" spans="1:29" x14ac:dyDescent="0.2">
      <c r="B51" s="31" t="s">
        <v>164</v>
      </c>
      <c r="D51" s="78"/>
      <c r="E51" s="78"/>
      <c r="F51" s="78"/>
      <c r="G51" s="78"/>
      <c r="H51" s="125"/>
      <c r="I51" s="78"/>
      <c r="J51" s="78">
        <f t="shared" si="9"/>
        <v>0</v>
      </c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2">
        <f>A50+1</f>
        <v>30</v>
      </c>
      <c r="B52" s="81" t="s">
        <v>176</v>
      </c>
      <c r="D52" s="78">
        <f ca="1">'Total Allocation by Rate Zone'!Q52</f>
        <v>10315.430312575427</v>
      </c>
      <c r="J52" s="78">
        <f t="shared" ca="1" si="9"/>
        <v>10315.430312575427</v>
      </c>
      <c r="L52" s="2" t="s">
        <v>223</v>
      </c>
      <c r="N52" s="78">
        <f ca="1">IF($J52&lt;&gt;0,VLOOKUP($L52,'Allocation Factors - South'!$B$13:$U$105,5,FALSE)*$J52,0)+IF($F52&lt;&gt;0,VLOOKUP($H52,'Allocation Factors - South'!$B$13:$U$105,5,FALSE)*$F52,0)</f>
        <v>8998.0623136382292</v>
      </c>
      <c r="O52" s="78">
        <f ca="1">IF($J52&lt;&gt;0,VLOOKUP($L52,'Allocation Factors - South'!$B$13:$U$105,6,FALSE)*$J52,0)+IF($F52&lt;&gt;0,VLOOKUP($H52,'Allocation Factors - South'!$B$13:$U$105,6,FALSE)*$F52,0)</f>
        <v>205.19900932142579</v>
      </c>
      <c r="P52" s="78">
        <f ca="1">IF($J52&lt;&gt;0,VLOOKUP($L52,'Allocation Factors - South'!$B$13:$U$105,7,FALSE)*$J52,0)+IF($F52&lt;&gt;0,VLOOKUP($H52,'Allocation Factors - South'!$B$13:$U$105,7,FALSE)*$F52,0)</f>
        <v>884.328814659763</v>
      </c>
      <c r="Q52" s="78"/>
      <c r="R52" s="78"/>
      <c r="S52" s="78">
        <f ca="1">IF($J52&lt;&gt;0,VLOOKUP($L52,'Allocation Factors - South'!$B$13:$U$105,10,FALSE)*$J52,0)+IF($F52&lt;&gt;0,VLOOKUP($H52,'Allocation Factors - South'!$B$13:$U$105,10,FALSE)*$F52,0)</f>
        <v>102.97861014960849</v>
      </c>
      <c r="T52" s="78">
        <f ca="1">IF($J52&lt;&gt;0,VLOOKUP($L52,'Allocation Factors - South'!$B$13:$U$105,11,FALSE)*$J52,0)+IF($F52&lt;&gt;0,VLOOKUP($H52,'Allocation Factors - South'!$B$13:$U$105,11,FALSE)*$F52,0)</f>
        <v>0</v>
      </c>
      <c r="U52" s="78">
        <f ca="1">IF($J52&lt;&gt;0,VLOOKUP($L52,'Allocation Factors - South'!$B$13:$U$105,12,FALSE)*$J52,0)+IF($F52&lt;&gt;0,VLOOKUP($H52,'Allocation Factors - South'!$B$13:$U$105,12,FALSE)*$F52,0)</f>
        <v>0</v>
      </c>
      <c r="V52" s="78">
        <f ca="1">IF($J52&lt;&gt;0,VLOOKUP($L52,'Allocation Factors - South'!$B$13:$U$105,13,FALSE)*$J52,0)+IF($F52&lt;&gt;0,VLOOKUP($H52,'Allocation Factors - South'!$B$13:$U$105,13,FALSE)*$F52,0)</f>
        <v>0</v>
      </c>
      <c r="W52" s="78">
        <f ca="1">IF($J52&lt;&gt;0,VLOOKUP($L52,'Allocation Factors - South'!$B$13:$U$105,14,FALSE)*$J52,0)+IF($F52&lt;&gt;0,VLOOKUP($H52,'Allocation Factors - South'!$B$13:$U$105,14,FALSE)*$F52,0)</f>
        <v>14.159558895571164</v>
      </c>
      <c r="X52" s="78">
        <f ca="1">IF($J52&lt;&gt;0,VLOOKUP($L52,'Allocation Factors - South'!$B$13:$U$105,15,FALSE)*$J52,0)+IF($F52&lt;&gt;0,VLOOKUP($H52,'Allocation Factors - South'!$B$13:$U$105,15,FALSE)*$F52,0)</f>
        <v>0</v>
      </c>
      <c r="Y52" s="78">
        <f ca="1">IF($J52&lt;&gt;0,VLOOKUP($L52,'Allocation Factors - South'!$B$13:$U$105,16,FALSE)*$J52,0)+IF($F52&lt;&gt;0,VLOOKUP($H52,'Allocation Factors - South'!$B$13:$U$105,16,FALSE)*$F52,0)</f>
        <v>61.787166089765101</v>
      </c>
      <c r="Z52" s="78">
        <f ca="1">IF($J52&lt;&gt;0,VLOOKUP($L52,'Allocation Factors - South'!$B$13:$U$105,17,FALSE)*$J52,0)+IF($F52&lt;&gt;0,VLOOKUP($H52,'Allocation Factors - South'!$B$13:$U$105,17,FALSE)*$F52,0)</f>
        <v>42.478676686713499</v>
      </c>
      <c r="AA52" s="78">
        <f ca="1">IF($J52&lt;&gt;0,VLOOKUP($L52,'Allocation Factors - South'!$B$13:$U$105,18,FALSE)*$J52,0)+IF($F52&lt;&gt;0,VLOOKUP($H52,'Allocation Factors - South'!$B$13:$U$105,18,FALSE)*$F52,0)</f>
        <v>0</v>
      </c>
      <c r="AB52" s="78">
        <f ca="1">IF($J52&lt;&gt;0,VLOOKUP($L52,'Allocation Factors - South'!$B$13:$U$105,19,FALSE)*$J52,0)+IF($F52&lt;&gt;0,VLOOKUP($H52,'Allocation Factors - South'!$B$13:$U$105,19,FALSE)*$F52,0)</f>
        <v>5.1489305074804248</v>
      </c>
      <c r="AC52" s="78">
        <f ca="1">IF($J52&lt;&gt;0,VLOOKUP($L52,'Allocation Factors - South'!$B$13:$U$105,20,FALSE)*$J52,0)+IF($F52&lt;&gt;0,VLOOKUP($H52,'Allocation Factors - South'!$B$13:$U$105,20,FALSE)*$F52,0)</f>
        <v>1.2872326268701062</v>
      </c>
    </row>
    <row r="53" spans="1:29" x14ac:dyDescent="0.2">
      <c r="A53" s="2">
        <f t="shared" si="10"/>
        <v>31</v>
      </c>
      <c r="B53" s="81" t="s">
        <v>72</v>
      </c>
      <c r="D53" s="78">
        <f ca="1">'Total Allocation by Rate Zone'!Q53</f>
        <v>105241.08922094478</v>
      </c>
      <c r="F53" s="78">
        <v>8368.9669759216122</v>
      </c>
      <c r="H53" s="2" t="s">
        <v>342</v>
      </c>
      <c r="J53" s="78">
        <f t="shared" ca="1" si="9"/>
        <v>96872.122245023173</v>
      </c>
      <c r="L53" s="2" t="s">
        <v>220</v>
      </c>
      <c r="N53" s="78">
        <f ca="1">IF($J53&lt;&gt;0,VLOOKUP($L53,'Allocation Factors - South'!$B$13:$U$105,5,FALSE)*$J53,0)+IF($F53&lt;&gt;0,VLOOKUP($H53,'Allocation Factors - South'!$B$13:$U$105,5,FALSE)*$F53,0)</f>
        <v>100912.99038916541</v>
      </c>
      <c r="O53" s="78">
        <f ca="1">IF($J53&lt;&gt;0,VLOOKUP($L53,'Allocation Factors - South'!$B$13:$U$105,6,FALSE)*$J53,0)+IF($F53&lt;&gt;0,VLOOKUP($H53,'Allocation Factors - South'!$B$13:$U$105,6,FALSE)*$F53,0)</f>
        <v>2301.3005393543058</v>
      </c>
      <c r="P53" s="78">
        <f ca="1">IF($J53&lt;&gt;0,VLOOKUP($L53,'Allocation Factors - South'!$B$13:$U$105,7,FALSE)*$J53,0)+IF($F53&lt;&gt;0,VLOOKUP($H53,'Allocation Factors - South'!$B$13:$U$105,7,FALSE)*$F53,0)</f>
        <v>1611.5861422407702</v>
      </c>
      <c r="Q53" s="78"/>
      <c r="R53" s="78"/>
      <c r="S53" s="78">
        <f ca="1">IF($J53&lt;&gt;0,VLOOKUP($L53,'Allocation Factors - South'!$B$13:$U$105,10,FALSE)*$J53,0)+IF($F53&lt;&gt;0,VLOOKUP($H53,'Allocation Factors - South'!$B$13:$U$105,10,FALSE)*$F53,0)</f>
        <v>187.66650855787717</v>
      </c>
      <c r="T53" s="78">
        <f ca="1">IF($J53&lt;&gt;0,VLOOKUP($L53,'Allocation Factors - South'!$B$13:$U$105,11,FALSE)*$J53,0)+IF($F53&lt;&gt;0,VLOOKUP($H53,'Allocation Factors - South'!$B$13:$U$105,11,FALSE)*$F53,0)</f>
        <v>0</v>
      </c>
      <c r="U53" s="78">
        <f ca="1">IF($J53&lt;&gt;0,VLOOKUP($L53,'Allocation Factors - South'!$B$13:$U$105,12,FALSE)*$J53,0)+IF($F53&lt;&gt;0,VLOOKUP($H53,'Allocation Factors - South'!$B$13:$U$105,12,FALSE)*$F53,0)</f>
        <v>0</v>
      </c>
      <c r="V53" s="78">
        <f ca="1">IF($J53&lt;&gt;0,VLOOKUP($L53,'Allocation Factors - South'!$B$13:$U$105,13,FALSE)*$J53,0)+IF($F53&lt;&gt;0,VLOOKUP($H53,'Allocation Factors - South'!$B$13:$U$105,13,FALSE)*$F53,0)</f>
        <v>0</v>
      </c>
      <c r="W53" s="78">
        <f ca="1">IF($J53&lt;&gt;0,VLOOKUP($L53,'Allocation Factors - South'!$B$13:$U$105,14,FALSE)*$J53,0)+IF($F53&lt;&gt;0,VLOOKUP($H53,'Allocation Factors - South'!$B$13:$U$105,14,FALSE)*$F53,0)</f>
        <v>25.804144926708108</v>
      </c>
      <c r="X53" s="78">
        <f ca="1">IF($J53&lt;&gt;0,VLOOKUP($L53,'Allocation Factors - South'!$B$13:$U$105,15,FALSE)*$J53,0)+IF($F53&lt;&gt;0,VLOOKUP($H53,'Allocation Factors - South'!$B$13:$U$105,15,FALSE)*$F53,0)</f>
        <v>0</v>
      </c>
      <c r="Y53" s="78">
        <f ca="1">IF($J53&lt;&gt;0,VLOOKUP($L53,'Allocation Factors - South'!$B$13:$U$105,16,FALSE)*$J53,0)+IF($F53&lt;&gt;0,VLOOKUP($H53,'Allocation Factors - South'!$B$13:$U$105,16,FALSE)*$F53,0)</f>
        <v>112.59990513472628</v>
      </c>
      <c r="Z53" s="78">
        <f ca="1">IF($J53&lt;&gt;0,VLOOKUP($L53,'Allocation Factors - South'!$B$13:$U$105,17,FALSE)*$J53,0)+IF($F53&lt;&gt;0,VLOOKUP($H53,'Allocation Factors - South'!$B$13:$U$105,17,FALSE)*$F53,0)</f>
        <v>77.412434780124315</v>
      </c>
      <c r="AA53" s="78">
        <f ca="1">IF($J53&lt;&gt;0,VLOOKUP($L53,'Allocation Factors - South'!$B$13:$U$105,18,FALSE)*$J53,0)+IF($F53&lt;&gt;0,VLOOKUP($H53,'Allocation Factors - South'!$B$13:$U$105,18,FALSE)*$F53,0)</f>
        <v>0</v>
      </c>
      <c r="AB53" s="78">
        <f ca="1">IF($J53&lt;&gt;0,VLOOKUP($L53,'Allocation Factors - South'!$B$13:$U$105,19,FALSE)*$J53,0)+IF($F53&lt;&gt;0,VLOOKUP($H53,'Allocation Factors - South'!$B$13:$U$105,19,FALSE)*$F53,0)</f>
        <v>9.3833254278938565</v>
      </c>
      <c r="AC53" s="78">
        <f ca="1">IF($J53&lt;&gt;0,VLOOKUP($L53,'Allocation Factors - South'!$B$13:$U$105,20,FALSE)*$J53,0)+IF($F53&lt;&gt;0,VLOOKUP($H53,'Allocation Factors - South'!$B$13:$U$105,20,FALSE)*$F53,0)</f>
        <v>2.3458313569734641</v>
      </c>
    </row>
    <row r="54" spans="1:29" x14ac:dyDescent="0.2">
      <c r="A54" s="2">
        <f t="shared" si="10"/>
        <v>32</v>
      </c>
      <c r="B54" s="81" t="s">
        <v>174</v>
      </c>
      <c r="D54" s="78">
        <f ca="1">'Total Allocation by Rate Zone'!Q54</f>
        <v>15299.726558588138</v>
      </c>
      <c r="J54" s="78">
        <f t="shared" ca="1" si="9"/>
        <v>15299.726558588138</v>
      </c>
      <c r="L54" s="2" t="s">
        <v>272</v>
      </c>
      <c r="N54" s="78">
        <f ca="1">IF($J54&lt;&gt;0,VLOOKUP($L54,'Allocation Factors - South'!$B$13:$U$105,5,FALSE)*$J54,0)+IF($F54&lt;&gt;0,VLOOKUP($H54,'Allocation Factors - South'!$B$13:$U$105,5,FALSE)*$F54,0)</f>
        <v>0</v>
      </c>
      <c r="O54" s="78">
        <f ca="1">IF($J54&lt;&gt;0,VLOOKUP($L54,'Allocation Factors - South'!$B$13:$U$105,6,FALSE)*$J54,0)+IF($F54&lt;&gt;0,VLOOKUP($H54,'Allocation Factors - South'!$B$13:$U$105,6,FALSE)*$F54,0)</f>
        <v>0</v>
      </c>
      <c r="P54" s="78">
        <f ca="1">IF($J54&lt;&gt;0,VLOOKUP($L54,'Allocation Factors - South'!$B$13:$U$105,7,FALSE)*$J54,0)+IF($F54&lt;&gt;0,VLOOKUP($H54,'Allocation Factors - South'!$B$13:$U$105,7,FALSE)*$F54,0)</f>
        <v>12165.407576099595</v>
      </c>
      <c r="Q54" s="78"/>
      <c r="R54" s="78"/>
      <c r="S54" s="78">
        <f ca="1">IF($J54&lt;&gt;0,VLOOKUP($L54,'Allocation Factors - South'!$B$13:$U$105,10,FALSE)*$J54,0)+IF($F54&lt;&gt;0,VLOOKUP($H54,'Allocation Factors - South'!$B$13:$U$105,10,FALSE)*$F54,0)</f>
        <v>1416.6413480174201</v>
      </c>
      <c r="T54" s="78">
        <f ca="1">IF($J54&lt;&gt;0,VLOOKUP($L54,'Allocation Factors - South'!$B$13:$U$105,11,FALSE)*$J54,0)+IF($F54&lt;&gt;0,VLOOKUP($H54,'Allocation Factors - South'!$B$13:$U$105,11,FALSE)*$F54,0)</f>
        <v>0</v>
      </c>
      <c r="U54" s="78">
        <f ca="1">IF($J54&lt;&gt;0,VLOOKUP($L54,'Allocation Factors - South'!$B$13:$U$105,12,FALSE)*$J54,0)+IF($F54&lt;&gt;0,VLOOKUP($H54,'Allocation Factors - South'!$B$13:$U$105,12,FALSE)*$F54,0)</f>
        <v>0</v>
      </c>
      <c r="V54" s="78">
        <f ca="1">IF($J54&lt;&gt;0,VLOOKUP($L54,'Allocation Factors - South'!$B$13:$U$105,13,FALSE)*$J54,0)+IF($F54&lt;&gt;0,VLOOKUP($H54,'Allocation Factors - South'!$B$13:$U$105,13,FALSE)*$F54,0)</f>
        <v>0</v>
      </c>
      <c r="W54" s="78">
        <f ca="1">IF($J54&lt;&gt;0,VLOOKUP($L54,'Allocation Factors - South'!$B$13:$U$105,14,FALSE)*$J54,0)+IF($F54&lt;&gt;0,VLOOKUP($H54,'Allocation Factors - South'!$B$13:$U$105,14,FALSE)*$F54,0)</f>
        <v>194.78818535239526</v>
      </c>
      <c r="X54" s="78">
        <f ca="1">IF($J54&lt;&gt;0,VLOOKUP($L54,'Allocation Factors - South'!$B$13:$U$105,15,FALSE)*$J54,0)+IF($F54&lt;&gt;0,VLOOKUP($H54,'Allocation Factors - South'!$B$13:$U$105,15,FALSE)*$F54,0)</f>
        <v>0</v>
      </c>
      <c r="Y54" s="78">
        <f ca="1">IF($J54&lt;&gt;0,VLOOKUP($L54,'Allocation Factors - South'!$B$13:$U$105,16,FALSE)*$J54,0)+IF($F54&lt;&gt;0,VLOOKUP($H54,'Allocation Factors - South'!$B$13:$U$105,16,FALSE)*$F54,0)</f>
        <v>849.98480881045202</v>
      </c>
      <c r="Z54" s="78">
        <f ca="1">IF($J54&lt;&gt;0,VLOOKUP($L54,'Allocation Factors - South'!$B$13:$U$105,17,FALSE)*$J54,0)+IF($F54&lt;&gt;0,VLOOKUP($H54,'Allocation Factors - South'!$B$13:$U$105,17,FALSE)*$F54,0)</f>
        <v>584.36455605718584</v>
      </c>
      <c r="AA54" s="78">
        <f ca="1">IF($J54&lt;&gt;0,VLOOKUP($L54,'Allocation Factors - South'!$B$13:$U$105,18,FALSE)*$J54,0)+IF($F54&lt;&gt;0,VLOOKUP($H54,'Allocation Factors - South'!$B$13:$U$105,18,FALSE)*$F54,0)</f>
        <v>0</v>
      </c>
      <c r="AB54" s="78">
        <f ca="1">IF($J54&lt;&gt;0,VLOOKUP($L54,'Allocation Factors - South'!$B$13:$U$105,19,FALSE)*$J54,0)+IF($F54&lt;&gt;0,VLOOKUP($H54,'Allocation Factors - South'!$B$13:$U$105,19,FALSE)*$F54,0)</f>
        <v>70.832067400871011</v>
      </c>
      <c r="AC54" s="78">
        <f ca="1">IF($J54&lt;&gt;0,VLOOKUP($L54,'Allocation Factors - South'!$B$13:$U$105,20,FALSE)*$J54,0)+IF($F54&lt;&gt;0,VLOOKUP($H54,'Allocation Factors - South'!$B$13:$U$105,20,FALSE)*$F54,0)</f>
        <v>17.708016850217753</v>
      </c>
    </row>
    <row r="55" spans="1:29" x14ac:dyDescent="0.2">
      <c r="A55" s="2">
        <f t="shared" si="10"/>
        <v>33</v>
      </c>
      <c r="B55" s="31" t="s">
        <v>249</v>
      </c>
      <c r="D55" s="78">
        <f ca="1">'Total Allocation by Rate Zone'!Q55</f>
        <v>14849.718699354347</v>
      </c>
      <c r="F55" s="78">
        <v>0</v>
      </c>
      <c r="J55" s="78">
        <f t="shared" ca="1" si="9"/>
        <v>14849.718699354347</v>
      </c>
      <c r="L55" s="2" t="s">
        <v>337</v>
      </c>
      <c r="N55" s="78">
        <f ca="1">IF($J55&lt;&gt;0,VLOOKUP($L55,'Allocation Factors - South'!$B$13:$U$105,5,FALSE)*$J55,0)+IF($F55&lt;&gt;0,VLOOKUP($H55,'Allocation Factors - South'!$B$13:$U$105,5,FALSE)*$F55,0)</f>
        <v>4979.7038569500419</v>
      </c>
      <c r="O55" s="78">
        <f ca="1">IF($J55&lt;&gt;0,VLOOKUP($L55,'Allocation Factors - South'!$B$13:$U$105,6,FALSE)*$J55,0)+IF($F55&lt;&gt;0,VLOOKUP($H55,'Allocation Factors - South'!$B$13:$U$105,6,FALSE)*$F55,0)</f>
        <v>3736.5789409967606</v>
      </c>
      <c r="P55" s="78">
        <f ca="1">IF($J55&lt;&gt;0,VLOOKUP($L55,'Allocation Factors - South'!$B$13:$U$105,7,FALSE)*$J55,0)+IF($F55&lt;&gt;0,VLOOKUP($H55,'Allocation Factors - South'!$B$13:$U$105,7,FALSE)*$F55,0)</f>
        <v>1742.3368097423197</v>
      </c>
      <c r="Q55" s="78"/>
      <c r="R55" s="78"/>
      <c r="S55" s="78">
        <f ca="1">IF($J55&lt;&gt;0,VLOOKUP($L55,'Allocation Factors - South'!$B$13:$U$105,10,FALSE)*$J55,0)+IF($F55&lt;&gt;0,VLOOKUP($H55,'Allocation Factors - South'!$B$13:$U$105,10,FALSE)*$F55,0)</f>
        <v>2627.6631310387861</v>
      </c>
      <c r="T55" s="78">
        <f ca="1">IF($J55&lt;&gt;0,VLOOKUP($L55,'Allocation Factors - South'!$B$13:$U$105,11,FALSE)*$J55,0)+IF($F55&lt;&gt;0,VLOOKUP($H55,'Allocation Factors - South'!$B$13:$U$105,11,FALSE)*$F55,0)</f>
        <v>53.015287459568697</v>
      </c>
      <c r="U55" s="78">
        <f ca="1">IF($J55&lt;&gt;0,VLOOKUP($L55,'Allocation Factors - South'!$B$13:$U$105,12,FALSE)*$J55,0)+IF($F55&lt;&gt;0,VLOOKUP($H55,'Allocation Factors - South'!$B$13:$U$105,12,FALSE)*$F55,0)</f>
        <v>0</v>
      </c>
      <c r="V55" s="78">
        <f ca="1">IF($J55&lt;&gt;0,VLOOKUP($L55,'Allocation Factors - South'!$B$13:$U$105,13,FALSE)*$J55,0)+IF($F55&lt;&gt;0,VLOOKUP($H55,'Allocation Factors - South'!$B$13:$U$105,13,FALSE)*$F55,0)</f>
        <v>0</v>
      </c>
      <c r="W55" s="78">
        <f ca="1">IF($J55&lt;&gt;0,VLOOKUP($L55,'Allocation Factors - South'!$B$13:$U$105,14,FALSE)*$J55,0)+IF($F55&lt;&gt;0,VLOOKUP($H55,'Allocation Factors - South'!$B$13:$U$105,14,FALSE)*$F55,0)</f>
        <v>1164.8338796077746</v>
      </c>
      <c r="X55" s="78">
        <f ca="1">IF($J55&lt;&gt;0,VLOOKUP($L55,'Allocation Factors - South'!$B$13:$U$105,15,FALSE)*$J55,0)+IF($F55&lt;&gt;0,VLOOKUP($H55,'Allocation Factors - South'!$B$13:$U$105,15,FALSE)*$F55,0)</f>
        <v>0</v>
      </c>
      <c r="Y55" s="78">
        <f ca="1">IF($J55&lt;&gt;0,VLOOKUP($L55,'Allocation Factors - South'!$B$13:$U$105,16,FALSE)*$J55,0)+IF($F55&lt;&gt;0,VLOOKUP($H55,'Allocation Factors - South'!$B$13:$U$105,16,FALSE)*$F55,0)</f>
        <v>287.76837671601038</v>
      </c>
      <c r="Z55" s="78">
        <f ca="1">IF($J55&lt;&gt;0,VLOOKUP($L55,'Allocation Factors - South'!$B$13:$U$105,17,FALSE)*$J55,0)+IF($F55&lt;&gt;0,VLOOKUP($H55,'Allocation Factors - South'!$B$13:$U$105,17,FALSE)*$F55,0)</f>
        <v>30.993672461254672</v>
      </c>
      <c r="AA55" s="78">
        <f ca="1">IF($J55&lt;&gt;0,VLOOKUP($L55,'Allocation Factors - South'!$B$13:$U$105,18,FALSE)*$J55,0)+IF($F55&lt;&gt;0,VLOOKUP($H55,'Allocation Factors - South'!$B$13:$U$105,18,FALSE)*$F55,0)</f>
        <v>0</v>
      </c>
      <c r="AB55" s="78">
        <f ca="1">IF($J55&lt;&gt;0,VLOOKUP($L55,'Allocation Factors - South'!$B$13:$U$105,19,FALSE)*$J55,0)+IF($F55&lt;&gt;0,VLOOKUP($H55,'Allocation Factors - South'!$B$13:$U$105,19,FALSE)*$F55,0)</f>
        <v>60.219491032567085</v>
      </c>
      <c r="AC55" s="78">
        <f ca="1">IF($J55&lt;&gt;0,VLOOKUP($L55,'Allocation Factors - South'!$B$13:$U$105,20,FALSE)*$J55,0)+IF($F55&lt;&gt;0,VLOOKUP($H55,'Allocation Factors - South'!$B$13:$U$105,20,FALSE)*$F55,0)</f>
        <v>166.60525334926339</v>
      </c>
    </row>
    <row r="56" spans="1:29" x14ac:dyDescent="0.2">
      <c r="A56" s="2">
        <f t="shared" si="10"/>
        <v>34</v>
      </c>
      <c r="B56" s="31" t="s">
        <v>382</v>
      </c>
      <c r="D56" s="41">
        <f ca="1">SUM(D41:D55)</f>
        <v>1896667.2547089774</v>
      </c>
      <c r="F56" s="41">
        <f>SUM(F41:F55)</f>
        <v>8368.9669759216122</v>
      </c>
      <c r="J56" s="41">
        <f ca="1">SUM(J41:J55)</f>
        <v>1888298.2877330559</v>
      </c>
      <c r="N56" s="41">
        <f t="shared" ref="N56:AB56" ca="1" si="11">SUM(N41:N55)</f>
        <v>1427230.1051889765</v>
      </c>
      <c r="O56" s="41">
        <f t="shared" ca="1" si="11"/>
        <v>313263.79785196442</v>
      </c>
      <c r="P56" s="41">
        <f t="shared" ca="1" si="11"/>
        <v>75409.525484904123</v>
      </c>
      <c r="Q56" s="41"/>
      <c r="R56" s="41"/>
      <c r="S56" s="41">
        <f t="shared" ca="1" si="11"/>
        <v>40124.837657791584</v>
      </c>
      <c r="T56" s="41">
        <f t="shared" ca="1" si="11"/>
        <v>368.54567026176437</v>
      </c>
      <c r="U56" s="41">
        <f t="shared" ca="1" si="11"/>
        <v>0</v>
      </c>
      <c r="V56" s="41">
        <f t="shared" ca="1" si="11"/>
        <v>0</v>
      </c>
      <c r="W56" s="41">
        <f t="shared" ca="1" si="11"/>
        <v>28888.266014933914</v>
      </c>
      <c r="X56" s="41">
        <f t="shared" ca="1" si="11"/>
        <v>168.86798886713839</v>
      </c>
      <c r="Y56" s="41">
        <f t="shared" ca="1" si="11"/>
        <v>3847.1579517558339</v>
      </c>
      <c r="Z56" s="41">
        <f t="shared" ca="1" si="11"/>
        <v>2247.9413020792999</v>
      </c>
      <c r="AA56" s="41">
        <f t="shared" ca="1" si="11"/>
        <v>0</v>
      </c>
      <c r="AB56" s="41">
        <f t="shared" ca="1" si="11"/>
        <v>987.22175268100591</v>
      </c>
      <c r="AC56" s="41">
        <f ca="1">SUM(AC41:AC55)</f>
        <v>4130.9878447618376</v>
      </c>
    </row>
    <row r="57" spans="1:29" x14ac:dyDescent="0.2">
      <c r="N57" s="50"/>
    </row>
    <row r="58" spans="1:29" ht="13.5" thickBot="1" x14ac:dyDescent="0.25">
      <c r="A58" s="2">
        <v>35</v>
      </c>
      <c r="B58" s="31" t="s">
        <v>149</v>
      </c>
      <c r="D58" s="82">
        <f ca="1">D56+D38+D28+D21</f>
        <v>4003735.754026277</v>
      </c>
      <c r="F58" s="82">
        <f>F56+F38+F28+F21</f>
        <v>38536.073122591042</v>
      </c>
      <c r="J58" s="82">
        <f ca="1">J56+J38+J28+J21</f>
        <v>3965199.6809036862</v>
      </c>
      <c r="N58" s="82">
        <f t="shared" ref="N58:AC58" ca="1" si="12">N56+N38+N28+N21</f>
        <v>2696458.6012530192</v>
      </c>
      <c r="O58" s="82">
        <f t="shared" ca="1" si="12"/>
        <v>979940.00519076688</v>
      </c>
      <c r="P58" s="82">
        <f t="shared" ca="1" si="12"/>
        <v>145834.99512988416</v>
      </c>
      <c r="Q58" s="82"/>
      <c r="R58" s="82"/>
      <c r="S58" s="82">
        <f t="shared" ca="1" si="12"/>
        <v>95428.60532300295</v>
      </c>
      <c r="T58" s="82">
        <f t="shared" ca="1" si="12"/>
        <v>532.23320107667496</v>
      </c>
      <c r="U58" s="82">
        <f t="shared" ca="1" si="12"/>
        <v>0</v>
      </c>
      <c r="V58" s="82">
        <f t="shared" ca="1" si="12"/>
        <v>0</v>
      </c>
      <c r="W58" s="82">
        <f t="shared" ca="1" si="12"/>
        <v>53144.697112321002</v>
      </c>
      <c r="X58" s="82">
        <f t="shared" ca="1" si="12"/>
        <v>168.86798886713839</v>
      </c>
      <c r="Y58" s="82">
        <f t="shared" ca="1" si="12"/>
        <v>6521.7325023799431</v>
      </c>
      <c r="Z58" s="82">
        <f t="shared" ca="1" si="12"/>
        <v>3294.7289467887813</v>
      </c>
      <c r="AA58" s="82">
        <f t="shared" ca="1" si="12"/>
        <v>1699.8604382916933</v>
      </c>
      <c r="AB58" s="82">
        <f t="shared" ca="1" si="12"/>
        <v>5592.2425779808755</v>
      </c>
      <c r="AC58" s="82">
        <f t="shared" ca="1" si="12"/>
        <v>15119.184361898006</v>
      </c>
    </row>
    <row r="59" spans="1:29" ht="13.5" thickTop="1" x14ac:dyDescent="0.2">
      <c r="J59" s="31" t="s">
        <v>225</v>
      </c>
      <c r="N59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AAAC-6739-4F85-8795-B45F5DF86951}">
  <sheetPr>
    <tabColor theme="0" tint="-0.249977111117893"/>
  </sheetPr>
  <dimension ref="A6:AC61"/>
  <sheetViews>
    <sheetView tabSelected="1" topLeftCell="A27" zoomScale="80" zoomScaleNormal="80" workbookViewId="0">
      <selection activeCell="O50" sqref="O50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29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29" x14ac:dyDescent="0.2">
      <c r="B7" s="148" t="s">
        <v>476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29" x14ac:dyDescent="0.2">
      <c r="D9" s="2" t="s">
        <v>150</v>
      </c>
    </row>
    <row r="10" spans="1:29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73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73"/>
      <c r="J11" s="33" t="s">
        <v>170</v>
      </c>
      <c r="L11" s="33" t="s">
        <v>6</v>
      </c>
      <c r="N11" s="33" t="s">
        <v>408</v>
      </c>
      <c r="O11" s="33" t="s">
        <v>409</v>
      </c>
      <c r="P11" s="33" t="s">
        <v>410</v>
      </c>
      <c r="Q11" s="33"/>
      <c r="R11" s="33"/>
      <c r="S11" s="33" t="s">
        <v>413</v>
      </c>
      <c r="T11" s="33" t="s">
        <v>414</v>
      </c>
      <c r="U11" s="33" t="s">
        <v>415</v>
      </c>
      <c r="V11" s="33" t="s">
        <v>416</v>
      </c>
      <c r="W11" s="33" t="s">
        <v>417</v>
      </c>
      <c r="X11" s="33" t="s">
        <v>418</v>
      </c>
      <c r="Y11" s="33" t="s">
        <v>419</v>
      </c>
      <c r="Z11" s="33" t="s">
        <v>420</v>
      </c>
      <c r="AA11" s="124" t="s">
        <v>421</v>
      </c>
      <c r="AB11" s="33" t="s">
        <v>423</v>
      </c>
      <c r="AC11" s="33" t="s">
        <v>424</v>
      </c>
    </row>
    <row r="12" spans="1:29" x14ac:dyDescent="0.2">
      <c r="D12" s="83" t="s">
        <v>12</v>
      </c>
      <c r="F12" s="83" t="s">
        <v>13</v>
      </c>
      <c r="H12" s="83" t="s">
        <v>14</v>
      </c>
      <c r="I12" s="31"/>
      <c r="J12" s="83" t="s">
        <v>366</v>
      </c>
      <c r="L12" s="83" t="s">
        <v>15</v>
      </c>
      <c r="M12" s="31"/>
      <c r="N12" s="83" t="s">
        <v>16</v>
      </c>
      <c r="O12" s="83" t="s">
        <v>59</v>
      </c>
      <c r="P12" s="83" t="s">
        <v>61</v>
      </c>
      <c r="S12" s="83" t="s">
        <v>62</v>
      </c>
      <c r="T12" s="83" t="s">
        <v>82</v>
      </c>
      <c r="U12" s="83" t="s">
        <v>143</v>
      </c>
      <c r="V12" s="83" t="s">
        <v>144</v>
      </c>
      <c r="W12" s="83" t="s">
        <v>145</v>
      </c>
      <c r="X12" s="83" t="s">
        <v>184</v>
      </c>
      <c r="Y12" s="83" t="s">
        <v>193</v>
      </c>
      <c r="Z12" s="83" t="s">
        <v>369</v>
      </c>
      <c r="AA12" s="83" t="s">
        <v>370</v>
      </c>
      <c r="AB12" s="83" t="s">
        <v>371</v>
      </c>
      <c r="AC12" s="83" t="s">
        <v>372</v>
      </c>
    </row>
    <row r="13" spans="1:29" x14ac:dyDescent="0.2">
      <c r="D13" s="83"/>
      <c r="F13" s="83"/>
      <c r="H13" s="83"/>
      <c r="J13" s="83"/>
      <c r="L13" s="83"/>
      <c r="N13" s="120">
        <v>4</v>
      </c>
      <c r="O13" s="120">
        <v>6</v>
      </c>
      <c r="P13" s="120">
        <v>8</v>
      </c>
      <c r="Q13" s="120"/>
      <c r="R13" s="73"/>
    </row>
    <row r="14" spans="1:29" x14ac:dyDescent="0.2">
      <c r="B14" s="76" t="s">
        <v>384</v>
      </c>
    </row>
    <row r="15" spans="1:29" x14ac:dyDescent="0.2">
      <c r="A15" s="2">
        <v>1</v>
      </c>
      <c r="B15" s="31" t="s">
        <v>132</v>
      </c>
      <c r="D15" s="78">
        <f ca="1">'Total Allocation - South'!D15-'Allocation - South Gas'!D15</f>
        <v>0</v>
      </c>
      <c r="F15" s="78">
        <f>'Total Allocation - South'!F15-'Allocation - South Gas'!F15</f>
        <v>0</v>
      </c>
      <c r="I15" s="74">
        <v>0</v>
      </c>
      <c r="J15" s="78">
        <f ca="1">D15-F15</f>
        <v>0</v>
      </c>
      <c r="L15" s="2" t="s">
        <v>221</v>
      </c>
      <c r="N15" s="78">
        <f ca="1">'Total Allocation - South'!N15-'Allocation - South Gas'!N15</f>
        <v>0</v>
      </c>
      <c r="O15" s="78">
        <f ca="1">'Total Allocation - South'!O15-'Allocation - South Gas'!O15</f>
        <v>0</v>
      </c>
      <c r="P15" s="78">
        <f ca="1">'Total Allocation - South'!P15-'Allocation - South Gas'!P15</f>
        <v>0</v>
      </c>
      <c r="Q15" s="78"/>
      <c r="R15" s="78"/>
      <c r="S15" s="78">
        <f ca="1">'Total Allocation - South'!S15-'Allocation - South Gas'!S15</f>
        <v>0</v>
      </c>
      <c r="T15" s="78">
        <f ca="1">'Total Allocation - South'!T15-'Allocation - South Gas'!T15</f>
        <v>0</v>
      </c>
      <c r="U15" s="78">
        <f ca="1">'Total Allocation - South'!U15-'Allocation - South Gas'!U15</f>
        <v>0</v>
      </c>
      <c r="V15" s="78">
        <f ca="1">'Total Allocation - South'!V15-'Allocation - South Gas'!V15</f>
        <v>0</v>
      </c>
      <c r="W15" s="78">
        <f ca="1">'Total Allocation - South'!W15-'Allocation - South Gas'!W15</f>
        <v>0</v>
      </c>
      <c r="X15" s="78">
        <f ca="1">'Total Allocation - South'!X15-'Allocation - South Gas'!X15</f>
        <v>0</v>
      </c>
      <c r="Y15" s="78">
        <f ca="1">'Total Allocation - South'!Y15-'Allocation - South Gas'!Y15</f>
        <v>0</v>
      </c>
      <c r="Z15" s="78">
        <f ca="1">'Total Allocation - South'!Z15-'Allocation - South Gas'!Z15</f>
        <v>0</v>
      </c>
      <c r="AA15" s="78">
        <f ca="1">'Total Allocation - South'!AA15-'Allocation - South Gas'!AA15</f>
        <v>0</v>
      </c>
      <c r="AB15" s="78">
        <f ca="1">'Total Allocation - South'!AB15-'Allocation - South Gas'!AB15</f>
        <v>0</v>
      </c>
      <c r="AC15" s="78">
        <f ca="1">'Total Allocation - South'!AC15-'Allocation - South Gas'!AC15</f>
        <v>0</v>
      </c>
    </row>
    <row r="16" spans="1:29" x14ac:dyDescent="0.2">
      <c r="A16" s="2">
        <f>A15+1</f>
        <v>2</v>
      </c>
      <c r="B16" s="31" t="s">
        <v>385</v>
      </c>
      <c r="D16" s="78">
        <f ca="1">'Total Allocation - South'!D16-'Allocation - South Gas'!D16</f>
        <v>-750.70041515336379</v>
      </c>
      <c r="E16" s="74"/>
      <c r="F16" s="78">
        <f>'Total Allocation - South'!F16-'Allocation - South Gas'!F16</f>
        <v>0</v>
      </c>
      <c r="I16" s="74">
        <v>0</v>
      </c>
      <c r="J16" s="78">
        <f ca="1">D16-F16</f>
        <v>-750.70041515336379</v>
      </c>
      <c r="L16" s="2" t="s">
        <v>263</v>
      </c>
      <c r="N16" s="78">
        <f ca="1">'Total Allocation - South'!N16-'Allocation - South Gas'!N16</f>
        <v>-398.04414964229909</v>
      </c>
      <c r="O16" s="78">
        <f ca="1">'Total Allocation - South'!O16-'Allocation - South Gas'!O16</f>
        <v>-284.93418829181792</v>
      </c>
      <c r="P16" s="78">
        <f ca="1">'Total Allocation - South'!P16-'Allocation - South Gas'!P16</f>
        <v>-65.857620736949912</v>
      </c>
      <c r="Q16" s="78"/>
      <c r="R16" s="78"/>
      <c r="S16" s="78">
        <f ca="1">'Total Allocation - South'!S16-'Allocation - South Gas'!S16</f>
        <v>0</v>
      </c>
      <c r="T16" s="78">
        <f ca="1">'Total Allocation - South'!T16-'Allocation - South Gas'!T16</f>
        <v>0</v>
      </c>
      <c r="U16" s="78">
        <f ca="1">'Total Allocation - South'!U16-'Allocation - South Gas'!U16</f>
        <v>0</v>
      </c>
      <c r="V16" s="78">
        <f ca="1">'Total Allocation - South'!V16-'Allocation - South Gas'!V16</f>
        <v>0</v>
      </c>
      <c r="W16" s="78">
        <f ca="1">'Total Allocation - South'!W16-'Allocation - South Gas'!W16</f>
        <v>0</v>
      </c>
      <c r="X16" s="78">
        <f ca="1">'Total Allocation - South'!X16-'Allocation - South Gas'!X16</f>
        <v>0</v>
      </c>
      <c r="Y16" s="78">
        <f ca="1">'Total Allocation - South'!Y16-'Allocation - South Gas'!Y16</f>
        <v>-1.0439063310427127E-2</v>
      </c>
      <c r="Z16" s="78">
        <f ca="1">'Total Allocation - South'!Z16-'Allocation - South Gas'!Z16</f>
        <v>0</v>
      </c>
      <c r="AA16" s="78">
        <f ca="1">'Total Allocation - South'!AA16-'Allocation - South Gas'!AA16</f>
        <v>0</v>
      </c>
      <c r="AB16" s="78">
        <f ca="1">'Total Allocation - South'!AB16-'Allocation - South Gas'!AB16</f>
        <v>-1.8540174189870768</v>
      </c>
      <c r="AC16" s="78">
        <f ca="1">'Total Allocation - South'!AC16-'Allocation - South Gas'!AC16</f>
        <v>0</v>
      </c>
    </row>
    <row r="17" spans="1:29" x14ac:dyDescent="0.2">
      <c r="A17" s="2">
        <f t="shared" ref="A17:A21" si="0">A16+1</f>
        <v>3</v>
      </c>
      <c r="B17" s="31" t="s">
        <v>386</v>
      </c>
      <c r="D17" s="78">
        <f ca="1">'Total Allocation - South'!D17-'Allocation - South Gas'!D17</f>
        <v>0</v>
      </c>
      <c r="F17" s="78">
        <f>'Total Allocation - South'!F17-'Allocation - South Gas'!F17</f>
        <v>0</v>
      </c>
      <c r="I17" s="74">
        <v>0</v>
      </c>
      <c r="J17" s="78">
        <f t="shared" ref="J17:J20" ca="1" si="1">D17-F17</f>
        <v>0</v>
      </c>
      <c r="L17" s="2" t="s">
        <v>156</v>
      </c>
      <c r="N17" s="78">
        <f ca="1">'Total Allocation - South'!N17-'Allocation - South Gas'!N17</f>
        <v>0</v>
      </c>
      <c r="O17" s="78">
        <f ca="1">'Total Allocation - South'!O17-'Allocation - South Gas'!O17</f>
        <v>0</v>
      </c>
      <c r="P17" s="78">
        <f ca="1">'Total Allocation - South'!P17-'Allocation - South Gas'!P17</f>
        <v>0</v>
      </c>
      <c r="Q17" s="78"/>
      <c r="R17" s="78"/>
      <c r="S17" s="78">
        <f ca="1">'Total Allocation - South'!S17-'Allocation - South Gas'!S17</f>
        <v>0</v>
      </c>
      <c r="T17" s="78">
        <f ca="1">'Total Allocation - South'!T17-'Allocation - South Gas'!T17</f>
        <v>0</v>
      </c>
      <c r="U17" s="78">
        <f ca="1">'Total Allocation - South'!U17-'Allocation - South Gas'!U17</f>
        <v>0</v>
      </c>
      <c r="V17" s="78">
        <f ca="1">'Total Allocation - South'!V17-'Allocation - South Gas'!V17</f>
        <v>0</v>
      </c>
      <c r="W17" s="78">
        <f ca="1">'Total Allocation - South'!W17-'Allocation - South Gas'!W17</f>
        <v>0</v>
      </c>
      <c r="X17" s="78">
        <f ca="1">'Total Allocation - South'!X17-'Allocation - South Gas'!X17</f>
        <v>0</v>
      </c>
      <c r="Y17" s="78">
        <f ca="1">'Total Allocation - South'!Y17-'Allocation - South Gas'!Y17</f>
        <v>0</v>
      </c>
      <c r="Z17" s="78">
        <f ca="1">'Total Allocation - South'!Z17-'Allocation - South Gas'!Z17</f>
        <v>0</v>
      </c>
      <c r="AA17" s="78">
        <f ca="1">'Total Allocation - South'!AA17-'Allocation - South Gas'!AA17</f>
        <v>0</v>
      </c>
      <c r="AB17" s="78">
        <f ca="1">'Total Allocation - South'!AB17-'Allocation - South Gas'!AB17</f>
        <v>0</v>
      </c>
      <c r="AC17" s="78">
        <f ca="1">'Total Allocation - South'!AC17-'Allocation - South Gas'!AC17</f>
        <v>0</v>
      </c>
    </row>
    <row r="18" spans="1:29" x14ac:dyDescent="0.2">
      <c r="A18" s="2">
        <f t="shared" si="0"/>
        <v>4</v>
      </c>
      <c r="B18" s="31" t="s">
        <v>115</v>
      </c>
      <c r="D18" s="78">
        <f ca="1">'Total Allocation - South'!D18-'Allocation - South Gas'!D18</f>
        <v>-372.21086023201497</v>
      </c>
      <c r="F18" s="78">
        <f>'Total Allocation - South'!F18-'Allocation - South Gas'!F18</f>
        <v>-372.21086023201303</v>
      </c>
      <c r="H18" s="2" t="s">
        <v>462</v>
      </c>
      <c r="I18" s="74">
        <v>0</v>
      </c>
      <c r="J18" s="78">
        <f t="shared" ca="1" si="1"/>
        <v>-1.9326762412674725E-12</v>
      </c>
      <c r="L18" s="2" t="s">
        <v>463</v>
      </c>
      <c r="N18" s="78">
        <f ca="1">'Total Allocation - South'!N18-'Allocation - South Gas'!N18</f>
        <v>-126.61277220376724</v>
      </c>
      <c r="O18" s="78">
        <f ca="1">'Total Allocation - South'!O18-'Allocation - South Gas'!O18</f>
        <v>-95.005372180421546</v>
      </c>
      <c r="P18" s="78">
        <f ca="1">'Total Allocation - South'!P18-'Allocation - South Gas'!P18</f>
        <v>-44.300243534814399</v>
      </c>
      <c r="Q18" s="78"/>
      <c r="R18" s="78"/>
      <c r="S18" s="78">
        <f ca="1">'Total Allocation - South'!S18-'Allocation - South Gas'!S18</f>
        <v>-66.810341135872477</v>
      </c>
      <c r="T18" s="78">
        <f ca="1">'Total Allocation - South'!T18-'Allocation - South Gas'!T18</f>
        <v>-1.3479541569660398</v>
      </c>
      <c r="U18" s="78">
        <f ca="1">'Total Allocation - South'!U18-'Allocation - South Gas'!U18</f>
        <v>0</v>
      </c>
      <c r="V18" s="78">
        <f ca="1">'Total Allocation - South'!V18-'Allocation - South Gas'!V18</f>
        <v>0</v>
      </c>
      <c r="W18" s="78">
        <f ca="1">'Total Allocation - South'!W18-'Allocation - South Gas'!W18</f>
        <v>-24.262216278194501</v>
      </c>
      <c r="X18" s="78">
        <f ca="1">'Total Allocation - South'!X18-'Allocation - South Gas'!X18</f>
        <v>0</v>
      </c>
      <c r="Y18" s="78">
        <f ca="1">'Total Allocation - South'!Y18-'Allocation - South Gas'!Y18</f>
        <v>-7.316730668178252</v>
      </c>
      <c r="Z18" s="78">
        <f ca="1">'Total Allocation - South'!Z18-'Allocation - South Gas'!Z18</f>
        <v>-0.78803778373649891</v>
      </c>
      <c r="AA18" s="78">
        <f ca="1">'Total Allocation - South'!AA18-'Allocation - South Gas'!AA18</f>
        <v>0</v>
      </c>
      <c r="AB18" s="78">
        <f ca="1">'Total Allocation - South'!AB18-'Allocation - South Gas'!AB18</f>
        <v>-1.5311265326936621</v>
      </c>
      <c r="AC18" s="78">
        <f ca="1">'Total Allocation - South'!AC18-'Allocation - South Gas'!AC18</f>
        <v>-4.2360657573683511</v>
      </c>
    </row>
    <row r="19" spans="1:29" x14ac:dyDescent="0.2">
      <c r="A19" s="2">
        <f t="shared" si="0"/>
        <v>5</v>
      </c>
      <c r="B19" s="31" t="s">
        <v>133</v>
      </c>
      <c r="D19" s="78">
        <f ca="1">'Total Allocation - South'!D19-'Allocation - South Gas'!D19</f>
        <v>0</v>
      </c>
      <c r="F19" s="78">
        <f>'Total Allocation - South'!F19-'Allocation - South Gas'!F19</f>
        <v>0</v>
      </c>
      <c r="I19" s="74">
        <v>0</v>
      </c>
      <c r="J19" s="78">
        <f t="shared" ca="1" si="1"/>
        <v>0</v>
      </c>
      <c r="L19" s="2" t="s">
        <v>264</v>
      </c>
      <c r="N19" s="78">
        <f ca="1">'Total Allocation - South'!N19-'Allocation - South Gas'!N19</f>
        <v>0</v>
      </c>
      <c r="O19" s="78">
        <f ca="1">'Total Allocation - South'!O19-'Allocation - South Gas'!O19</f>
        <v>0</v>
      </c>
      <c r="P19" s="78">
        <f ca="1">'Total Allocation - South'!P19-'Allocation - South Gas'!P19</f>
        <v>0</v>
      </c>
      <c r="Q19" s="78"/>
      <c r="R19" s="78"/>
      <c r="S19" s="78">
        <f ca="1">'Total Allocation - South'!S19-'Allocation - South Gas'!S19</f>
        <v>0</v>
      </c>
      <c r="T19" s="78">
        <f ca="1">'Total Allocation - South'!T19-'Allocation - South Gas'!T19</f>
        <v>0</v>
      </c>
      <c r="U19" s="78">
        <f ca="1">'Total Allocation - South'!U19-'Allocation - South Gas'!U19</f>
        <v>0</v>
      </c>
      <c r="V19" s="78">
        <f ca="1">'Total Allocation - South'!V19-'Allocation - South Gas'!V19</f>
        <v>0</v>
      </c>
      <c r="W19" s="78">
        <f ca="1">'Total Allocation - South'!W19-'Allocation - South Gas'!W19</f>
        <v>0</v>
      </c>
      <c r="X19" s="78">
        <f ca="1">'Total Allocation - South'!X19-'Allocation - South Gas'!X19</f>
        <v>0</v>
      </c>
      <c r="Y19" s="78">
        <f ca="1">'Total Allocation - South'!Y19-'Allocation - South Gas'!Y19</f>
        <v>0</v>
      </c>
      <c r="Z19" s="78">
        <f ca="1">'Total Allocation - South'!Z19-'Allocation - South Gas'!Z19</f>
        <v>0</v>
      </c>
      <c r="AA19" s="78">
        <f ca="1">'Total Allocation - South'!AA19-'Allocation - South Gas'!AA19</f>
        <v>0</v>
      </c>
      <c r="AB19" s="78">
        <f ca="1">'Total Allocation - South'!AB19-'Allocation - South Gas'!AB19</f>
        <v>0</v>
      </c>
      <c r="AC19" s="78">
        <f ca="1">'Total Allocation - South'!AC19-'Allocation - South Gas'!AC19</f>
        <v>0</v>
      </c>
    </row>
    <row r="20" spans="1:29" x14ac:dyDescent="0.2">
      <c r="A20" s="2">
        <f t="shared" si="0"/>
        <v>6</v>
      </c>
      <c r="B20" s="31" t="s">
        <v>135</v>
      </c>
      <c r="D20" s="78">
        <f ca="1">'Total Allocation - South'!D20-'Allocation - South Gas'!D20</f>
        <v>12641.879645794897</v>
      </c>
      <c r="F20" s="78">
        <f>'Total Allocation - South'!F20-'Allocation - South Gas'!F20</f>
        <v>0</v>
      </c>
      <c r="I20" s="74">
        <v>0</v>
      </c>
      <c r="J20" s="78">
        <f t="shared" ca="1" si="1"/>
        <v>12641.879645794897</v>
      </c>
      <c r="L20" s="2" t="s">
        <v>221</v>
      </c>
      <c r="N20" s="78">
        <f ca="1">'Total Allocation - South'!N20-'Allocation - South Gas'!N20</f>
        <v>8296.4817815986244</v>
      </c>
      <c r="O20" s="78">
        <f ca="1">'Total Allocation - South'!O20-'Allocation - South Gas'!O20</f>
        <v>4109.3424130318672</v>
      </c>
      <c r="P20" s="78">
        <f ca="1">'Total Allocation - South'!P20-'Allocation - South Gas'!P20</f>
        <v>201.1553453004604</v>
      </c>
      <c r="Q20" s="78"/>
      <c r="R20" s="78"/>
      <c r="S20" s="78">
        <f ca="1">'Total Allocation - South'!S20-'Allocation - South Gas'!S20</f>
        <v>0</v>
      </c>
      <c r="T20" s="78">
        <f ca="1">'Total Allocation - South'!T20-'Allocation - South Gas'!T20</f>
        <v>0</v>
      </c>
      <c r="U20" s="78">
        <f ca="1">'Total Allocation - South'!U20-'Allocation - South Gas'!U20</f>
        <v>0</v>
      </c>
      <c r="V20" s="78">
        <f ca="1">'Total Allocation - South'!V20-'Allocation - South Gas'!V20</f>
        <v>0</v>
      </c>
      <c r="W20" s="78">
        <f ca="1">'Total Allocation - South'!W20-'Allocation - South Gas'!W20</f>
        <v>0</v>
      </c>
      <c r="X20" s="78">
        <f ca="1">'Total Allocation - South'!X20-'Allocation - South Gas'!X20</f>
        <v>0</v>
      </c>
      <c r="Y20" s="78">
        <f ca="1">'Total Allocation - South'!Y20-'Allocation - South Gas'!Y20</f>
        <v>9.1693159988689885</v>
      </c>
      <c r="Z20" s="78">
        <f ca="1">'Total Allocation - South'!Z20-'Allocation - South Gas'!Z20</f>
        <v>7.1483715037184936</v>
      </c>
      <c r="AA20" s="78">
        <f ca="1">'Total Allocation - South'!AA20-'Allocation - South Gas'!AA20</f>
        <v>0</v>
      </c>
      <c r="AB20" s="78">
        <f ca="1">'Total Allocation - South'!AB20-'Allocation - South Gas'!AB20</f>
        <v>18.582418361356979</v>
      </c>
      <c r="AC20" s="78">
        <f ca="1">'Total Allocation - South'!AC20-'Allocation - South Gas'!AC20</f>
        <v>0</v>
      </c>
    </row>
    <row r="21" spans="1:29" x14ac:dyDescent="0.2">
      <c r="A21" s="2">
        <f t="shared" si="0"/>
        <v>7</v>
      </c>
      <c r="B21" s="31" t="s">
        <v>383</v>
      </c>
      <c r="D21" s="80">
        <f ca="1">SUM(D15:D20)</f>
        <v>11518.968370409519</v>
      </c>
      <c r="F21" s="80">
        <f>SUM(F15:F20)</f>
        <v>-372.21086023201303</v>
      </c>
      <c r="J21" s="41">
        <f ca="1">SUM(J15:J20)</f>
        <v>11891.179230641532</v>
      </c>
      <c r="N21" s="41">
        <f t="shared" ref="N21:AA21" ca="1" si="2">SUM(N15:N20)</f>
        <v>7771.824859752558</v>
      </c>
      <c r="O21" s="41">
        <f t="shared" ca="1" si="2"/>
        <v>3729.4028525596277</v>
      </c>
      <c r="P21" s="41">
        <f t="shared" ca="1" si="2"/>
        <v>90.997481028696086</v>
      </c>
      <c r="Q21" s="41"/>
      <c r="R21" s="41"/>
      <c r="S21" s="41">
        <f t="shared" ca="1" si="2"/>
        <v>-66.810341135872477</v>
      </c>
      <c r="T21" s="41">
        <f t="shared" ca="1" si="2"/>
        <v>-1.3479541569660398</v>
      </c>
      <c r="U21" s="41">
        <f t="shared" ca="1" si="2"/>
        <v>0</v>
      </c>
      <c r="V21" s="41">
        <f t="shared" ca="1" si="2"/>
        <v>0</v>
      </c>
      <c r="W21" s="41">
        <f t="shared" ca="1" si="2"/>
        <v>-24.262216278194501</v>
      </c>
      <c r="X21" s="41">
        <f t="shared" ca="1" si="2"/>
        <v>0</v>
      </c>
      <c r="Y21" s="41">
        <f t="shared" ca="1" si="2"/>
        <v>1.8421462673803095</v>
      </c>
      <c r="Z21" s="41">
        <f t="shared" ca="1" si="2"/>
        <v>6.3603337199819947</v>
      </c>
      <c r="AA21" s="41">
        <f t="shared" ca="1" si="2"/>
        <v>0</v>
      </c>
      <c r="AB21" s="41">
        <f ca="1">SUM(AB15:AB20)</f>
        <v>15.19727440967624</v>
      </c>
      <c r="AC21" s="41">
        <f ca="1">SUM(AC15:AC20)</f>
        <v>-4.2360657573683511</v>
      </c>
    </row>
    <row r="22" spans="1:29" x14ac:dyDescent="0.2">
      <c r="D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x14ac:dyDescent="0.2">
      <c r="B23" s="76" t="s">
        <v>97</v>
      </c>
      <c r="D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x14ac:dyDescent="0.2">
      <c r="A24" s="2">
        <f>A21+1</f>
        <v>8</v>
      </c>
      <c r="B24" s="31" t="s">
        <v>89</v>
      </c>
      <c r="D24" s="78">
        <f ca="1">'Total Allocation - South'!D24-'Allocation - South Gas'!D24</f>
        <v>79679.290930361371</v>
      </c>
      <c r="F24" s="78">
        <f>'Total Allocation - South'!F24-'Allocation - South Gas'!F24</f>
        <v>0</v>
      </c>
      <c r="I24" s="74">
        <v>0</v>
      </c>
      <c r="J24" s="78">
        <f ca="1">D24-F24</f>
        <v>79679.290930361371</v>
      </c>
      <c r="L24" s="2" t="s">
        <v>156</v>
      </c>
      <c r="N24" s="78">
        <f ca="1">'Total Allocation - South'!N24-'Allocation - South Gas'!N24</f>
        <v>39265.65605768987</v>
      </c>
      <c r="O24" s="78">
        <f ca="1">'Total Allocation - South'!O24-'Allocation - South Gas'!O24</f>
        <v>28107.756002940216</v>
      </c>
      <c r="P24" s="78">
        <f ca="1">'Total Allocation - South'!P24-'Allocation - South Gas'!P24</f>
        <v>6496.6227664913786</v>
      </c>
      <c r="Q24" s="78"/>
      <c r="R24" s="78"/>
      <c r="S24" s="78">
        <f ca="1">'Total Allocation - South'!S24-'Allocation - South Gas'!S24</f>
        <v>4007.3578697001344</v>
      </c>
      <c r="T24" s="78">
        <f ca="1">'Total Allocation - South'!T24-'Allocation - South Gas'!T24</f>
        <v>0</v>
      </c>
      <c r="U24" s="78">
        <f ca="1">'Total Allocation - South'!U24-'Allocation - South Gas'!U24</f>
        <v>0</v>
      </c>
      <c r="V24" s="78">
        <f ca="1">'Total Allocation - South'!V24-'Allocation - South Gas'!V24</f>
        <v>0</v>
      </c>
      <c r="W24" s="78">
        <f ca="1">'Total Allocation - South'!W24-'Allocation - South Gas'!W24</f>
        <v>0</v>
      </c>
      <c r="X24" s="78">
        <f ca="1">'Total Allocation - South'!X24-'Allocation - South Gas'!X24</f>
        <v>0</v>
      </c>
      <c r="Y24" s="78">
        <f ca="1">'Total Allocation - South'!Y24-'Allocation - South Gas'!Y24</f>
        <v>1.0297768975628294</v>
      </c>
      <c r="Z24" s="78">
        <f ca="1">'Total Allocation - South'!Z24-'Allocation - South Gas'!Z24</f>
        <v>0</v>
      </c>
      <c r="AA24" s="78">
        <f ca="1">'Total Allocation - South'!AA24-'Allocation - South Gas'!AA24</f>
        <v>598.98413488886331</v>
      </c>
      <c r="AB24" s="78">
        <f ca="1">'Total Allocation - South'!AB24-'Allocation - South Gas'!AB24</f>
        <v>182.89230067652869</v>
      </c>
      <c r="AC24" s="78">
        <f ca="1">'Total Allocation - South'!AC24-'Allocation - South Gas'!AC24</f>
        <v>1018.9920210768026</v>
      </c>
    </row>
    <row r="25" spans="1:29" x14ac:dyDescent="0.2">
      <c r="A25" s="2">
        <f>A24+1</f>
        <v>9</v>
      </c>
      <c r="B25" s="31" t="s">
        <v>90</v>
      </c>
      <c r="D25" s="78">
        <f ca="1">'Total Allocation - South'!D25-'Allocation - South Gas'!D25</f>
        <v>52292.047153848303</v>
      </c>
      <c r="F25" s="78">
        <f>'Total Allocation - South'!F25-'Allocation - South Gas'!F25</f>
        <v>22761.109628983257</v>
      </c>
      <c r="H25" s="2" t="s">
        <v>334</v>
      </c>
      <c r="I25" s="74">
        <v>0</v>
      </c>
      <c r="J25" s="78">
        <f t="shared" ref="J25:J27" ca="1" si="3">D25-F25</f>
        <v>29530.937524865047</v>
      </c>
      <c r="L25" s="2" t="s">
        <v>157</v>
      </c>
      <c r="N25" s="78">
        <f ca="1">'Total Allocation - South'!N25-'Allocation - South Gas'!N25</f>
        <v>27462.37438998654</v>
      </c>
      <c r="O25" s="78">
        <f ca="1">'Total Allocation - South'!O25-'Allocation - South Gas'!O25</f>
        <v>18991.087424084355</v>
      </c>
      <c r="P25" s="78">
        <f ca="1">'Total Allocation - South'!P25-'Allocation - South Gas'!P25</f>
        <v>3138.8962203352044</v>
      </c>
      <c r="Q25" s="78"/>
      <c r="R25" s="78"/>
      <c r="S25" s="78">
        <f ca="1">'Total Allocation - South'!S25-'Allocation - South Gas'!S25</f>
        <v>1410.1759508594346</v>
      </c>
      <c r="T25" s="78">
        <f ca="1">'Total Allocation - South'!T25-'Allocation - South Gas'!T25</f>
        <v>0</v>
      </c>
      <c r="U25" s="78">
        <f ca="1">'Total Allocation - South'!U25-'Allocation - South Gas'!U25</f>
        <v>0</v>
      </c>
      <c r="V25" s="78">
        <f ca="1">'Total Allocation - South'!V25-'Allocation - South Gas'!V25</f>
        <v>0</v>
      </c>
      <c r="W25" s="78">
        <f ca="1">'Total Allocation - South'!W25-'Allocation - South Gas'!W25</f>
        <v>0</v>
      </c>
      <c r="X25" s="78">
        <f ca="1">'Total Allocation - South'!X25-'Allocation - South Gas'!X25</f>
        <v>0</v>
      </c>
      <c r="Y25" s="78">
        <f ca="1">'Total Allocation - South'!Y25-'Allocation - South Gas'!Y25</f>
        <v>244.1198486268361</v>
      </c>
      <c r="Z25" s="78">
        <f ca="1">'Total Allocation - South'!Z25-'Allocation - South Gas'!Z25</f>
        <v>0</v>
      </c>
      <c r="AA25" s="78">
        <f ca="1">'Total Allocation - South'!AA25-'Allocation - South Gas'!AA25</f>
        <v>403.5149368186116</v>
      </c>
      <c r="AB25" s="78">
        <f ca="1">'Total Allocation - South'!AB25-'Allocation - South Gas'!AB25</f>
        <v>108.05167691150946</v>
      </c>
      <c r="AC25" s="78">
        <f ca="1">'Total Allocation - South'!AC25-'Allocation - South Gas'!AC25</f>
        <v>533.82670622581691</v>
      </c>
    </row>
    <row r="26" spans="1:29" x14ac:dyDescent="0.2">
      <c r="A26" s="2">
        <f t="shared" ref="A26:A28" si="4">A25+1</f>
        <v>10</v>
      </c>
      <c r="B26" s="31" t="s">
        <v>346</v>
      </c>
      <c r="D26" s="78">
        <f ca="1">'Total Allocation - South'!D26-'Allocation - South Gas'!D26</f>
        <v>4368.2244235760718</v>
      </c>
      <c r="F26" s="78">
        <f>'Total Allocation - South'!F26-'Allocation - South Gas'!F26</f>
        <v>0</v>
      </c>
      <c r="I26" s="74">
        <v>0</v>
      </c>
      <c r="J26" s="78">
        <f t="shared" ca="1" si="3"/>
        <v>4368.2244235760718</v>
      </c>
      <c r="L26" s="2" t="s">
        <v>347</v>
      </c>
      <c r="N26" s="78">
        <f ca="1">'Total Allocation - South'!N26-'Allocation - South Gas'!N26</f>
        <v>2337.7899595830481</v>
      </c>
      <c r="O26" s="78">
        <f ca="1">'Total Allocation - South'!O26-'Allocation - South Gas'!O26</f>
        <v>1669.6230189426678</v>
      </c>
      <c r="P26" s="78">
        <f ca="1">'Total Allocation - South'!P26-'Allocation - South Gas'!P26</f>
        <v>104.80357566202251</v>
      </c>
      <c r="Q26" s="78"/>
      <c r="R26" s="78"/>
      <c r="S26" s="78">
        <f ca="1">'Total Allocation - South'!S26-'Allocation - South Gas'!S26</f>
        <v>133.37000812253069</v>
      </c>
      <c r="T26" s="78">
        <f ca="1">'Total Allocation - South'!T26-'Allocation - South Gas'!T26</f>
        <v>1.2137004413002555</v>
      </c>
      <c r="U26" s="78">
        <f ca="1">'Total Allocation - South'!U26-'Allocation - South Gas'!U26</f>
        <v>0</v>
      </c>
      <c r="V26" s="78">
        <f ca="1">'Total Allocation - South'!V26-'Allocation - South Gas'!V26</f>
        <v>0</v>
      </c>
      <c r="W26" s="78">
        <f ca="1">'Total Allocation - South'!W26-'Allocation - South Gas'!W26</f>
        <v>60.701032150643634</v>
      </c>
      <c r="X26" s="78">
        <f ca="1">'Total Allocation - South'!X26-'Allocation - South Gas'!X26</f>
        <v>0</v>
      </c>
      <c r="Y26" s="78">
        <f ca="1">'Total Allocation - South'!Y26-'Allocation - South Gas'!Y26</f>
        <v>9.6578049480964303</v>
      </c>
      <c r="Z26" s="78">
        <f ca="1">'Total Allocation - South'!Z26-'Allocation - South Gas'!Z26</f>
        <v>0.70955069275873384</v>
      </c>
      <c r="AA26" s="78">
        <f ca="1">'Total Allocation - South'!AA26-'Allocation - South Gas'!AA26</f>
        <v>8.8420497872321278</v>
      </c>
      <c r="AB26" s="78">
        <f ca="1">'Total Allocation - South'!AB26-'Allocation - South Gas'!AB26</f>
        <v>6.3961873891318586</v>
      </c>
      <c r="AC26" s="78">
        <f ca="1">'Total Allocation - South'!AC26-'Allocation - South Gas'!AC26</f>
        <v>35.117535856639627</v>
      </c>
    </row>
    <row r="27" spans="1:29" x14ac:dyDescent="0.2">
      <c r="A27" s="2">
        <f t="shared" si="4"/>
        <v>11</v>
      </c>
      <c r="B27" s="31" t="s">
        <v>91</v>
      </c>
      <c r="D27" s="78">
        <f ca="1">'Total Allocation - South'!D27-'Allocation - South Gas'!D27</f>
        <v>0</v>
      </c>
      <c r="F27" s="78">
        <f>'Total Allocation - South'!F27-'Allocation - South Gas'!F27</f>
        <v>0</v>
      </c>
      <c r="I27" s="74">
        <v>0</v>
      </c>
      <c r="J27" s="78">
        <f t="shared" ca="1" si="3"/>
        <v>0</v>
      </c>
      <c r="L27" s="2" t="s">
        <v>335</v>
      </c>
      <c r="N27" s="78">
        <f ca="1">'Total Allocation - South'!N27-'Allocation - South Gas'!N27</f>
        <v>0</v>
      </c>
      <c r="O27" s="78">
        <f ca="1">'Total Allocation - South'!O27-'Allocation - South Gas'!O27</f>
        <v>0</v>
      </c>
      <c r="P27" s="78">
        <f ca="1">'Total Allocation - South'!P27-'Allocation - South Gas'!P27</f>
        <v>0</v>
      </c>
      <c r="Q27" s="78"/>
      <c r="R27" s="78"/>
      <c r="S27" s="78">
        <f ca="1">'Total Allocation - South'!S27-'Allocation - South Gas'!S27</f>
        <v>0</v>
      </c>
      <c r="T27" s="78">
        <f ca="1">'Total Allocation - South'!T27-'Allocation - South Gas'!T27</f>
        <v>0</v>
      </c>
      <c r="U27" s="78">
        <f ca="1">'Total Allocation - South'!U27-'Allocation - South Gas'!U27</f>
        <v>0</v>
      </c>
      <c r="V27" s="78">
        <f ca="1">'Total Allocation - South'!V27-'Allocation - South Gas'!V27</f>
        <v>0</v>
      </c>
      <c r="W27" s="78">
        <f ca="1">'Total Allocation - South'!W27-'Allocation - South Gas'!W27</f>
        <v>0</v>
      </c>
      <c r="X27" s="78">
        <f ca="1">'Total Allocation - South'!X27-'Allocation - South Gas'!X27</f>
        <v>0</v>
      </c>
      <c r="Y27" s="78">
        <f ca="1">'Total Allocation - South'!Y27-'Allocation - South Gas'!Y27</f>
        <v>0</v>
      </c>
      <c r="Z27" s="78">
        <f ca="1">'Total Allocation - South'!Z27-'Allocation - South Gas'!Z27</f>
        <v>0</v>
      </c>
      <c r="AA27" s="78">
        <f ca="1">'Total Allocation - South'!AA27-'Allocation - South Gas'!AA27</f>
        <v>0</v>
      </c>
      <c r="AB27" s="78">
        <f ca="1">'Total Allocation - South'!AB27-'Allocation - South Gas'!AB27</f>
        <v>0</v>
      </c>
      <c r="AC27" s="78">
        <f ca="1">'Total Allocation - South'!AC27-'Allocation - South Gas'!AC27</f>
        <v>0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136339.56250778574</v>
      </c>
      <c r="F28" s="41">
        <f>SUM(F24:F27)</f>
        <v>22761.109628983257</v>
      </c>
      <c r="H28" s="121"/>
      <c r="J28" s="41">
        <f ca="1">SUM(J24:J27)</f>
        <v>113578.45287880249</v>
      </c>
      <c r="N28" s="41">
        <f t="shared" ref="N28:AA28" ca="1" si="5">SUM(N24:N27)</f>
        <v>69065.820407259467</v>
      </c>
      <c r="O28" s="41">
        <f t="shared" ca="1" si="5"/>
        <v>48768.466445967235</v>
      </c>
      <c r="P28" s="41">
        <f t="shared" ca="1" si="5"/>
        <v>9740.3225624886054</v>
      </c>
      <c r="Q28" s="41"/>
      <c r="R28" s="41"/>
      <c r="S28" s="41">
        <f t="shared" ca="1" si="5"/>
        <v>5550.9038286820996</v>
      </c>
      <c r="T28" s="41">
        <f t="shared" ca="1" si="5"/>
        <v>1.2137004413002555</v>
      </c>
      <c r="U28" s="41">
        <f t="shared" ca="1" si="5"/>
        <v>0</v>
      </c>
      <c r="V28" s="41">
        <f t="shared" ca="1" si="5"/>
        <v>0</v>
      </c>
      <c r="W28" s="41">
        <f t="shared" ca="1" si="5"/>
        <v>60.701032150643634</v>
      </c>
      <c r="X28" s="41">
        <f t="shared" ca="1" si="5"/>
        <v>0</v>
      </c>
      <c r="Y28" s="41">
        <f t="shared" ca="1" si="5"/>
        <v>254.80743047249538</v>
      </c>
      <c r="Z28" s="41">
        <f t="shared" ca="1" si="5"/>
        <v>0.70955069275873384</v>
      </c>
      <c r="AA28" s="41">
        <f t="shared" ca="1" si="5"/>
        <v>1011.3411214947071</v>
      </c>
      <c r="AB28" s="41">
        <f ca="1">SUM(AB24:AB27)</f>
        <v>297.34016497716999</v>
      </c>
      <c r="AC28" s="41">
        <f ca="1">SUM(AC24:AC27)</f>
        <v>1587.9362631592594</v>
      </c>
    </row>
    <row r="29" spans="1:29" x14ac:dyDescent="0.2"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x14ac:dyDescent="0.2">
      <c r="B30" s="76" t="s">
        <v>98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x14ac:dyDescent="0.2">
      <c r="A31" s="2">
        <f>A28+1</f>
        <v>13</v>
      </c>
      <c r="B31" s="31" t="s">
        <v>92</v>
      </c>
      <c r="D31" s="78">
        <f ca="1">'Total Allocation - South'!D31-'Allocation - South Gas'!D31</f>
        <v>7179.1739142051701</v>
      </c>
      <c r="F31" s="78">
        <f>'Total Allocation - South'!F31-'Allocation - South Gas'!F31</f>
        <v>0</v>
      </c>
      <c r="I31" s="74">
        <v>0</v>
      </c>
      <c r="J31" s="78">
        <f ca="1">D31-F31</f>
        <v>7179.1739142051701</v>
      </c>
      <c r="L31" s="2" t="s">
        <v>489</v>
      </c>
      <c r="N31" s="78">
        <f ca="1">'Total Allocation - South'!N31-'Allocation - South Gas'!N31</f>
        <v>3017.4408642479366</v>
      </c>
      <c r="O31" s="78">
        <f ca="1">'Total Allocation - South'!O31-'Allocation - South Gas'!O31</f>
        <v>1841.2792817732861</v>
      </c>
      <c r="P31" s="78">
        <f ca="1">'Total Allocation - South'!P31-'Allocation - South Gas'!P31</f>
        <v>533.53764987536306</v>
      </c>
      <c r="Q31" s="78"/>
      <c r="R31" s="78"/>
      <c r="S31" s="78">
        <f ca="1">'Total Allocation - South'!S31-'Allocation - South Gas'!S31</f>
        <v>821.53855216686577</v>
      </c>
      <c r="T31" s="78">
        <f ca="1">'Total Allocation - South'!T31-'Allocation - South Gas'!T31</f>
        <v>0</v>
      </c>
      <c r="U31" s="78">
        <f ca="1">'Total Allocation - South'!U31-'Allocation - South Gas'!U31</f>
        <v>0</v>
      </c>
      <c r="V31" s="78">
        <f ca="1">'Total Allocation - South'!V31-'Allocation - South Gas'!V31</f>
        <v>0</v>
      </c>
      <c r="W31" s="78">
        <f ca="1">'Total Allocation - South'!W31-'Allocation - South Gas'!W31</f>
        <v>509.24468711037554</v>
      </c>
      <c r="X31" s="78">
        <f ca="1">'Total Allocation - South'!X31-'Allocation - South Gas'!X31</f>
        <v>0</v>
      </c>
      <c r="Y31" s="78">
        <f ca="1">'Total Allocation - South'!Y31-'Allocation - South Gas'!Y31</f>
        <v>3.0741748208643216</v>
      </c>
      <c r="Z31" s="78">
        <f ca="1">'Total Allocation - South'!Z31-'Allocation - South Gas'!Z31</f>
        <v>0</v>
      </c>
      <c r="AA31" s="78">
        <f ca="1">'Total Allocation - South'!AA31-'Allocation - South Gas'!AA31</f>
        <v>0</v>
      </c>
      <c r="AB31" s="78">
        <f ca="1">'Total Allocation - South'!AB31-'Allocation - South Gas'!AB31</f>
        <v>72.398730449642471</v>
      </c>
      <c r="AC31" s="78">
        <f ca="1">'Total Allocation - South'!AC31-'Allocation - South Gas'!AC31</f>
        <v>380.65997376083658</v>
      </c>
    </row>
    <row r="32" spans="1:29" x14ac:dyDescent="0.2">
      <c r="A32" s="2">
        <f>A31+1</f>
        <v>14</v>
      </c>
      <c r="B32" s="31" t="s">
        <v>93</v>
      </c>
      <c r="D32" s="78">
        <f ca="1">'Total Allocation - South'!D32-'Allocation - South Gas'!D32</f>
        <v>286.05282800224472</v>
      </c>
      <c r="F32" s="78">
        <f>'Total Allocation - South'!F32-'Allocation - South Gas'!F32</f>
        <v>0</v>
      </c>
      <c r="I32" s="74">
        <v>0</v>
      </c>
      <c r="J32" s="78">
        <f t="shared" ref="J32:J37" ca="1" si="6">D32-F32</f>
        <v>286.05282800224472</v>
      </c>
      <c r="L32" s="2" t="s">
        <v>218</v>
      </c>
      <c r="N32" s="78">
        <f ca="1">'Total Allocation - South'!N32-'Allocation - South Gas'!N32</f>
        <v>120.22936104664927</v>
      </c>
      <c r="O32" s="78">
        <f ca="1">'Total Allocation - South'!O32-'Allocation - South Gas'!O32</f>
        <v>73.365425045773321</v>
      </c>
      <c r="P32" s="78">
        <f ca="1">'Total Allocation - South'!P32-'Allocation - South Gas'!P32</f>
        <v>21.258706839589934</v>
      </c>
      <c r="Q32" s="78"/>
      <c r="R32" s="78"/>
      <c r="S32" s="78">
        <f ca="1">'Total Allocation - South'!S32-'Allocation - South Gas'!S32</f>
        <v>32.734048369438284</v>
      </c>
      <c r="T32" s="78">
        <f ca="1">'Total Allocation - South'!T32-'Allocation - South Gas'!T32</f>
        <v>0</v>
      </c>
      <c r="U32" s="78">
        <f ca="1">'Total Allocation - South'!U32-'Allocation - South Gas'!U32</f>
        <v>0</v>
      </c>
      <c r="V32" s="78">
        <f ca="1">'Total Allocation - South'!V32-'Allocation - South Gas'!V32</f>
        <v>0</v>
      </c>
      <c r="W32" s="78">
        <f ca="1">'Total Allocation - South'!W32-'Allocation - South Gas'!W32</f>
        <v>20.290758328727421</v>
      </c>
      <c r="X32" s="78">
        <f ca="1">'Total Allocation - South'!X32-'Allocation - South Gas'!X32</f>
        <v>0</v>
      </c>
      <c r="Y32" s="78">
        <f ca="1">'Total Allocation - South'!Y32-'Allocation - South Gas'!Y32</f>
        <v>0.12248991482732341</v>
      </c>
      <c r="Z32" s="78">
        <f ca="1">'Total Allocation - South'!Z32-'Allocation - South Gas'!Z32</f>
        <v>0</v>
      </c>
      <c r="AA32" s="78">
        <f ca="1">'Total Allocation - South'!AA32-'Allocation - South Gas'!AA32</f>
        <v>0</v>
      </c>
      <c r="AB32" s="78">
        <f ca="1">'Total Allocation - South'!AB32-'Allocation - South Gas'!AB32</f>
        <v>2.8847137339735709</v>
      </c>
      <c r="AC32" s="78">
        <f ca="1">'Total Allocation - South'!AC32-'Allocation - South Gas'!AC32</f>
        <v>15.167324723265605</v>
      </c>
    </row>
    <row r="33" spans="1:29" x14ac:dyDescent="0.2">
      <c r="A33" s="2">
        <f t="shared" ref="A33:A38" si="7">A32+1</f>
        <v>15</v>
      </c>
      <c r="B33" s="31" t="s">
        <v>94</v>
      </c>
      <c r="D33" s="78">
        <f ca="1">'Total Allocation - South'!D33-'Allocation - South Gas'!D33</f>
        <v>16407.011180664518</v>
      </c>
      <c r="F33" s="78">
        <f>'Total Allocation - South'!F33-'Allocation - South Gas'!F33</f>
        <v>0</v>
      </c>
      <c r="I33" s="74">
        <v>0</v>
      </c>
      <c r="J33" s="78">
        <f t="shared" ca="1" si="6"/>
        <v>16407.011180664518</v>
      </c>
      <c r="L33" s="2" t="s">
        <v>230</v>
      </c>
      <c r="N33" s="78">
        <f ca="1">'Total Allocation - South'!N33-'Allocation - South Gas'!N33</f>
        <v>6929.0280546613658</v>
      </c>
      <c r="O33" s="78">
        <f ca="1">'Total Allocation - South'!O33-'Allocation - South Gas'!O33</f>
        <v>5026.0747434567884</v>
      </c>
      <c r="P33" s="78">
        <f ca="1">'Total Allocation - South'!P33-'Allocation - South Gas'!P33</f>
        <v>1499.151814253378</v>
      </c>
      <c r="Q33" s="78"/>
      <c r="R33" s="78"/>
      <c r="S33" s="78">
        <f ca="1">'Total Allocation - South'!S33-'Allocation - South Gas'!S33</f>
        <v>1726.6229798692411</v>
      </c>
      <c r="T33" s="78">
        <f ca="1">'Total Allocation - South'!T33-'Allocation - South Gas'!T33</f>
        <v>0</v>
      </c>
      <c r="U33" s="78">
        <f ca="1">'Total Allocation - South'!U33-'Allocation - South Gas'!U33</f>
        <v>0</v>
      </c>
      <c r="V33" s="78">
        <f ca="1">'Total Allocation - South'!V33-'Allocation - South Gas'!V33</f>
        <v>0</v>
      </c>
      <c r="W33" s="78">
        <f ca="1">'Total Allocation - South'!W33-'Allocation - South Gas'!W33</f>
        <v>933.33352413216767</v>
      </c>
      <c r="X33" s="78">
        <f ca="1">'Total Allocation - South'!X33-'Allocation - South Gas'!X33</f>
        <v>0</v>
      </c>
      <c r="Y33" s="78">
        <f ca="1">'Total Allocation - South'!Y33-'Allocation - South Gas'!Y33</f>
        <v>0.13156409205037908</v>
      </c>
      <c r="Z33" s="78">
        <f ca="1">'Total Allocation - South'!Z33-'Allocation - South Gas'!Z33</f>
        <v>1.7197118182587834</v>
      </c>
      <c r="AA33" s="78">
        <f ca="1">'Total Allocation - South'!AA33-'Allocation - South Gas'!AA33</f>
        <v>0</v>
      </c>
      <c r="AB33" s="78">
        <f ca="1">'Total Allocation - South'!AB33-'Allocation - South Gas'!AB33</f>
        <v>46.493583963634684</v>
      </c>
      <c r="AC33" s="78">
        <f ca="1">'Total Allocation - South'!AC33-'Allocation - South Gas'!AC33</f>
        <v>244.45520441763259</v>
      </c>
    </row>
    <row r="34" spans="1:29" x14ac:dyDescent="0.2">
      <c r="A34" s="2">
        <f t="shared" si="7"/>
        <v>16</v>
      </c>
      <c r="B34" s="31" t="s">
        <v>331</v>
      </c>
      <c r="D34" s="78">
        <f ca="1">'Total Allocation - South'!D34-'Allocation - South Gas'!D34</f>
        <v>141086.42260848376</v>
      </c>
      <c r="F34" s="78">
        <f>'Total Allocation - South'!F34-'Allocation - South Gas'!F34</f>
        <v>0</v>
      </c>
      <c r="I34" s="74">
        <v>0</v>
      </c>
      <c r="J34" s="78">
        <f t="shared" ca="1" si="6"/>
        <v>141086.42260848376</v>
      </c>
      <c r="L34" s="2" t="s">
        <v>222</v>
      </c>
      <c r="N34" s="78">
        <f ca="1">'Total Allocation - South'!N34-'Allocation - South Gas'!N34</f>
        <v>59299.292934948448</v>
      </c>
      <c r="O34" s="78">
        <f ca="1">'Total Allocation - South'!O34-'Allocation - South Gas'!O34</f>
        <v>36185.153054238595</v>
      </c>
      <c r="P34" s="78">
        <f ca="1">'Total Allocation - South'!P34-'Allocation - South Gas'!P34</f>
        <v>10485.178273632426</v>
      </c>
      <c r="Q34" s="78"/>
      <c r="R34" s="78"/>
      <c r="S34" s="78">
        <f ca="1">'Total Allocation - South'!S34-'Allocation - South Gas'!S34</f>
        <v>16145.024029970004</v>
      </c>
      <c r="T34" s="78">
        <f ca="1">'Total Allocation - South'!T34-'Allocation - South Gas'!T34</f>
        <v>0</v>
      </c>
      <c r="U34" s="78">
        <f ca="1">'Total Allocation - South'!U34-'Allocation - South Gas'!U34</f>
        <v>0</v>
      </c>
      <c r="V34" s="78">
        <f ca="1">'Total Allocation - South'!V34-'Allocation - South Gas'!V34</f>
        <v>0</v>
      </c>
      <c r="W34" s="78">
        <f ca="1">'Total Allocation - South'!W34-'Allocation - South Gas'!W34</f>
        <v>10007.768581092245</v>
      </c>
      <c r="X34" s="78">
        <f ca="1">'Total Allocation - South'!X34-'Allocation - South Gas'!X34</f>
        <v>0</v>
      </c>
      <c r="Y34" s="78">
        <f ca="1">'Total Allocation - South'!Y34-'Allocation - South Gas'!Y34</f>
        <v>60.414238898799901</v>
      </c>
      <c r="Z34" s="78">
        <f ca="1">'Total Allocation - South'!Z34-'Allocation - South Gas'!Z34</f>
        <v>0</v>
      </c>
      <c r="AA34" s="78">
        <f ca="1">'Total Allocation - South'!AA34-'Allocation - South Gas'!AA34</f>
        <v>0</v>
      </c>
      <c r="AB34" s="78">
        <f ca="1">'Total Allocation - South'!AB34-'Allocation - South Gas'!AB34</f>
        <v>1422.7929289085673</v>
      </c>
      <c r="AC34" s="78">
        <f ca="1">'Total Allocation - South'!AC34-'Allocation - South Gas'!AC34</f>
        <v>7480.7985667946714</v>
      </c>
    </row>
    <row r="35" spans="1:29" x14ac:dyDescent="0.2">
      <c r="A35" s="2">
        <f t="shared" si="7"/>
        <v>17</v>
      </c>
      <c r="B35" s="31" t="s">
        <v>332</v>
      </c>
      <c r="D35" s="78">
        <f ca="1">'Total Allocation - South'!D35-'Allocation - South Gas'!D35</f>
        <v>12227.889051322654</v>
      </c>
      <c r="F35" s="78">
        <f>'Total Allocation - South'!F35-'Allocation - South Gas'!F35</f>
        <v>0</v>
      </c>
      <c r="I35" s="74">
        <v>0</v>
      </c>
      <c r="J35" s="78">
        <f t="shared" ca="1" si="6"/>
        <v>12227.889051322654</v>
      </c>
      <c r="L35" s="2" t="s">
        <v>333</v>
      </c>
      <c r="N35" s="78">
        <f ca="1">'Total Allocation - South'!N35-'Allocation - South Gas'!N35</f>
        <v>6395.5575094971082</v>
      </c>
      <c r="O35" s="78">
        <f ca="1">'Total Allocation - South'!O35-'Allocation - South Gas'!O35</f>
        <v>5050.8315292437246</v>
      </c>
      <c r="P35" s="78">
        <f ca="1">'Total Allocation - South'!P35-'Allocation - South Gas'!P35</f>
        <v>779.02532534756585</v>
      </c>
      <c r="Q35" s="78"/>
      <c r="R35" s="78"/>
      <c r="S35" s="78">
        <f ca="1">'Total Allocation - South'!S35-'Allocation - South Gas'!S35</f>
        <v>0</v>
      </c>
      <c r="T35" s="78">
        <f ca="1">'Total Allocation - South'!T35-'Allocation - South Gas'!T35</f>
        <v>0</v>
      </c>
      <c r="U35" s="78">
        <f ca="1">'Total Allocation - South'!U35-'Allocation - South Gas'!U35</f>
        <v>0</v>
      </c>
      <c r="V35" s="78">
        <f ca="1">'Total Allocation - South'!V35-'Allocation - South Gas'!V35</f>
        <v>0</v>
      </c>
      <c r="W35" s="78">
        <f ca="1">'Total Allocation - South'!W35-'Allocation - South Gas'!W35</f>
        <v>0</v>
      </c>
      <c r="X35" s="78">
        <f ca="1">'Total Allocation - South'!X35-'Allocation - South Gas'!X35</f>
        <v>0</v>
      </c>
      <c r="Y35" s="78">
        <f ca="1">'Total Allocation - South'!Y35-'Allocation - South Gas'!Y35</f>
        <v>0</v>
      </c>
      <c r="Z35" s="78">
        <f ca="1">'Total Allocation - South'!Z35-'Allocation - South Gas'!Z35</f>
        <v>2.4746872342567645</v>
      </c>
      <c r="AA35" s="78">
        <f ca="1">'Total Allocation - South'!AA35-'Allocation - South Gas'!AA35</f>
        <v>0</v>
      </c>
      <c r="AB35" s="78">
        <f ca="1">'Total Allocation - South'!AB35-'Allocation - South Gas'!AB35</f>
        <v>0</v>
      </c>
      <c r="AC35" s="78">
        <f ca="1">'Total Allocation - South'!AC35-'Allocation - South Gas'!AC35</f>
        <v>0</v>
      </c>
    </row>
    <row r="36" spans="1:29" x14ac:dyDescent="0.2">
      <c r="A36" s="2">
        <f t="shared" si="7"/>
        <v>18</v>
      </c>
      <c r="B36" s="31" t="s">
        <v>146</v>
      </c>
      <c r="D36" s="78">
        <f ca="1">'Total Allocation - South'!D36-'Allocation - South Gas'!D36</f>
        <v>51853.787662642455</v>
      </c>
      <c r="F36" s="78">
        <f>'Total Allocation - South'!F36-'Allocation - South Gas'!F36</f>
        <v>0</v>
      </c>
      <c r="I36" s="74">
        <v>0</v>
      </c>
      <c r="J36" s="78">
        <f t="shared" ca="1" si="6"/>
        <v>51853.787662642455</v>
      </c>
      <c r="L36" s="2" t="s">
        <v>229</v>
      </c>
      <c r="N36" s="78">
        <f ca="1">'Total Allocation - South'!N36-'Allocation - South Gas'!N36</f>
        <v>8386.0129558745739</v>
      </c>
      <c r="O36" s="78">
        <f ca="1">'Total Allocation - South'!O36-'Allocation - South Gas'!O36</f>
        <v>5117.2475640819903</v>
      </c>
      <c r="P36" s="78">
        <f ca="1">'Total Allocation - South'!P36-'Allocation - South Gas'!P36</f>
        <v>9188.5115982349125</v>
      </c>
      <c r="Q36" s="78"/>
      <c r="R36" s="78"/>
      <c r="S36" s="78">
        <f ca="1">'Total Allocation - South'!S36-'Allocation - South Gas'!S36</f>
        <v>19599.012026933786</v>
      </c>
      <c r="T36" s="78">
        <f ca="1">'Total Allocation - South'!T36-'Allocation - South Gas'!T36</f>
        <v>0</v>
      </c>
      <c r="U36" s="78">
        <f ca="1">'Total Allocation - South'!U36-'Allocation - South Gas'!U36</f>
        <v>0</v>
      </c>
      <c r="V36" s="78">
        <f ca="1">'Total Allocation - South'!V36-'Allocation - South Gas'!V36</f>
        <v>0</v>
      </c>
      <c r="W36" s="78">
        <f ca="1">'Total Allocation - South'!W36-'Allocation - South Gas'!W36</f>
        <v>9561.9660726761649</v>
      </c>
      <c r="X36" s="78">
        <f ca="1">'Total Allocation - South'!X36-'Allocation - South Gas'!X36</f>
        <v>0</v>
      </c>
      <c r="Y36" s="78">
        <f ca="1">'Total Allocation - South'!Y36-'Allocation - South Gas'!Y36</f>
        <v>1.0374448410244776</v>
      </c>
      <c r="Z36" s="78">
        <f ca="1">'Total Allocation - South'!Z36-'Allocation - South Gas'!Z36</f>
        <v>0</v>
      </c>
      <c r="AA36" s="78">
        <f ca="1">'Total Allocation - South'!AA36-'Allocation - South Gas'!AA36</f>
        <v>0</v>
      </c>
      <c r="AB36" s="78">
        <f ca="1">'Total Allocation - South'!AB36-'Allocation - South Gas'!AB36</f>
        <v>0</v>
      </c>
      <c r="AC36" s="78">
        <f ca="1">'Total Allocation - South'!AC36-'Allocation - South Gas'!AC36</f>
        <v>0</v>
      </c>
    </row>
    <row r="37" spans="1:29" x14ac:dyDescent="0.2">
      <c r="A37" s="2">
        <f t="shared" si="7"/>
        <v>19</v>
      </c>
      <c r="B37" s="31" t="s">
        <v>95</v>
      </c>
      <c r="D37" s="78">
        <f ca="1">'Total Allocation - South'!D37-'Allocation - South Gas'!D37</f>
        <v>0</v>
      </c>
      <c r="F37" s="78">
        <f>'Total Allocation - South'!F37-'Allocation - South Gas'!F37</f>
        <v>0</v>
      </c>
      <c r="H37" s="2" t="s">
        <v>251</v>
      </c>
      <c r="I37" s="74">
        <v>0</v>
      </c>
      <c r="J37" s="78">
        <f t="shared" ca="1" si="6"/>
        <v>0</v>
      </c>
      <c r="L37" s="2" t="s">
        <v>336</v>
      </c>
      <c r="N37" s="78">
        <f ca="1">'Total Allocation - South'!N37-'Allocation - South Gas'!N37</f>
        <v>0</v>
      </c>
      <c r="O37" s="78">
        <f ca="1">'Total Allocation - South'!O37-'Allocation - South Gas'!O37</f>
        <v>0</v>
      </c>
      <c r="P37" s="78">
        <f ca="1">'Total Allocation - South'!P37-'Allocation - South Gas'!P37</f>
        <v>0</v>
      </c>
      <c r="Q37" s="78"/>
      <c r="R37" s="78"/>
      <c r="S37" s="78">
        <f ca="1">'Total Allocation - South'!S37-'Allocation - South Gas'!S37</f>
        <v>0</v>
      </c>
      <c r="T37" s="78">
        <f ca="1">'Total Allocation - South'!T37-'Allocation - South Gas'!T37</f>
        <v>0</v>
      </c>
      <c r="U37" s="78">
        <f ca="1">'Total Allocation - South'!U37-'Allocation - South Gas'!U37</f>
        <v>0</v>
      </c>
      <c r="V37" s="78">
        <f ca="1">'Total Allocation - South'!V37-'Allocation - South Gas'!V37</f>
        <v>0</v>
      </c>
      <c r="W37" s="78">
        <f ca="1">'Total Allocation - South'!W37-'Allocation - South Gas'!W37</f>
        <v>0</v>
      </c>
      <c r="X37" s="78">
        <f ca="1">'Total Allocation - South'!X37-'Allocation - South Gas'!X37</f>
        <v>0</v>
      </c>
      <c r="Y37" s="78">
        <f ca="1">'Total Allocation - South'!Y37-'Allocation - South Gas'!Y37</f>
        <v>0</v>
      </c>
      <c r="Z37" s="78">
        <f ca="1">'Total Allocation - South'!Z37-'Allocation - South Gas'!Z37</f>
        <v>0</v>
      </c>
      <c r="AA37" s="78">
        <f ca="1">'Total Allocation - South'!AA37-'Allocation - South Gas'!AA37</f>
        <v>0</v>
      </c>
      <c r="AB37" s="78">
        <f ca="1">'Total Allocation - South'!AB37-'Allocation - South Gas'!AB37</f>
        <v>0</v>
      </c>
      <c r="AC37" s="78">
        <f ca="1">'Total Allocation - South'!AC37-'Allocation - South Gas'!AC37</f>
        <v>0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229040.33724532078</v>
      </c>
      <c r="F38" s="41">
        <f>SUM(F31:F37)</f>
        <v>0</v>
      </c>
      <c r="J38" s="41">
        <f ca="1">SUM(J31:J37)</f>
        <v>229040.33724532078</v>
      </c>
      <c r="N38" s="41">
        <f t="shared" ref="N38:AA38" ca="1" si="8">SUM(N31:N37)</f>
        <v>84147.561680276078</v>
      </c>
      <c r="O38" s="41">
        <f t="shared" ca="1" si="8"/>
        <v>53293.951597840161</v>
      </c>
      <c r="P38" s="41">
        <f t="shared" ca="1" si="8"/>
        <v>22506.663368183235</v>
      </c>
      <c r="Q38" s="41"/>
      <c r="R38" s="41"/>
      <c r="S38" s="41">
        <f t="shared" ca="1" si="8"/>
        <v>38324.931637309332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21032.603623339681</v>
      </c>
      <c r="X38" s="41">
        <f t="shared" ca="1" si="8"/>
        <v>0</v>
      </c>
      <c r="Y38" s="41">
        <f t="shared" ca="1" si="8"/>
        <v>64.779912567566399</v>
      </c>
      <c r="Z38" s="41">
        <f t="shared" ca="1" si="8"/>
        <v>4.1943990525155481</v>
      </c>
      <c r="AA38" s="41">
        <f t="shared" ca="1" si="8"/>
        <v>0</v>
      </c>
      <c r="AB38" s="41">
        <f ca="1">SUM(AB31:AB37)</f>
        <v>1544.5699570558181</v>
      </c>
      <c r="AC38" s="41">
        <f ca="1">SUM(AC31:AC37)</f>
        <v>8121.0810696964063</v>
      </c>
    </row>
    <row r="39" spans="1:29" x14ac:dyDescent="0.2"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B40" s="76" t="s">
        <v>100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2">
        <f>A38+1</f>
        <v>21</v>
      </c>
      <c r="B41" s="31" t="s">
        <v>287</v>
      </c>
      <c r="D41" s="78">
        <f ca="1">'Total Allocation - South'!D41-'Allocation - South Gas'!D41</f>
        <v>238565.52004406758</v>
      </c>
      <c r="E41" s="78"/>
      <c r="F41" s="78">
        <f>'Total Allocation - South'!F41-'Allocation - South Gas'!F41</f>
        <v>0</v>
      </c>
      <c r="G41" s="78"/>
      <c r="H41" s="122"/>
      <c r="I41" s="132"/>
      <c r="J41" s="78">
        <f t="shared" ref="J41:J55" ca="1" si="9">D41-F41</f>
        <v>238565.52004406758</v>
      </c>
      <c r="L41" s="2" t="s">
        <v>290</v>
      </c>
      <c r="N41" s="78">
        <f ca="1">'Total Allocation - South'!N41-'Allocation - South Gas'!N41</f>
        <v>95676.536882409666</v>
      </c>
      <c r="O41" s="78">
        <f ca="1">'Total Allocation - South'!O41-'Allocation - South Gas'!O41</f>
        <v>69400.415436706215</v>
      </c>
      <c r="P41" s="78">
        <f ca="1">'Total Allocation - South'!P41-'Allocation - South Gas'!P41</f>
        <v>20700.400217351198</v>
      </c>
      <c r="Q41" s="78"/>
      <c r="R41" s="78"/>
      <c r="S41" s="78">
        <f ca="1">'Total Allocation - South'!S41-'Allocation - South Gas'!S41</f>
        <v>23841.339061160583</v>
      </c>
      <c r="T41" s="78">
        <f ca="1">'Total Allocation - South'!T41-'Allocation - South Gas'!T41</f>
        <v>0</v>
      </c>
      <c r="U41" s="78">
        <f ca="1">'Total Allocation - South'!U41-'Allocation - South Gas'!U41</f>
        <v>0</v>
      </c>
      <c r="V41" s="78">
        <f ca="1">'Total Allocation - South'!V41-'Allocation - South Gas'!V41</f>
        <v>0</v>
      </c>
      <c r="W41" s="78">
        <f ca="1">'Total Allocation - South'!W41-'Allocation - South Gas'!W41</f>
        <v>24903.823290540888</v>
      </c>
      <c r="X41" s="78">
        <f ca="1">'Total Allocation - South'!X41-'Allocation - South Gas'!X41</f>
        <v>0</v>
      </c>
      <c r="Y41" s="78">
        <f ca="1">'Total Allocation - South'!Y41-'Allocation - South Gas'!Y41</f>
        <v>1.8166468090702534</v>
      </c>
      <c r="Z41" s="78">
        <f ca="1">'Total Allocation - South'!Z41-'Allocation - South Gas'!Z41</f>
        <v>23.745909225474112</v>
      </c>
      <c r="AA41" s="78">
        <f ca="1">'Total Allocation - South'!AA41-'Allocation - South Gas'!AA41</f>
        <v>0</v>
      </c>
      <c r="AB41" s="78">
        <f ca="1">'Total Allocation - South'!AB41-'Allocation - South Gas'!AB41</f>
        <v>641.98687980481895</v>
      </c>
      <c r="AC41" s="78">
        <f ca="1">'Total Allocation - South'!AC41-'Allocation - South Gas'!AC41</f>
        <v>3375.4557200596678</v>
      </c>
    </row>
    <row r="42" spans="1:29" x14ac:dyDescent="0.2">
      <c r="A42" s="2">
        <f>A41+1</f>
        <v>22</v>
      </c>
      <c r="B42" s="31" t="s">
        <v>288</v>
      </c>
      <c r="D42" s="78">
        <f ca="1">'Total Allocation - South'!D42-'Allocation - South Gas'!D42</f>
        <v>45073.076328983749</v>
      </c>
      <c r="E42" s="78"/>
      <c r="F42" s="78">
        <f>'Total Allocation - South'!F42-'Allocation - South Gas'!F42</f>
        <v>0</v>
      </c>
      <c r="G42" s="78"/>
      <c r="H42" s="122"/>
      <c r="I42" s="132"/>
      <c r="J42" s="78">
        <f t="shared" ca="1" si="9"/>
        <v>45073.076328983749</v>
      </c>
      <c r="L42" s="2" t="s">
        <v>291</v>
      </c>
      <c r="N42" s="78">
        <f ca="1">'Total Allocation - South'!N42-'Allocation - South Gas'!N42</f>
        <v>23994.113590759152</v>
      </c>
      <c r="O42" s="78">
        <f ca="1">'Total Allocation - South'!O42-'Allocation - South Gas'!O42</f>
        <v>17404.491273349537</v>
      </c>
      <c r="P42" s="78">
        <f ca="1">'Total Allocation - South'!P42-'Allocation - South Gas'!P42</f>
        <v>2990.0947380423454</v>
      </c>
      <c r="Q42" s="78"/>
      <c r="R42" s="78"/>
      <c r="S42" s="78">
        <f ca="1">'Total Allocation - South'!S42-'Allocation - South Gas'!S42</f>
        <v>610.02923102299087</v>
      </c>
      <c r="T42" s="78">
        <f ca="1">'Total Allocation - South'!T42-'Allocation - South Gas'!T42</f>
        <v>0</v>
      </c>
      <c r="U42" s="78">
        <f ca="1">'Total Allocation - South'!U42-'Allocation - South Gas'!U42</f>
        <v>0</v>
      </c>
      <c r="V42" s="78">
        <f ca="1">'Total Allocation - South'!V42-'Allocation - South Gas'!V42</f>
        <v>0</v>
      </c>
      <c r="W42" s="78">
        <f ca="1">'Total Allocation - South'!W42-'Allocation - South Gas'!W42</f>
        <v>0</v>
      </c>
      <c r="X42" s="78">
        <f ca="1">'Total Allocation - South'!X42-'Allocation - South Gas'!X42</f>
        <v>0</v>
      </c>
      <c r="Y42" s="78">
        <f ca="1">'Total Allocation - South'!Y42-'Allocation - South Gas'!Y42</f>
        <v>0</v>
      </c>
      <c r="Z42" s="78">
        <f ca="1">'Total Allocation - South'!Z42-'Allocation - South Gas'!Z42</f>
        <v>4.170157655972706</v>
      </c>
      <c r="AA42" s="78">
        <f ca="1">'Total Allocation - South'!AA42-'Allocation - South Gas'!AA42</f>
        <v>0</v>
      </c>
      <c r="AB42" s="78">
        <f ca="1">'Total Allocation - South'!AB42-'Allocation - South Gas'!AB42</f>
        <v>70.177338153748053</v>
      </c>
      <c r="AC42" s="78">
        <f ca="1">'Total Allocation - South'!AC42-'Allocation - South Gas'!AC42</f>
        <v>0</v>
      </c>
    </row>
    <row r="43" spans="1:29" x14ac:dyDescent="0.2">
      <c r="A43" s="2">
        <f t="shared" ref="A43:A56" si="10">A42+1</f>
        <v>23</v>
      </c>
      <c r="B43" s="31" t="s">
        <v>289</v>
      </c>
      <c r="D43" s="78">
        <f ca="1">'Total Allocation - South'!D43-'Allocation - South Gas'!D43</f>
        <v>239351.8781088324</v>
      </c>
      <c r="E43" s="78"/>
      <c r="F43" s="78">
        <f>'Total Allocation - South'!F43-'Allocation - South Gas'!F43</f>
        <v>0</v>
      </c>
      <c r="G43" s="78"/>
      <c r="H43" s="122"/>
      <c r="I43" s="132"/>
      <c r="J43" s="78">
        <f t="shared" ca="1" si="9"/>
        <v>239351.8781088324</v>
      </c>
      <c r="L43" s="2" t="s">
        <v>292</v>
      </c>
      <c r="N43" s="78">
        <f ca="1">'Total Allocation - South'!N43-'Allocation - South Gas'!N43</f>
        <v>130265.1701789373</v>
      </c>
      <c r="O43" s="78">
        <f ca="1">'Total Allocation - South'!O43-'Allocation - South Gas'!O43</f>
        <v>94489.800968262149</v>
      </c>
      <c r="P43" s="78">
        <f ca="1">'Total Allocation - South'!P43-'Allocation - South Gas'!P43</f>
        <v>12032.390965974424</v>
      </c>
      <c r="Q43" s="78"/>
      <c r="R43" s="78"/>
      <c r="S43" s="78">
        <f ca="1">'Total Allocation - South'!S43-'Allocation - South Gas'!S43</f>
        <v>1891.6999573132539</v>
      </c>
      <c r="T43" s="78">
        <f ca="1">'Total Allocation - South'!T43-'Allocation - South Gas'!T43</f>
        <v>222.12981256234627</v>
      </c>
      <c r="U43" s="78">
        <f ca="1">'Total Allocation - South'!U43-'Allocation - South Gas'!U43</f>
        <v>0</v>
      </c>
      <c r="V43" s="78">
        <f ca="1">'Total Allocation - South'!V43-'Allocation - South Gas'!V43</f>
        <v>0</v>
      </c>
      <c r="W43" s="78">
        <f ca="1">'Total Allocation - South'!W43-'Allocation - South Gas'!W43</f>
        <v>0</v>
      </c>
      <c r="X43" s="78">
        <f ca="1">'Total Allocation - South'!X43-'Allocation - South Gas'!X43</f>
        <v>168.86798886713839</v>
      </c>
      <c r="Y43" s="78">
        <f ca="1">'Total Allocation - South'!Y43-'Allocation - South Gas'!Y43</f>
        <v>267.97569101399313</v>
      </c>
      <c r="Z43" s="78">
        <f ca="1">'Total Allocation - South'!Z43-'Allocation - South Gas'!Z43</f>
        <v>13.842545901797598</v>
      </c>
      <c r="AA43" s="78">
        <f ca="1">'Total Allocation - South'!AA43-'Allocation - South Gas'!AA43</f>
        <v>0</v>
      </c>
      <c r="AB43" s="78">
        <f ca="1">'Total Allocation - South'!AB43-'Allocation - South Gas'!AB43</f>
        <v>0</v>
      </c>
      <c r="AC43" s="78">
        <f ca="1">'Total Allocation - South'!AC43-'Allocation - South Gas'!AC43</f>
        <v>0</v>
      </c>
    </row>
    <row r="44" spans="1:29" x14ac:dyDescent="0.2">
      <c r="B44" s="31" t="s">
        <v>163</v>
      </c>
      <c r="D44" s="78"/>
      <c r="E44" s="78"/>
      <c r="F44" s="78"/>
      <c r="G44" s="78"/>
      <c r="H44" s="122"/>
      <c r="I44" s="132"/>
      <c r="J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2">
        <f>A43+1</f>
        <v>24</v>
      </c>
      <c r="B45" s="81" t="s">
        <v>165</v>
      </c>
      <c r="D45" s="78">
        <f ca="1">'Total Allocation - South'!D45-'Allocation - South Gas'!D45</f>
        <v>124732.61418104559</v>
      </c>
      <c r="E45" s="78"/>
      <c r="F45" s="78">
        <f>'Total Allocation - South'!F45-'Allocation - South Gas'!F45</f>
        <v>0</v>
      </c>
      <c r="G45" s="78"/>
      <c r="H45" s="122"/>
      <c r="I45" s="132"/>
      <c r="J45" s="78">
        <f t="shared" ca="1" si="9"/>
        <v>124732.61418104559</v>
      </c>
      <c r="L45" s="2" t="s">
        <v>161</v>
      </c>
      <c r="N45" s="78">
        <f ca="1">'Total Allocation - South'!N45-'Allocation - South Gas'!N45</f>
        <v>89403.568295809644</v>
      </c>
      <c r="O45" s="78">
        <f ca="1">'Total Allocation - South'!O45-'Allocation - South Gas'!O45</f>
        <v>21128.034666319105</v>
      </c>
      <c r="P45" s="78">
        <f ca="1">'Total Allocation - South'!P45-'Allocation - South Gas'!P45</f>
        <v>8912.3530567050802</v>
      </c>
      <c r="Q45" s="78"/>
      <c r="R45" s="78"/>
      <c r="S45" s="78">
        <f ca="1">'Total Allocation - South'!S45-'Allocation - South Gas'!S45</f>
        <v>3113.0442388940387</v>
      </c>
      <c r="T45" s="78">
        <f ca="1">'Total Allocation - South'!T45-'Allocation - South Gas'!T45</f>
        <v>62.808254699710055</v>
      </c>
      <c r="U45" s="78">
        <f ca="1">'Total Allocation - South'!U45-'Allocation - South Gas'!U45</f>
        <v>0</v>
      </c>
      <c r="V45" s="78">
        <f ca="1">'Total Allocation - South'!V45-'Allocation - South Gas'!V45</f>
        <v>0</v>
      </c>
      <c r="W45" s="78">
        <f ca="1">'Total Allocation - South'!W45-'Allocation - South Gas'!W45</f>
        <v>515.12309232299401</v>
      </c>
      <c r="X45" s="78">
        <f ca="1">'Total Allocation - South'!X45-'Allocation - South Gas'!X45</f>
        <v>0</v>
      </c>
      <c r="Y45" s="78">
        <f ca="1">'Total Allocation - South'!Y45-'Allocation - South Gas'!Y45</f>
        <v>897.92767412992657</v>
      </c>
      <c r="Z45" s="78">
        <f ca="1">'Total Allocation - South'!Z45-'Allocation - South Gas'!Z45</f>
        <v>589.7284917294578</v>
      </c>
      <c r="AA45" s="78">
        <f ca="1">'Total Allocation - South'!AA45-'Allocation - South Gas'!AA45</f>
        <v>0</v>
      </c>
      <c r="AB45" s="78">
        <f ca="1">'Total Allocation - South'!AB45-'Allocation - South Gas'!AB45</f>
        <v>16.283849195312797</v>
      </c>
      <c r="AC45" s="78">
        <f ca="1">'Total Allocation - South'!AC45-'Allocation - South Gas'!AC45</f>
        <v>93.742561240303274</v>
      </c>
    </row>
    <row r="46" spans="1:29" x14ac:dyDescent="0.2">
      <c r="A46" s="2">
        <f t="shared" si="10"/>
        <v>25</v>
      </c>
      <c r="B46" s="81" t="s">
        <v>166</v>
      </c>
      <c r="D46" s="78">
        <f ca="1">'Total Allocation - South'!D46-'Allocation - South Gas'!D46</f>
        <v>54976.552200042664</v>
      </c>
      <c r="E46" s="78"/>
      <c r="F46" s="78">
        <f>'Total Allocation - South'!F46-'Allocation - South Gas'!F46</f>
        <v>0</v>
      </c>
      <c r="G46" s="78"/>
      <c r="H46" s="122"/>
      <c r="I46" s="132"/>
      <c r="J46" s="78">
        <f t="shared" ca="1" si="9"/>
        <v>54976.552200042664</v>
      </c>
      <c r="L46" s="2" t="s">
        <v>162</v>
      </c>
      <c r="N46" s="78">
        <f ca="1">'Total Allocation - South'!N46-'Allocation - South Gas'!N46</f>
        <v>32943.156511683424</v>
      </c>
      <c r="O46" s="78">
        <f ca="1">'Total Allocation - South'!O46-'Allocation - South Gas'!O46</f>
        <v>12030.259316309299</v>
      </c>
      <c r="P46" s="78">
        <f ca="1">'Total Allocation - South'!P46-'Allocation - South Gas'!P46</f>
        <v>7068.4169568369689</v>
      </c>
      <c r="Q46" s="78"/>
      <c r="R46" s="78"/>
      <c r="S46" s="78">
        <f ca="1">'Total Allocation - South'!S46-'Allocation - South Gas'!S46</f>
        <v>1516.2852733607162</v>
      </c>
      <c r="T46" s="78">
        <f ca="1">'Total Allocation - South'!T46-'Allocation - South Gas'!T46</f>
        <v>30.592315540139342</v>
      </c>
      <c r="U46" s="78">
        <f ca="1">'Total Allocation - South'!U46-'Allocation - South Gas'!U46</f>
        <v>0</v>
      </c>
      <c r="V46" s="78">
        <f ca="1">'Total Allocation - South'!V46-'Allocation - South Gas'!V46</f>
        <v>0</v>
      </c>
      <c r="W46" s="78">
        <f ca="1">'Total Allocation - South'!W46-'Allocation - South Gas'!W46</f>
        <v>223.17668883763756</v>
      </c>
      <c r="X46" s="78">
        <f ca="1">'Total Allocation - South'!X46-'Allocation - South Gas'!X46</f>
        <v>0</v>
      </c>
      <c r="Y46" s="78">
        <f ca="1">'Total Allocation - South'!Y46-'Allocation - South Gas'!Y46</f>
        <v>616.25372523401222</v>
      </c>
      <c r="Z46" s="78">
        <f ca="1">'Total Allocation - South'!Z46-'Allocation - South Gas'!Z46</f>
        <v>503.51915573796947</v>
      </c>
      <c r="AA46" s="78">
        <f ca="1">'Total Allocation - South'!AA46-'Allocation - South Gas'!AA46</f>
        <v>0</v>
      </c>
      <c r="AB46" s="78">
        <f ca="1">'Total Allocation - South'!AB46-'Allocation - South Gas'!AB46</f>
        <v>6.6440296655115301</v>
      </c>
      <c r="AC46" s="78">
        <f ca="1">'Total Allocation - South'!AC46-'Allocation - South Gas'!AC46</f>
        <v>38.248226836986639</v>
      </c>
    </row>
    <row r="47" spans="1:29" x14ac:dyDescent="0.2">
      <c r="A47" s="2">
        <f t="shared" si="10"/>
        <v>26</v>
      </c>
      <c r="B47" s="31" t="s">
        <v>101</v>
      </c>
      <c r="D47" s="78">
        <f ca="1">'Total Allocation - South'!D47-'Allocation - South Gas'!D47</f>
        <v>316707.91772580112</v>
      </c>
      <c r="E47" s="78"/>
      <c r="F47" s="78">
        <f>'Total Allocation - South'!F47-'Allocation - South Gas'!F47</f>
        <v>0</v>
      </c>
      <c r="G47" s="78"/>
      <c r="H47" s="122"/>
      <c r="I47" s="132"/>
      <c r="J47" s="78">
        <f t="shared" ca="1" si="9"/>
        <v>316707.91772580112</v>
      </c>
      <c r="L47" s="2" t="s">
        <v>220</v>
      </c>
      <c r="N47" s="78">
        <f ca="1">'Total Allocation - South'!N47-'Allocation - South Gas'!N47</f>
        <v>309561.63389351452</v>
      </c>
      <c r="O47" s="78">
        <f ca="1">'Total Allocation - South'!O47-'Allocation - South Gas'!O47</f>
        <v>7059.4910753832119</v>
      </c>
      <c r="P47" s="78">
        <f ca="1">'Total Allocation - South'!P47-'Allocation - South Gas'!P47</f>
        <v>69.012296287780529</v>
      </c>
      <c r="Q47" s="78"/>
      <c r="R47" s="78"/>
      <c r="S47" s="78">
        <f ca="1">'Total Allocation - South'!S47-'Allocation - South Gas'!S47</f>
        <v>8.0363663799453295</v>
      </c>
      <c r="T47" s="78">
        <f ca="1">'Total Allocation - South'!T47-'Allocation - South Gas'!T47</f>
        <v>0</v>
      </c>
      <c r="U47" s="78">
        <f ca="1">'Total Allocation - South'!U47-'Allocation - South Gas'!U47</f>
        <v>0</v>
      </c>
      <c r="V47" s="78">
        <f ca="1">'Total Allocation - South'!V47-'Allocation - South Gas'!V47</f>
        <v>0</v>
      </c>
      <c r="W47" s="78">
        <f ca="1">'Total Allocation - South'!W47-'Allocation - South Gas'!W47</f>
        <v>1.105000377242483</v>
      </c>
      <c r="X47" s="78">
        <f ca="1">'Total Allocation - South'!X47-'Allocation - South Gas'!X47</f>
        <v>0</v>
      </c>
      <c r="Y47" s="78">
        <f ca="1">'Total Allocation - South'!Y47-'Allocation - South Gas'!Y47</f>
        <v>4.8218198279671975</v>
      </c>
      <c r="Z47" s="78">
        <f ca="1">'Total Allocation - South'!Z47-'Allocation - South Gas'!Z47</f>
        <v>3.3150011317274486</v>
      </c>
      <c r="AA47" s="78">
        <f ca="1">'Total Allocation - South'!AA47-'Allocation - South Gas'!AA47</f>
        <v>0</v>
      </c>
      <c r="AB47" s="78">
        <f ca="1">'Total Allocation - South'!AB47-'Allocation - South Gas'!AB47</f>
        <v>0.4018183189972665</v>
      </c>
      <c r="AC47" s="78">
        <f ca="1">'Total Allocation - South'!AC47-'Allocation - South Gas'!AC47</f>
        <v>0.10045457974931662</v>
      </c>
    </row>
    <row r="48" spans="1:29" x14ac:dyDescent="0.2">
      <c r="A48" s="2">
        <f t="shared" si="10"/>
        <v>27</v>
      </c>
      <c r="B48" s="31" t="s">
        <v>102</v>
      </c>
      <c r="D48" s="78">
        <f ca="1">'Total Allocation - South'!D48-'Allocation - South Gas'!D48</f>
        <v>448233.2411650538</v>
      </c>
      <c r="E48" s="78"/>
      <c r="F48" s="78">
        <f>'Total Allocation - South'!F48-'Allocation - South Gas'!F48</f>
        <v>0</v>
      </c>
      <c r="G48" s="78"/>
      <c r="H48" s="122"/>
      <c r="I48" s="132"/>
      <c r="J48" s="78">
        <f t="shared" ca="1" si="9"/>
        <v>448233.2411650538</v>
      </c>
      <c r="L48" s="2" t="s">
        <v>220</v>
      </c>
      <c r="N48" s="78">
        <f ca="1">'Total Allocation - South'!N48-'Allocation - South Gas'!N48</f>
        <v>438119.18406337913</v>
      </c>
      <c r="O48" s="78">
        <f ca="1">'Total Allocation - South'!O48-'Allocation - South Gas'!O48</f>
        <v>9991.2202650846557</v>
      </c>
      <c r="P48" s="78">
        <f ca="1">'Total Allocation - South'!P48-'Allocation - South Gas'!P48</f>
        <v>97.672345760855023</v>
      </c>
      <c r="Q48" s="78"/>
      <c r="R48" s="78"/>
      <c r="S48" s="78">
        <f ca="1">'Total Allocation - South'!S48-'Allocation - South Gas'!S48</f>
        <v>11.37378116574731</v>
      </c>
      <c r="T48" s="78">
        <f ca="1">'Total Allocation - South'!T48-'Allocation - South Gas'!T48</f>
        <v>0</v>
      </c>
      <c r="U48" s="78">
        <f ca="1">'Total Allocation - South'!U48-'Allocation - South Gas'!U48</f>
        <v>0</v>
      </c>
      <c r="V48" s="78">
        <f ca="1">'Total Allocation - South'!V48-'Allocation - South Gas'!V48</f>
        <v>0</v>
      </c>
      <c r="W48" s="78">
        <f ca="1">'Total Allocation - South'!W48-'Allocation - South Gas'!W48</f>
        <v>1.5638949102902553</v>
      </c>
      <c r="X48" s="78">
        <f ca="1">'Total Allocation - South'!X48-'Allocation - South Gas'!X48</f>
        <v>0</v>
      </c>
      <c r="Y48" s="78">
        <f ca="1">'Total Allocation - South'!Y48-'Allocation - South Gas'!Y48</f>
        <v>6.8242686994483863</v>
      </c>
      <c r="Z48" s="78">
        <f ca="1">'Total Allocation - South'!Z48-'Allocation - South Gas'!Z48</f>
        <v>4.6916847308707652</v>
      </c>
      <c r="AA48" s="78">
        <f ca="1">'Total Allocation - South'!AA48-'Allocation - South Gas'!AA48</f>
        <v>0</v>
      </c>
      <c r="AB48" s="78">
        <f ca="1">'Total Allocation - South'!AB48-'Allocation - South Gas'!AB48</f>
        <v>0.56868905828736549</v>
      </c>
      <c r="AC48" s="78">
        <f ca="1">'Total Allocation - South'!AC48-'Allocation - South Gas'!AC48</f>
        <v>0.14217226457184137</v>
      </c>
    </row>
    <row r="49" spans="1:29" x14ac:dyDescent="0.2">
      <c r="A49" s="2">
        <f t="shared" si="10"/>
        <v>28</v>
      </c>
      <c r="B49" s="31" t="s">
        <v>103</v>
      </c>
      <c r="D49" s="78">
        <f ca="1">'Total Allocation - South'!D49-'Allocation - South Gas'!D49</f>
        <v>238290.07461662323</v>
      </c>
      <c r="E49" s="78"/>
      <c r="F49" s="78">
        <f>'Total Allocation - South'!F49-'Allocation - South Gas'!F49</f>
        <v>0</v>
      </c>
      <c r="G49" s="78"/>
      <c r="H49" s="122"/>
      <c r="I49" s="132"/>
      <c r="J49" s="78">
        <f t="shared" ca="1" si="9"/>
        <v>238290.07461662323</v>
      </c>
      <c r="L49" s="2" t="s">
        <v>190</v>
      </c>
      <c r="N49" s="78">
        <f ca="1">'Total Allocation - South'!N49-'Allocation - South Gas'!N49</f>
        <v>188968.25244322905</v>
      </c>
      <c r="O49" s="78">
        <f ca="1">'Total Allocation - South'!O49-'Allocation - South Gas'!O49</f>
        <v>44909.718450108579</v>
      </c>
      <c r="P49" s="78">
        <f ca="1">'Total Allocation - South'!P49-'Allocation - South Gas'!P49</f>
        <v>2662.1851176843038</v>
      </c>
      <c r="Q49" s="78"/>
      <c r="R49" s="78"/>
      <c r="S49" s="78">
        <f ca="1">'Total Allocation - South'!S49-'Allocation - South Gas'!S49</f>
        <v>1004.9695112686464</v>
      </c>
      <c r="T49" s="78">
        <f ca="1">'Total Allocation - South'!T49-'Allocation - South Gas'!T49</f>
        <v>0</v>
      </c>
      <c r="U49" s="78">
        <f ca="1">'Total Allocation - South'!U49-'Allocation - South Gas'!U49</f>
        <v>0</v>
      </c>
      <c r="V49" s="78">
        <f ca="1">'Total Allocation - South'!V49-'Allocation - South Gas'!V49</f>
        <v>0</v>
      </c>
      <c r="W49" s="78">
        <f ca="1">'Total Allocation - South'!W49-'Allocation - South Gas'!W49</f>
        <v>154.38941423438945</v>
      </c>
      <c r="X49" s="78">
        <f ca="1">'Total Allocation - South'!X49-'Allocation - South Gas'!X49</f>
        <v>0</v>
      </c>
      <c r="Y49" s="78">
        <f ca="1">'Total Allocation - South'!Y49-'Allocation - South Gas'!Y49</f>
        <v>319.27145977159068</v>
      </c>
      <c r="Z49" s="78">
        <f ca="1">'Total Allocation - South'!Z49-'Allocation - South Gas'!Z49</f>
        <v>230.99069031419961</v>
      </c>
      <c r="AA49" s="78">
        <f ca="1">'Total Allocation - South'!AA49-'Allocation - South Gas'!AA49</f>
        <v>0</v>
      </c>
      <c r="AB49" s="78">
        <f ca="1">'Total Allocation - South'!AB49-'Allocation - South Gas'!AB49</f>
        <v>18.217818302928205</v>
      </c>
      <c r="AC49" s="78">
        <f ca="1">'Total Allocation - South'!AC49-'Allocation - South Gas'!AC49</f>
        <v>22.079711709531164</v>
      </c>
    </row>
    <row r="50" spans="1:29" x14ac:dyDescent="0.2">
      <c r="A50" s="2">
        <f t="shared" si="10"/>
        <v>29</v>
      </c>
      <c r="B50" s="31" t="s">
        <v>186</v>
      </c>
      <c r="D50" s="78">
        <f ca="1">'Total Allocation - South'!D50-'Allocation - South Gas'!D50</f>
        <v>36533.373672248628</v>
      </c>
      <c r="E50" s="78"/>
      <c r="F50" s="78">
        <f>'Total Allocation - South'!F50-'Allocation - South Gas'!F50</f>
        <v>0</v>
      </c>
      <c r="G50" s="78"/>
      <c r="H50" s="122"/>
      <c r="I50" s="132"/>
      <c r="J50" s="78">
        <f t="shared" ca="1" si="9"/>
        <v>36533.373672248628</v>
      </c>
      <c r="L50" s="2" t="s">
        <v>191</v>
      </c>
      <c r="N50" s="78">
        <f ca="1">'Total Allocation - South'!N50-'Allocation - South Gas'!N50</f>
        <v>0</v>
      </c>
      <c r="O50" s="78">
        <f ca="1">'Total Allocation - South'!O50-'Allocation - South Gas'!O50</f>
        <v>28135.437678655209</v>
      </c>
      <c r="P50" s="78">
        <f ca="1">'Total Allocation - South'!P50-'Allocation - South Gas'!P50</f>
        <v>3736.0496292991033</v>
      </c>
      <c r="Q50" s="78"/>
      <c r="R50" s="78"/>
      <c r="S50" s="78">
        <f ca="1">'Total Allocation - South'!S50-'Allocation - South Gas'!S50</f>
        <v>2943.9482948073532</v>
      </c>
      <c r="T50" s="78">
        <f ca="1">'Total Allocation - South'!T50-'Allocation - South Gas'!T50</f>
        <v>0</v>
      </c>
      <c r="U50" s="78">
        <f ca="1">'Total Allocation - South'!U50-'Allocation - South Gas'!U50</f>
        <v>0</v>
      </c>
      <c r="V50" s="78">
        <f ca="1">'Total Allocation - South'!V50-'Allocation - South Gas'!V50</f>
        <v>0</v>
      </c>
      <c r="W50" s="78">
        <f ca="1">'Total Allocation - South'!W50-'Allocation - South Gas'!W50</f>
        <v>802.49378010414625</v>
      </c>
      <c r="X50" s="78">
        <f ca="1">'Total Allocation - South'!X50-'Allocation - South Gas'!X50</f>
        <v>0</v>
      </c>
      <c r="Y50" s="78">
        <f ca="1">'Total Allocation - South'!Y50-'Allocation - South Gas'!Y50</f>
        <v>420.06170560019342</v>
      </c>
      <c r="Z50" s="78">
        <f ca="1">'Total Allocation - South'!Z50-'Allocation - South Gas'!Z50</f>
        <v>137.84256226785456</v>
      </c>
      <c r="AA50" s="78">
        <f ca="1">'Total Allocation - South'!AA50-'Allocation - South Gas'!AA50</f>
        <v>0</v>
      </c>
      <c r="AB50" s="78">
        <f ca="1">'Total Allocation - South'!AB50-'Allocation - South Gas'!AB50</f>
        <v>64.491724478718993</v>
      </c>
      <c r="AC50" s="78">
        <f ca="1">'Total Allocation - South'!AC50-'Allocation - South Gas'!AC50</f>
        <v>293.04829703604776</v>
      </c>
    </row>
    <row r="51" spans="1:29" x14ac:dyDescent="0.2">
      <c r="B51" s="31" t="s">
        <v>164</v>
      </c>
      <c r="D51" s="78"/>
      <c r="E51" s="78"/>
      <c r="F51" s="78"/>
      <c r="G51" s="78"/>
      <c r="H51" s="122"/>
      <c r="I51" s="132"/>
      <c r="J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2">
        <f>A50+1</f>
        <v>30</v>
      </c>
      <c r="B52" s="81" t="s">
        <v>176</v>
      </c>
      <c r="D52" s="78">
        <f ca="1">'Total Allocation - South'!D52-'Allocation - South Gas'!D52</f>
        <v>10315.430312575427</v>
      </c>
      <c r="F52" s="78">
        <f>'Total Allocation - South'!F52-'Allocation - South Gas'!F52</f>
        <v>0</v>
      </c>
      <c r="J52" s="78">
        <f t="shared" ca="1" si="9"/>
        <v>10315.430312575427</v>
      </c>
      <c r="L52" s="2" t="s">
        <v>223</v>
      </c>
      <c r="N52" s="78">
        <f ca="1">'Total Allocation - South'!N52-'Allocation - South Gas'!N52</f>
        <v>8998.0623136382292</v>
      </c>
      <c r="O52" s="78">
        <f ca="1">'Total Allocation - South'!O52-'Allocation - South Gas'!O52</f>
        <v>205.19900932142579</v>
      </c>
      <c r="P52" s="78">
        <f ca="1">'Total Allocation - South'!P52-'Allocation - South Gas'!P52</f>
        <v>884.328814659763</v>
      </c>
      <c r="Q52" s="78"/>
      <c r="R52" s="78"/>
      <c r="S52" s="78">
        <f ca="1">'Total Allocation - South'!S52-'Allocation - South Gas'!S52</f>
        <v>102.97861014960849</v>
      </c>
      <c r="T52" s="78">
        <f ca="1">'Total Allocation - South'!T52-'Allocation - South Gas'!T52</f>
        <v>0</v>
      </c>
      <c r="U52" s="78">
        <f ca="1">'Total Allocation - South'!U52-'Allocation - South Gas'!U52</f>
        <v>0</v>
      </c>
      <c r="V52" s="78">
        <f ca="1">'Total Allocation - South'!V52-'Allocation - South Gas'!V52</f>
        <v>0</v>
      </c>
      <c r="W52" s="78">
        <f ca="1">'Total Allocation - South'!W52-'Allocation - South Gas'!W52</f>
        <v>14.159558895571164</v>
      </c>
      <c r="X52" s="78">
        <f ca="1">'Total Allocation - South'!X52-'Allocation - South Gas'!X52</f>
        <v>0</v>
      </c>
      <c r="Y52" s="78">
        <f ca="1">'Total Allocation - South'!Y52-'Allocation - South Gas'!Y52</f>
        <v>61.787166089765101</v>
      </c>
      <c r="Z52" s="78">
        <f ca="1">'Total Allocation - South'!Z52-'Allocation - South Gas'!Z52</f>
        <v>42.478676686713499</v>
      </c>
      <c r="AA52" s="78">
        <f ca="1">'Total Allocation - South'!AA52-'Allocation - South Gas'!AA52</f>
        <v>0</v>
      </c>
      <c r="AB52" s="78">
        <f ca="1">'Total Allocation - South'!AB52-'Allocation - South Gas'!AB52</f>
        <v>5.1489305074804248</v>
      </c>
      <c r="AC52" s="78">
        <f ca="1">'Total Allocation - South'!AC52-'Allocation - South Gas'!AC52</f>
        <v>1.2872326268701062</v>
      </c>
    </row>
    <row r="53" spans="1:29" x14ac:dyDescent="0.2">
      <c r="A53" s="2">
        <f t="shared" si="10"/>
        <v>31</v>
      </c>
      <c r="B53" s="81" t="s">
        <v>72</v>
      </c>
      <c r="D53" s="78">
        <f ca="1">'Total Allocation - South'!D53-'Allocation - South Gas'!D53</f>
        <v>105241.08922094478</v>
      </c>
      <c r="F53" s="78">
        <f>'Total Allocation - South'!F53-'Allocation - South Gas'!F53</f>
        <v>8368.9669759216122</v>
      </c>
      <c r="H53" s="2" t="s">
        <v>342</v>
      </c>
      <c r="J53" s="78">
        <f t="shared" ca="1" si="9"/>
        <v>96872.122245023173</v>
      </c>
      <c r="L53" s="2" t="s">
        <v>220</v>
      </c>
      <c r="N53" s="78">
        <f ca="1">'Total Allocation - South'!N53-'Allocation - South Gas'!N53</f>
        <v>100912.99038916541</v>
      </c>
      <c r="O53" s="78">
        <f ca="1">'Total Allocation - South'!O53-'Allocation - South Gas'!O53</f>
        <v>2301.3005393543058</v>
      </c>
      <c r="P53" s="78">
        <f ca="1">'Total Allocation - South'!P53-'Allocation - South Gas'!P53</f>
        <v>1611.5861422407702</v>
      </c>
      <c r="Q53" s="78"/>
      <c r="R53" s="78"/>
      <c r="S53" s="78">
        <f ca="1">'Total Allocation - South'!S53-'Allocation - South Gas'!S53</f>
        <v>187.66650855787717</v>
      </c>
      <c r="T53" s="78">
        <f ca="1">'Total Allocation - South'!T53-'Allocation - South Gas'!T53</f>
        <v>0</v>
      </c>
      <c r="U53" s="78">
        <f ca="1">'Total Allocation - South'!U53-'Allocation - South Gas'!U53</f>
        <v>0</v>
      </c>
      <c r="V53" s="78">
        <f ca="1">'Total Allocation - South'!V53-'Allocation - South Gas'!V53</f>
        <v>0</v>
      </c>
      <c r="W53" s="78">
        <f ca="1">'Total Allocation - South'!W53-'Allocation - South Gas'!W53</f>
        <v>25.804144926708108</v>
      </c>
      <c r="X53" s="78">
        <f ca="1">'Total Allocation - South'!X53-'Allocation - South Gas'!X53</f>
        <v>0</v>
      </c>
      <c r="Y53" s="78">
        <f ca="1">'Total Allocation - South'!Y53-'Allocation - South Gas'!Y53</f>
        <v>112.59990513472628</v>
      </c>
      <c r="Z53" s="78">
        <f ca="1">'Total Allocation - South'!Z53-'Allocation - South Gas'!Z53</f>
        <v>77.412434780124315</v>
      </c>
      <c r="AA53" s="78">
        <f ca="1">'Total Allocation - South'!AA53-'Allocation - South Gas'!AA53</f>
        <v>0</v>
      </c>
      <c r="AB53" s="78">
        <f ca="1">'Total Allocation - South'!AB53-'Allocation - South Gas'!AB53</f>
        <v>9.3833254278938565</v>
      </c>
      <c r="AC53" s="78">
        <f ca="1">'Total Allocation - South'!AC53-'Allocation - South Gas'!AC53</f>
        <v>2.3458313569734641</v>
      </c>
    </row>
    <row r="54" spans="1:29" x14ac:dyDescent="0.2">
      <c r="A54" s="2">
        <f t="shared" si="10"/>
        <v>32</v>
      </c>
      <c r="B54" s="81" t="s">
        <v>174</v>
      </c>
      <c r="D54" s="78">
        <f ca="1">'Total Allocation - South'!D54-'Allocation - South Gas'!D54</f>
        <v>15299.726558588138</v>
      </c>
      <c r="F54" s="78">
        <f>'Total Allocation - South'!F54-'Allocation - South Gas'!F54</f>
        <v>0</v>
      </c>
      <c r="J54" s="78">
        <f t="shared" ca="1" si="9"/>
        <v>15299.726558588138</v>
      </c>
      <c r="L54" s="2" t="s">
        <v>272</v>
      </c>
      <c r="N54" s="78">
        <f ca="1">'Total Allocation - South'!N54-'Allocation - South Gas'!N54</f>
        <v>0</v>
      </c>
      <c r="O54" s="78">
        <f ca="1">'Total Allocation - South'!O54-'Allocation - South Gas'!O54</f>
        <v>0</v>
      </c>
      <c r="P54" s="78">
        <f ca="1">'Total Allocation - South'!P54-'Allocation - South Gas'!P54</f>
        <v>12165.407576099595</v>
      </c>
      <c r="Q54" s="78"/>
      <c r="R54" s="78"/>
      <c r="S54" s="78">
        <f ca="1">'Total Allocation - South'!S54-'Allocation - South Gas'!S54</f>
        <v>1416.6413480174201</v>
      </c>
      <c r="T54" s="78">
        <f ca="1">'Total Allocation - South'!T54-'Allocation - South Gas'!T54</f>
        <v>0</v>
      </c>
      <c r="U54" s="78">
        <f ca="1">'Total Allocation - South'!U54-'Allocation - South Gas'!U54</f>
        <v>0</v>
      </c>
      <c r="V54" s="78">
        <f ca="1">'Total Allocation - South'!V54-'Allocation - South Gas'!V54</f>
        <v>0</v>
      </c>
      <c r="W54" s="78">
        <f ca="1">'Total Allocation - South'!W54-'Allocation - South Gas'!W54</f>
        <v>194.78818535239526</v>
      </c>
      <c r="X54" s="78">
        <f ca="1">'Total Allocation - South'!X54-'Allocation - South Gas'!X54</f>
        <v>0</v>
      </c>
      <c r="Y54" s="78">
        <f ca="1">'Total Allocation - South'!Y54-'Allocation - South Gas'!Y54</f>
        <v>849.98480881045202</v>
      </c>
      <c r="Z54" s="78">
        <f ca="1">'Total Allocation - South'!Z54-'Allocation - South Gas'!Z54</f>
        <v>584.36455605718584</v>
      </c>
      <c r="AA54" s="78">
        <f ca="1">'Total Allocation - South'!AA54-'Allocation - South Gas'!AA54</f>
        <v>0</v>
      </c>
      <c r="AB54" s="78">
        <f ca="1">'Total Allocation - South'!AB54-'Allocation - South Gas'!AB54</f>
        <v>70.832067400871011</v>
      </c>
      <c r="AC54" s="78">
        <f ca="1">'Total Allocation - South'!AC54-'Allocation - South Gas'!AC54</f>
        <v>17.708016850217753</v>
      </c>
    </row>
    <row r="55" spans="1:29" x14ac:dyDescent="0.2">
      <c r="A55" s="2">
        <f t="shared" si="10"/>
        <v>33</v>
      </c>
      <c r="B55" s="31" t="s">
        <v>249</v>
      </c>
      <c r="D55" s="78">
        <f ca="1">'Total Allocation - South'!D55-'Allocation - South Gas'!D55</f>
        <v>0</v>
      </c>
      <c r="F55" s="78">
        <f>'Total Allocation - South'!F55-'Allocation - South Gas'!F55</f>
        <v>0</v>
      </c>
      <c r="J55" s="78">
        <f t="shared" ca="1" si="9"/>
        <v>0</v>
      </c>
      <c r="L55" s="2" t="s">
        <v>337</v>
      </c>
      <c r="N55" s="78">
        <f ca="1">'Total Allocation - South'!N55-'Allocation - South Gas'!N55</f>
        <v>0</v>
      </c>
      <c r="O55" s="78">
        <f ca="1">'Total Allocation - South'!O55-'Allocation - South Gas'!O55</f>
        <v>0</v>
      </c>
      <c r="P55" s="78">
        <f ca="1">'Total Allocation - South'!P55-'Allocation - South Gas'!P55</f>
        <v>0</v>
      </c>
      <c r="Q55" s="78"/>
      <c r="R55" s="78"/>
      <c r="S55" s="78">
        <f ca="1">'Total Allocation - South'!S55-'Allocation - South Gas'!S55</f>
        <v>0</v>
      </c>
      <c r="T55" s="78">
        <f ca="1">'Total Allocation - South'!T55-'Allocation - South Gas'!T55</f>
        <v>0</v>
      </c>
      <c r="U55" s="78">
        <f ca="1">'Total Allocation - South'!U55-'Allocation - South Gas'!U55</f>
        <v>0</v>
      </c>
      <c r="V55" s="78">
        <f ca="1">'Total Allocation - South'!V55-'Allocation - South Gas'!V55</f>
        <v>0</v>
      </c>
      <c r="W55" s="78">
        <f ca="1">'Total Allocation - South'!W55-'Allocation - South Gas'!W55</f>
        <v>0</v>
      </c>
      <c r="X55" s="78">
        <f ca="1">'Total Allocation - South'!X55-'Allocation - South Gas'!X55</f>
        <v>0</v>
      </c>
      <c r="Y55" s="78">
        <f ca="1">'Total Allocation - South'!Y55-'Allocation - South Gas'!Y55</f>
        <v>0</v>
      </c>
      <c r="Z55" s="78">
        <f ca="1">'Total Allocation - South'!Z55-'Allocation - South Gas'!Z55</f>
        <v>0</v>
      </c>
      <c r="AA55" s="78">
        <f ca="1">'Total Allocation - South'!AA55-'Allocation - South Gas'!AA55</f>
        <v>0</v>
      </c>
      <c r="AB55" s="78">
        <f ca="1">'Total Allocation - South'!AB55-'Allocation - South Gas'!AB55</f>
        <v>0</v>
      </c>
      <c r="AC55" s="78">
        <f ca="1">'Total Allocation - South'!AC55-'Allocation - South Gas'!AC55</f>
        <v>0</v>
      </c>
    </row>
    <row r="56" spans="1:29" x14ac:dyDescent="0.2">
      <c r="A56" s="2">
        <f t="shared" si="10"/>
        <v>34</v>
      </c>
      <c r="B56" s="31" t="s">
        <v>382</v>
      </c>
      <c r="D56" s="41">
        <f ca="1">SUM(D41:D55)</f>
        <v>1873320.4941348073</v>
      </c>
      <c r="F56" s="41">
        <f>SUM(F41:F55)</f>
        <v>8368.9669759216122</v>
      </c>
      <c r="J56" s="41">
        <f ca="1">SUM(J41:J55)</f>
        <v>1864951.5271588857</v>
      </c>
      <c r="N56" s="41">
        <f t="shared" ref="N56:AA56" ca="1" si="11">SUM(N41:N55)</f>
        <v>1418842.6685625257</v>
      </c>
      <c r="O56" s="41">
        <f t="shared" ca="1" si="11"/>
        <v>307055.36867885367</v>
      </c>
      <c r="P56" s="41">
        <f t="shared" ca="1" si="11"/>
        <v>72929.897856942174</v>
      </c>
      <c r="Q56" s="41"/>
      <c r="R56" s="41"/>
      <c r="S56" s="41">
        <f t="shared" ca="1" si="11"/>
        <v>36648.012182098188</v>
      </c>
      <c r="T56" s="41">
        <f t="shared" ca="1" si="11"/>
        <v>315.53038280219567</v>
      </c>
      <c r="U56" s="41">
        <f t="shared" ca="1" si="11"/>
        <v>0</v>
      </c>
      <c r="V56" s="41">
        <f t="shared" ca="1" si="11"/>
        <v>0</v>
      </c>
      <c r="W56" s="41">
        <f t="shared" ca="1" si="11"/>
        <v>26836.427050502258</v>
      </c>
      <c r="X56" s="41">
        <f t="shared" ca="1" si="11"/>
        <v>168.86798886713839</v>
      </c>
      <c r="Y56" s="41">
        <f t="shared" ca="1" si="11"/>
        <v>3559.3248711211454</v>
      </c>
      <c r="Z56" s="41">
        <f t="shared" ca="1" si="11"/>
        <v>2216.1018662193478</v>
      </c>
      <c r="AA56" s="41">
        <f t="shared" ca="1" si="11"/>
        <v>0</v>
      </c>
      <c r="AB56" s="41">
        <f ca="1">SUM(AB41:AB55)</f>
        <v>904.13647031456833</v>
      </c>
      <c r="AC56" s="41">
        <f ca="1">SUM(AC41:AC55)</f>
        <v>3844.1582245609193</v>
      </c>
    </row>
    <row r="57" spans="1:29" x14ac:dyDescent="0.2">
      <c r="D57" s="50"/>
    </row>
    <row r="58" spans="1:29" ht="13.5" thickBot="1" x14ac:dyDescent="0.25">
      <c r="A58" s="2">
        <f>A56+1</f>
        <v>35</v>
      </c>
      <c r="B58" s="31" t="s">
        <v>464</v>
      </c>
      <c r="D58" s="82">
        <f ca="1">D21+D28+D38+D56</f>
        <v>2250219.3622583235</v>
      </c>
      <c r="F58" s="82">
        <f>F21+F28+F38+F56</f>
        <v>30757.865744672858</v>
      </c>
      <c r="J58" s="82">
        <f ca="1">J21+J28+J38+J56</f>
        <v>2219461.4965136508</v>
      </c>
      <c r="N58" s="82">
        <f ca="1">N21+N28+N38+N56</f>
        <v>1579827.8755098137</v>
      </c>
      <c r="O58" s="82">
        <f t="shared" ref="O58:AC58" ca="1" si="12">O21+O28+O38+O56</f>
        <v>412847.18957522069</v>
      </c>
      <c r="P58" s="82">
        <f t="shared" ca="1" si="12"/>
        <v>105267.88126864271</v>
      </c>
      <c r="Q58" s="82"/>
      <c r="R58" s="82"/>
      <c r="S58" s="82">
        <f t="shared" ca="1" si="12"/>
        <v>80457.037306953745</v>
      </c>
      <c r="T58" s="82">
        <f t="shared" ca="1" si="12"/>
        <v>315.39612908652987</v>
      </c>
      <c r="U58" s="82">
        <f t="shared" ca="1" si="12"/>
        <v>0</v>
      </c>
      <c r="V58" s="82">
        <f t="shared" ca="1" si="12"/>
        <v>0</v>
      </c>
      <c r="W58" s="82">
        <f t="shared" ca="1" si="12"/>
        <v>47905.469489714393</v>
      </c>
      <c r="X58" s="82">
        <f t="shared" ca="1" si="12"/>
        <v>168.86798886713839</v>
      </c>
      <c r="Y58" s="82">
        <f t="shared" ca="1" si="12"/>
        <v>3880.7543604285875</v>
      </c>
      <c r="Z58" s="82">
        <f t="shared" ca="1" si="12"/>
        <v>2227.3661496846039</v>
      </c>
      <c r="AA58" s="82">
        <f t="shared" ca="1" si="12"/>
        <v>1011.3411214947071</v>
      </c>
      <c r="AB58" s="82">
        <f t="shared" ca="1" si="12"/>
        <v>2761.2438667572328</v>
      </c>
      <c r="AC58" s="82">
        <f t="shared" ca="1" si="12"/>
        <v>13548.939491659215</v>
      </c>
    </row>
    <row r="59" spans="1:29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1" spans="1:29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419B-C439-4BFC-9B20-1FF7F4970B93}">
  <sheetPr>
    <tabColor theme="0" tint="-0.249977111117893"/>
  </sheetPr>
  <dimension ref="A6:AC61"/>
  <sheetViews>
    <sheetView topLeftCell="A16" zoomScale="70" zoomScaleNormal="70" workbookViewId="0">
      <selection activeCell="AF61" sqref="AF61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29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29" x14ac:dyDescent="0.2">
      <c r="B7" s="148" t="s">
        <v>474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29" x14ac:dyDescent="0.2">
      <c r="D9" s="2" t="s">
        <v>150</v>
      </c>
    </row>
    <row r="10" spans="1:29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73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73"/>
      <c r="J11" s="33" t="s">
        <v>170</v>
      </c>
      <c r="L11" s="33" t="s">
        <v>6</v>
      </c>
      <c r="N11" s="33" t="s">
        <v>408</v>
      </c>
      <c r="O11" s="33" t="s">
        <v>409</v>
      </c>
      <c r="P11" s="33" t="s">
        <v>410</v>
      </c>
      <c r="Q11" s="33"/>
      <c r="R11" s="33"/>
      <c r="S11" s="33" t="s">
        <v>413</v>
      </c>
      <c r="T11" s="33" t="s">
        <v>414</v>
      </c>
      <c r="U11" s="33" t="s">
        <v>415</v>
      </c>
      <c r="V11" s="33" t="s">
        <v>416</v>
      </c>
      <c r="W11" s="33" t="s">
        <v>417</v>
      </c>
      <c r="X11" s="33" t="s">
        <v>418</v>
      </c>
      <c r="Y11" s="33" t="s">
        <v>419</v>
      </c>
      <c r="Z11" s="33" t="s">
        <v>420</v>
      </c>
      <c r="AA11" s="124" t="s">
        <v>421</v>
      </c>
      <c r="AB11" s="33" t="s">
        <v>423</v>
      </c>
      <c r="AC11" s="33" t="s">
        <v>424</v>
      </c>
    </row>
    <row r="12" spans="1:29" x14ac:dyDescent="0.2">
      <c r="D12" s="83" t="s">
        <v>12</v>
      </c>
      <c r="F12" s="83" t="s">
        <v>13</v>
      </c>
      <c r="H12" s="83" t="s">
        <v>14</v>
      </c>
      <c r="I12" s="31"/>
      <c r="J12" s="83" t="s">
        <v>366</v>
      </c>
      <c r="L12" s="83" t="s">
        <v>15</v>
      </c>
      <c r="M12" s="31"/>
      <c r="N12" s="83" t="s">
        <v>16</v>
      </c>
      <c r="O12" s="83" t="s">
        <v>59</v>
      </c>
      <c r="P12" s="83" t="s">
        <v>61</v>
      </c>
      <c r="S12" s="83" t="s">
        <v>62</v>
      </c>
      <c r="T12" s="83" t="s">
        <v>82</v>
      </c>
      <c r="U12" s="83" t="s">
        <v>143</v>
      </c>
      <c r="V12" s="83" t="s">
        <v>144</v>
      </c>
      <c r="W12" s="83" t="s">
        <v>145</v>
      </c>
      <c r="X12" s="83" t="s">
        <v>184</v>
      </c>
      <c r="Y12" s="83" t="s">
        <v>193</v>
      </c>
      <c r="Z12" s="83" t="s">
        <v>369</v>
      </c>
      <c r="AA12" s="83" t="s">
        <v>370</v>
      </c>
      <c r="AB12" s="83" t="s">
        <v>371</v>
      </c>
      <c r="AC12" s="83" t="s">
        <v>372</v>
      </c>
    </row>
    <row r="13" spans="1:29" x14ac:dyDescent="0.2">
      <c r="D13" s="83"/>
      <c r="F13" s="83"/>
      <c r="H13" s="83"/>
      <c r="J13" s="83"/>
      <c r="L13" s="83"/>
      <c r="N13" s="120">
        <v>4</v>
      </c>
      <c r="O13" s="120">
        <v>6</v>
      </c>
      <c r="P13" s="120">
        <v>8</v>
      </c>
      <c r="Q13" s="120"/>
      <c r="R13" s="73"/>
    </row>
    <row r="14" spans="1:29" x14ac:dyDescent="0.2">
      <c r="B14" s="76" t="s">
        <v>384</v>
      </c>
    </row>
    <row r="15" spans="1:29" x14ac:dyDescent="0.2">
      <c r="A15" s="2">
        <v>1</v>
      </c>
      <c r="B15" s="31" t="s">
        <v>132</v>
      </c>
      <c r="D15" s="78">
        <f ca="1">'Rate Zone Allocation - Gas Cost'!Q15</f>
        <v>1607381.5768921007</v>
      </c>
      <c r="F15" s="78"/>
      <c r="I15" s="74">
        <v>0</v>
      </c>
      <c r="J15" s="78">
        <f ca="1">D15-F15</f>
        <v>1607381.5768921007</v>
      </c>
      <c r="L15" s="2" t="s">
        <v>221</v>
      </c>
      <c r="N15" s="78">
        <f ca="1">IF($J15&lt;&gt;0,VLOOKUP($L15,'Allocation Factors - South'!$B$13:$U$105,5,FALSE)*$J15,0)+IF($F15&lt;&gt;0,VLOOKUP($H15,'Allocation Factors - South'!$B$13:$U$105,5,FALSE)*$F15,0)</f>
        <v>1054875.725952544</v>
      </c>
      <c r="O15" s="78">
        <f ca="1">IF($J15&lt;&gt;0,VLOOKUP($L15,'Allocation Factors - South'!$B$13:$U$105,6,FALSE)*$J15,0)+IF($F15&lt;&gt;0,VLOOKUP($H15,'Allocation Factors - South'!$B$13:$U$105,6,FALSE)*$F15,0)</f>
        <v>522492.0243601501</v>
      </c>
      <c r="P15" s="78">
        <f ca="1">IF($J15&lt;&gt;0,VLOOKUP($L15,'Allocation Factors - South'!$B$13:$U$105,7,FALSE)*$J15,0)+IF($F15&lt;&gt;0,VLOOKUP($H15,'Allocation Factors - South'!$B$13:$U$105,7,FALSE)*$F15,0)</f>
        <v>25576.370380719476</v>
      </c>
      <c r="Q15" s="78"/>
      <c r="R15" s="78"/>
      <c r="S15" s="78">
        <f ca="1">IF($J15&lt;&gt;0,VLOOKUP($L15,'Allocation Factors - South'!$B$13:$U$105,10,FALSE)*$J15,0)+IF($F15&lt;&gt;0,VLOOKUP($H15,'Allocation Factors - South'!$B$13:$U$105,10,FALSE)*$F15,0)</f>
        <v>0</v>
      </c>
      <c r="T15" s="78">
        <f ca="1">IF($J15&lt;&gt;0,VLOOKUP($L15,'Allocation Factors - South'!$B$13:$U$105,11,FALSE)*$J15,0)+IF($F15&lt;&gt;0,VLOOKUP($H15,'Allocation Factors - South'!$B$13:$U$105,11,FALSE)*$F15,0)</f>
        <v>0</v>
      </c>
      <c r="U15" s="78">
        <f ca="1">IF($J15&lt;&gt;0,VLOOKUP($L15,'Allocation Factors - South'!$B$13:$U$105,12,FALSE)*$J15,0)+IF($F15&lt;&gt;0,VLOOKUP($H15,'Allocation Factors - South'!$B$13:$U$105,12,FALSE)*$F15,0)</f>
        <v>0</v>
      </c>
      <c r="V15" s="78">
        <f ca="1">IF($J15&lt;&gt;0,VLOOKUP($L15,'Allocation Factors - South'!$B$13:$U$105,13,FALSE)*$J15,0)+IF($F15&lt;&gt;0,VLOOKUP($H15,'Allocation Factors - South'!$B$13:$U$105,13,FALSE)*$F15,0)</f>
        <v>0</v>
      </c>
      <c r="W15" s="78">
        <f ca="1">IF($J15&lt;&gt;0,VLOOKUP($L15,'Allocation Factors - South'!$B$13:$U$105,14,FALSE)*$J15,0)+IF($F15&lt;&gt;0,VLOOKUP($H15,'Allocation Factors - South'!$B$13:$U$105,14,FALSE)*$F15,0)</f>
        <v>0</v>
      </c>
      <c r="X15" s="78">
        <f ca="1">IF($J15&lt;&gt;0,VLOOKUP($L15,'Allocation Factors - South'!$B$13:$U$105,15,FALSE)*$J15,0)+IF($F15&lt;&gt;0,VLOOKUP($H15,'Allocation Factors - South'!$B$13:$U$105,15,FALSE)*$F15,0)</f>
        <v>0</v>
      </c>
      <c r="Y15" s="78">
        <f ca="1">IF($J15&lt;&gt;0,VLOOKUP($L15,'Allocation Factors - South'!$B$13:$U$105,16,FALSE)*$J15,0)+IF($F15&lt;&gt;0,VLOOKUP($H15,'Allocation Factors - South'!$B$13:$U$105,16,FALSE)*$F15,0)</f>
        <v>1165.8542892540936</v>
      </c>
      <c r="Z15" s="78">
        <f ca="1">IF($J15&lt;&gt;0,VLOOKUP($L15,'Allocation Factors - South'!$B$13:$U$105,17,FALSE)*$J15,0)+IF($F15&lt;&gt;0,VLOOKUP($H15,'Allocation Factors - South'!$B$13:$U$105,17,FALSE)*$F15,0)</f>
        <v>908.89653926420601</v>
      </c>
      <c r="AA15" s="78">
        <f ca="1">IF($J15&lt;&gt;0,VLOOKUP($L15,'Allocation Factors - South'!$B$13:$U$105,18,FALSE)*$J15,0)+IF($F15&lt;&gt;0,VLOOKUP($H15,'Allocation Factors - South'!$B$13:$U$105,18,FALSE)*$F15,0)</f>
        <v>0</v>
      </c>
      <c r="AB15" s="78">
        <f ca="1">IF($J15&lt;&gt;0,VLOOKUP($L15,'Allocation Factors - South'!$B$13:$U$105,19,FALSE)*$J15,0)+IF($F15&lt;&gt;0,VLOOKUP($H15,'Allocation Factors - South'!$B$13:$U$105,19,FALSE)*$F15,0)</f>
        <v>2362.7053701687569</v>
      </c>
      <c r="AC15" s="78">
        <f ca="1">IF($J15&lt;&gt;0,VLOOKUP($L15,'Allocation Factors - South'!$B$13:$U$105,20,FALSE)*$J15,0)+IF($F15&lt;&gt;0,VLOOKUP($H15,'Allocation Factors - South'!$B$13:$U$105,20,FALSE)*$F15,0)</f>
        <v>0</v>
      </c>
    </row>
    <row r="16" spans="1:29" x14ac:dyDescent="0.2">
      <c r="A16" s="2">
        <f>A15+1</f>
        <v>2</v>
      </c>
      <c r="B16" s="31" t="s">
        <v>385</v>
      </c>
      <c r="D16" s="78">
        <f ca="1">'Rate Zone Allocation - Gas Cost'!Q16</f>
        <v>15370.253506499237</v>
      </c>
      <c r="E16" s="74"/>
      <c r="F16" s="78"/>
      <c r="I16" s="74">
        <v>0</v>
      </c>
      <c r="J16" s="78">
        <f ca="1">D16-F16</f>
        <v>15370.253506499237</v>
      </c>
      <c r="L16" s="2" t="s">
        <v>263</v>
      </c>
      <c r="N16" s="78">
        <f ca="1">IF($J16&lt;&gt;0,VLOOKUP($L16,'Allocation Factors - South'!$B$13:$U$105,5,FALSE)*$J16,0)+IF($F16&lt;&gt;0,VLOOKUP($H16,'Allocation Factors - South'!$B$13:$U$105,5,FALSE)*$F16,0)</f>
        <v>8149.7750144858646</v>
      </c>
      <c r="O16" s="78">
        <f ca="1">IF($J16&lt;&gt;0,VLOOKUP($L16,'Allocation Factors - South'!$B$13:$U$105,6,FALSE)*$J16,0)+IF($F16&lt;&gt;0,VLOOKUP($H16,'Allocation Factors - South'!$B$13:$U$105,6,FALSE)*$F16,0)</f>
        <v>5833.8994068880538</v>
      </c>
      <c r="P16" s="78">
        <f ca="1">IF($J16&lt;&gt;0,VLOOKUP($L16,'Allocation Factors - South'!$B$13:$U$105,7,FALSE)*$J16,0)+IF($F16&lt;&gt;0,VLOOKUP($H16,'Allocation Factors - South'!$B$13:$U$105,7,FALSE)*$F16,0)</f>
        <v>1348.4051768574082</v>
      </c>
      <c r="Q16" s="78"/>
      <c r="R16" s="78"/>
      <c r="S16" s="78">
        <f ca="1">IF($J16&lt;&gt;0,VLOOKUP($L16,'Allocation Factors - South'!$B$13:$U$105,10,FALSE)*$J16,0)+IF($F16&lt;&gt;0,VLOOKUP($H16,'Allocation Factors - South'!$B$13:$U$105,10,FALSE)*$F16,0)</f>
        <v>0</v>
      </c>
      <c r="T16" s="78">
        <f ca="1">IF($J16&lt;&gt;0,VLOOKUP($L16,'Allocation Factors - South'!$B$13:$U$105,11,FALSE)*$J16,0)+IF($F16&lt;&gt;0,VLOOKUP($H16,'Allocation Factors - South'!$B$13:$U$105,11,FALSE)*$F16,0)</f>
        <v>0</v>
      </c>
      <c r="U16" s="78">
        <f ca="1">IF($J16&lt;&gt;0,VLOOKUP($L16,'Allocation Factors - South'!$B$13:$U$105,12,FALSE)*$J16,0)+IF($F16&lt;&gt;0,VLOOKUP($H16,'Allocation Factors - South'!$B$13:$U$105,12,FALSE)*$F16,0)</f>
        <v>0</v>
      </c>
      <c r="V16" s="78">
        <f ca="1">IF($J16&lt;&gt;0,VLOOKUP($L16,'Allocation Factors - South'!$B$13:$U$105,13,FALSE)*$J16,0)+IF($F16&lt;&gt;0,VLOOKUP($H16,'Allocation Factors - South'!$B$13:$U$105,13,FALSE)*$F16,0)</f>
        <v>0</v>
      </c>
      <c r="W16" s="78">
        <f ca="1">IF($J16&lt;&gt;0,VLOOKUP($L16,'Allocation Factors - South'!$B$13:$U$105,14,FALSE)*$J16,0)+IF($F16&lt;&gt;0,VLOOKUP($H16,'Allocation Factors - South'!$B$13:$U$105,14,FALSE)*$F16,0)</f>
        <v>0</v>
      </c>
      <c r="X16" s="78">
        <f ca="1">IF($J16&lt;&gt;0,VLOOKUP($L16,'Allocation Factors - South'!$B$13:$U$105,15,FALSE)*$J16,0)+IF($F16&lt;&gt;0,VLOOKUP($H16,'Allocation Factors - South'!$B$13:$U$105,15,FALSE)*$F16,0)</f>
        <v>0</v>
      </c>
      <c r="Y16" s="78">
        <f ca="1">IF($J16&lt;&gt;0,VLOOKUP($L16,'Allocation Factors - South'!$B$13:$U$105,16,FALSE)*$J16,0)+IF($F16&lt;&gt;0,VLOOKUP($H16,'Allocation Factors - South'!$B$13:$U$105,16,FALSE)*$F16,0)</f>
        <v>0.2137351281721096</v>
      </c>
      <c r="Z16" s="78">
        <f ca="1">IF($J16&lt;&gt;0,VLOOKUP($L16,'Allocation Factors - South'!$B$13:$U$105,17,FALSE)*$J16,0)+IF($F16&lt;&gt;0,VLOOKUP($H16,'Allocation Factors - South'!$B$13:$U$105,17,FALSE)*$F16,0)</f>
        <v>0</v>
      </c>
      <c r="AA16" s="78">
        <f ca="1">IF($J16&lt;&gt;0,VLOOKUP($L16,'Allocation Factors - South'!$B$13:$U$105,18,FALSE)*$J16,0)+IF($F16&lt;&gt;0,VLOOKUP($H16,'Allocation Factors - South'!$B$13:$U$105,18,FALSE)*$F16,0)</f>
        <v>0</v>
      </c>
      <c r="AB16" s="78">
        <f ca="1">IF($J16&lt;&gt;0,VLOOKUP($L16,'Allocation Factors - South'!$B$13:$U$105,19,FALSE)*$J16,0)+IF($F16&lt;&gt;0,VLOOKUP($H16,'Allocation Factors - South'!$B$13:$U$105,19,FALSE)*$F16,0)</f>
        <v>37.960173139740547</v>
      </c>
      <c r="AC16" s="78">
        <f ca="1">IF($J16&lt;&gt;0,VLOOKUP($L16,'Allocation Factors - South'!$B$13:$U$105,20,FALSE)*$J16,0)+IF($F16&lt;&gt;0,VLOOKUP($H16,'Allocation Factors - South'!$B$13:$U$105,20,FALSE)*$F16,0)</f>
        <v>0</v>
      </c>
    </row>
    <row r="17" spans="1:29" x14ac:dyDescent="0.2">
      <c r="A17" s="2">
        <f t="shared" ref="A17:A21" si="0">A16+1</f>
        <v>3</v>
      </c>
      <c r="B17" s="31" t="s">
        <v>386</v>
      </c>
      <c r="D17" s="78">
        <f ca="1">'Rate Zone Allocation - Gas Cost'!Q17</f>
        <v>33470.907100727294</v>
      </c>
      <c r="F17" s="78"/>
      <c r="I17" s="74">
        <v>0</v>
      </c>
      <c r="J17" s="78">
        <f t="shared" ref="J17:J20" ca="1" si="1">D17-F17</f>
        <v>33470.907100727294</v>
      </c>
      <c r="L17" s="2" t="s">
        <v>156</v>
      </c>
      <c r="N17" s="78">
        <f ca="1">IF($J17&lt;&gt;0,VLOOKUP($L17,'Allocation Factors - South'!$B$13:$U$105,5,FALSE)*$J17,0)+IF($F17&lt;&gt;0,VLOOKUP($H17,'Allocation Factors - South'!$B$13:$U$105,5,FALSE)*$F17,0)</f>
        <v>16494.337622867286</v>
      </c>
      <c r="O17" s="78">
        <f ca="1">IF($J17&lt;&gt;0,VLOOKUP($L17,'Allocation Factors - South'!$B$13:$U$105,6,FALSE)*$J17,0)+IF($F17&lt;&gt;0,VLOOKUP($H17,'Allocation Factors - South'!$B$13:$U$105,6,FALSE)*$F17,0)</f>
        <v>11807.234715561934</v>
      </c>
      <c r="P17" s="78">
        <f ca="1">IF($J17&lt;&gt;0,VLOOKUP($L17,'Allocation Factors - South'!$B$13:$U$105,7,FALSE)*$J17,0)+IF($F17&lt;&gt;0,VLOOKUP($H17,'Allocation Factors - South'!$B$13:$U$105,7,FALSE)*$F17,0)</f>
        <v>2729.0385562761771</v>
      </c>
      <c r="Q17" s="78"/>
      <c r="R17" s="78"/>
      <c r="S17" s="78">
        <f ca="1">IF($J17&lt;&gt;0,VLOOKUP($L17,'Allocation Factors - South'!$B$13:$U$105,10,FALSE)*$J17,0)+IF($F17&lt;&gt;0,VLOOKUP($H17,'Allocation Factors - South'!$B$13:$U$105,10,FALSE)*$F17,0)</f>
        <v>1683.3721963380592</v>
      </c>
      <c r="T17" s="78">
        <f ca="1">IF($J17&lt;&gt;0,VLOOKUP($L17,'Allocation Factors - South'!$B$13:$U$105,11,FALSE)*$J17,0)+IF($F17&lt;&gt;0,VLOOKUP($H17,'Allocation Factors - South'!$B$13:$U$105,11,FALSE)*$F17,0)</f>
        <v>0</v>
      </c>
      <c r="U17" s="78">
        <f ca="1">IF($J17&lt;&gt;0,VLOOKUP($L17,'Allocation Factors - South'!$B$13:$U$105,12,FALSE)*$J17,0)+IF($F17&lt;&gt;0,VLOOKUP($H17,'Allocation Factors - South'!$B$13:$U$105,12,FALSE)*$F17,0)</f>
        <v>0</v>
      </c>
      <c r="V17" s="78">
        <f ca="1">IF($J17&lt;&gt;0,VLOOKUP($L17,'Allocation Factors - South'!$B$13:$U$105,13,FALSE)*$J17,0)+IF($F17&lt;&gt;0,VLOOKUP($H17,'Allocation Factors - South'!$B$13:$U$105,13,FALSE)*$F17,0)</f>
        <v>0</v>
      </c>
      <c r="W17" s="78">
        <f ca="1">IF($J17&lt;&gt;0,VLOOKUP($L17,'Allocation Factors - South'!$B$13:$U$105,14,FALSE)*$J17,0)+IF($F17&lt;&gt;0,VLOOKUP($H17,'Allocation Factors - South'!$B$13:$U$105,14,FALSE)*$F17,0)</f>
        <v>0</v>
      </c>
      <c r="X17" s="78">
        <f ca="1">IF($J17&lt;&gt;0,VLOOKUP($L17,'Allocation Factors - South'!$B$13:$U$105,15,FALSE)*$J17,0)+IF($F17&lt;&gt;0,VLOOKUP($H17,'Allocation Factors - South'!$B$13:$U$105,15,FALSE)*$F17,0)</f>
        <v>0</v>
      </c>
      <c r="Y17" s="78">
        <f ca="1">IF($J17&lt;&gt;0,VLOOKUP($L17,'Allocation Factors - South'!$B$13:$U$105,16,FALSE)*$J17,0)+IF($F17&lt;&gt;0,VLOOKUP($H17,'Allocation Factors - South'!$B$13:$U$105,16,FALSE)*$F17,0)</f>
        <v>0.43257873495542049</v>
      </c>
      <c r="Z17" s="78">
        <f ca="1">IF($J17&lt;&gt;0,VLOOKUP($L17,'Allocation Factors - South'!$B$13:$U$105,17,FALSE)*$J17,0)+IF($F17&lt;&gt;0,VLOOKUP($H17,'Allocation Factors - South'!$B$13:$U$105,17,FALSE)*$F17,0)</f>
        <v>0</v>
      </c>
      <c r="AA17" s="78">
        <f ca="1">IF($J17&lt;&gt;0,VLOOKUP($L17,'Allocation Factors - South'!$B$13:$U$105,18,FALSE)*$J17,0)+IF($F17&lt;&gt;0,VLOOKUP($H17,'Allocation Factors - South'!$B$13:$U$105,18,FALSE)*$F17,0)</f>
        <v>251.61547121694153</v>
      </c>
      <c r="AB17" s="78">
        <f ca="1">IF($J17&lt;&gt;0,VLOOKUP($L17,'Allocation Factors - South'!$B$13:$U$105,19,FALSE)*$J17,0)+IF($F17&lt;&gt;0,VLOOKUP($H17,'Allocation Factors - South'!$B$13:$U$105,19,FALSE)*$F17,0)</f>
        <v>76.827631545222303</v>
      </c>
      <c r="AC17" s="78">
        <f ca="1">IF($J17&lt;&gt;0,VLOOKUP($L17,'Allocation Factors - South'!$B$13:$U$105,20,FALSE)*$J17,0)+IF($F17&lt;&gt;0,VLOOKUP($H17,'Allocation Factors - South'!$B$13:$U$105,20,FALSE)*$F17,0)</f>
        <v>428.04832818671429</v>
      </c>
    </row>
    <row r="18" spans="1:29" x14ac:dyDescent="0.2">
      <c r="A18" s="2">
        <f t="shared" si="0"/>
        <v>4</v>
      </c>
      <c r="B18" s="31" t="s">
        <v>115</v>
      </c>
      <c r="D18" s="78">
        <f ca="1">'Rate Zone Allocation - Gas Cost'!Q18</f>
        <v>41005.942687062292</v>
      </c>
      <c r="F18" s="78"/>
      <c r="H18" s="2" t="s">
        <v>462</v>
      </c>
      <c r="I18" s="74">
        <v>0</v>
      </c>
      <c r="J18" s="78">
        <f t="shared" ca="1" si="1"/>
        <v>41005.942687062292</v>
      </c>
      <c r="L18" s="2" t="s">
        <v>463</v>
      </c>
      <c r="N18" s="78">
        <f ca="1">IF($J18&lt;&gt;0,VLOOKUP($L18,'Allocation Factors - South'!$B$13:$U$105,5,FALSE)*$J18,0)+IF($F18&lt;&gt;0,VLOOKUP($H18,'Allocation Factors - South'!$B$13:$U$105,5,FALSE)*$F18,0)</f>
        <v>15160.919985422262</v>
      </c>
      <c r="O18" s="78">
        <f ca="1">IF($J18&lt;&gt;0,VLOOKUP($L18,'Allocation Factors - South'!$B$13:$U$105,6,FALSE)*$J18,0)+IF($F18&lt;&gt;0,VLOOKUP($H18,'Allocation Factors - South'!$B$13:$U$105,6,FALSE)*$F18,0)</f>
        <v>10823.187177302359</v>
      </c>
      <c r="P18" s="78">
        <f ca="1">IF($J18&lt;&gt;0,VLOOKUP($L18,'Allocation Factors - South'!$B$13:$U$105,7,FALSE)*$J18,0)+IF($F18&lt;&gt;0,VLOOKUP($H18,'Allocation Factors - South'!$B$13:$U$105,7,FALSE)*$F18,0)</f>
        <v>4595.9640297822498</v>
      </c>
      <c r="Q18" s="78"/>
      <c r="R18" s="78"/>
      <c r="S18" s="78">
        <f ca="1">IF($J18&lt;&gt;0,VLOOKUP($L18,'Allocation Factors - South'!$B$13:$U$105,10,FALSE)*$J18,0)+IF($F18&lt;&gt;0,VLOOKUP($H18,'Allocation Factors - South'!$B$13:$U$105,10,FALSE)*$F18,0)</f>
        <v>6553.2018969207875</v>
      </c>
      <c r="T18" s="78">
        <f ca="1">IF($J18&lt;&gt;0,VLOOKUP($L18,'Allocation Factors - South'!$B$13:$U$105,11,FALSE)*$J18,0)+IF($F18&lt;&gt;0,VLOOKUP($H18,'Allocation Factors - South'!$B$13:$U$105,11,FALSE)*$F18,0)</f>
        <v>132.21629448691999</v>
      </c>
      <c r="U18" s="78">
        <f ca="1">IF($J18&lt;&gt;0,VLOOKUP($L18,'Allocation Factors - South'!$B$13:$U$105,12,FALSE)*$J18,0)+IF($F18&lt;&gt;0,VLOOKUP($H18,'Allocation Factors - South'!$B$13:$U$105,12,FALSE)*$F18,0)</f>
        <v>0</v>
      </c>
      <c r="V18" s="78">
        <f ca="1">IF($J18&lt;&gt;0,VLOOKUP($L18,'Allocation Factors - South'!$B$13:$U$105,13,FALSE)*$J18,0)+IF($F18&lt;&gt;0,VLOOKUP($H18,'Allocation Factors - South'!$B$13:$U$105,13,FALSE)*$F18,0)</f>
        <v>0</v>
      </c>
      <c r="W18" s="78">
        <f ca="1">IF($J18&lt;&gt;0,VLOOKUP($L18,'Allocation Factors - South'!$B$13:$U$105,14,FALSE)*$J18,0)+IF($F18&lt;&gt;0,VLOOKUP($H18,'Allocation Factors - South'!$B$13:$U$105,14,FALSE)*$F18,0)</f>
        <v>2379.7992800907487</v>
      </c>
      <c r="X18" s="78">
        <f ca="1">IF($J18&lt;&gt;0,VLOOKUP($L18,'Allocation Factors - South'!$B$13:$U$105,15,FALSE)*$J18,0)+IF($F18&lt;&gt;0,VLOOKUP($H18,'Allocation Factors - South'!$B$13:$U$105,15,FALSE)*$F18,0)</f>
        <v>0</v>
      </c>
      <c r="Y18" s="78">
        <f ca="1">IF($J18&lt;&gt;0,VLOOKUP($L18,'Allocation Factors - South'!$B$13:$U$105,16,FALSE)*$J18,0)+IF($F18&lt;&gt;0,VLOOKUP($H18,'Allocation Factors - South'!$B$13:$U$105,16,FALSE)*$F18,0)</f>
        <v>717.67352895942406</v>
      </c>
      <c r="Z18" s="78">
        <f ca="1">IF($J18&lt;&gt;0,VLOOKUP($L18,'Allocation Factors - South'!$B$13:$U$105,17,FALSE)*$J18,0)+IF($F18&lt;&gt;0,VLOOKUP($H18,'Allocation Factors - South'!$B$13:$U$105,17,FALSE)*$F18,0)</f>
        <v>77.295978607935865</v>
      </c>
      <c r="AA18" s="78">
        <f ca="1">IF($J18&lt;&gt;0,VLOOKUP($L18,'Allocation Factors - South'!$B$13:$U$105,18,FALSE)*$J18,0)+IF($F18&lt;&gt;0,VLOOKUP($H18,'Allocation Factors - South'!$B$13:$U$105,18,FALSE)*$F18,0)</f>
        <v>0</v>
      </c>
      <c r="AB18" s="78">
        <f ca="1">IF($J18&lt;&gt;0,VLOOKUP($L18,'Allocation Factors - South'!$B$13:$U$105,19,FALSE)*$J18,0)+IF($F18&lt;&gt;0,VLOOKUP($H18,'Allocation Factors - South'!$B$13:$U$105,19,FALSE)*$F18,0)</f>
        <v>150.18305741125002</v>
      </c>
      <c r="AC18" s="78">
        <f ca="1">IF($J18&lt;&gt;0,VLOOKUP($L18,'Allocation Factors - South'!$B$13:$U$105,20,FALSE)*$J18,0)+IF($F18&lt;&gt;0,VLOOKUP($H18,'Allocation Factors - South'!$B$13:$U$105,20,FALSE)*$F18,0)</f>
        <v>415.50145807835872</v>
      </c>
    </row>
    <row r="19" spans="1:29" x14ac:dyDescent="0.2">
      <c r="A19" s="2">
        <f t="shared" si="0"/>
        <v>5</v>
      </c>
      <c r="B19" s="31" t="s">
        <v>133</v>
      </c>
      <c r="D19" s="78">
        <f ca="1">'Rate Zone Allocation - Gas Cost'!Q19</f>
        <v>563.8527719960482</v>
      </c>
      <c r="F19" s="78"/>
      <c r="I19" s="74">
        <v>0</v>
      </c>
      <c r="J19" s="78">
        <f t="shared" ca="1" si="1"/>
        <v>563.8527719960482</v>
      </c>
      <c r="L19" s="2" t="s">
        <v>264</v>
      </c>
      <c r="N19" s="78">
        <f ca="1">IF($J19&lt;&gt;0,VLOOKUP($L19,'Allocation Factors - South'!$B$13:$U$105,5,FALSE)*$J19,0)+IF($F19&lt;&gt;0,VLOOKUP($H19,'Allocation Factors - South'!$B$13:$U$105,5,FALSE)*$F19,0)</f>
        <v>191.80247060146968</v>
      </c>
      <c r="O19" s="78">
        <f ca="1">IF($J19&lt;&gt;0,VLOOKUP($L19,'Allocation Factors - South'!$B$13:$U$105,6,FALSE)*$J19,0)+IF($F19&lt;&gt;0,VLOOKUP($H19,'Allocation Factors - South'!$B$13:$U$105,6,FALSE)*$F19,0)</f>
        <v>143.92122364472402</v>
      </c>
      <c r="P19" s="78">
        <f ca="1">IF($J19&lt;&gt;0,VLOOKUP($L19,'Allocation Factors - South'!$B$13:$U$105,7,FALSE)*$J19,0)+IF($F19&lt;&gt;0,VLOOKUP($H19,'Allocation Factors - South'!$B$13:$U$105,7,FALSE)*$F19,0)</f>
        <v>67.109312988973656</v>
      </c>
      <c r="Q19" s="78"/>
      <c r="R19" s="78"/>
      <c r="S19" s="78">
        <f ca="1">IF($J19&lt;&gt;0,VLOOKUP($L19,'Allocation Factors - South'!$B$13:$U$105,10,FALSE)*$J19,0)+IF($F19&lt;&gt;0,VLOOKUP($H19,'Allocation Factors - South'!$B$13:$U$105,10,FALSE)*$F19,0)</f>
        <v>101.20928772465533</v>
      </c>
      <c r="T19" s="78">
        <f ca="1">IF($J19&lt;&gt;0,VLOOKUP($L19,'Allocation Factors - South'!$B$13:$U$105,11,FALSE)*$J19,0)+IF($F19&lt;&gt;0,VLOOKUP($H19,'Allocation Factors - South'!$B$13:$U$105,11,FALSE)*$F19,0)</f>
        <v>2.0419814925742088</v>
      </c>
      <c r="U19" s="78">
        <f ca="1">IF($J19&lt;&gt;0,VLOOKUP($L19,'Allocation Factors - South'!$B$13:$U$105,12,FALSE)*$J19,0)+IF($F19&lt;&gt;0,VLOOKUP($H19,'Allocation Factors - South'!$B$13:$U$105,12,FALSE)*$F19,0)</f>
        <v>0</v>
      </c>
      <c r="V19" s="78">
        <f ca="1">IF($J19&lt;&gt;0,VLOOKUP($L19,'Allocation Factors - South'!$B$13:$U$105,13,FALSE)*$J19,0)+IF($F19&lt;&gt;0,VLOOKUP($H19,'Allocation Factors - South'!$B$13:$U$105,13,FALSE)*$F19,0)</f>
        <v>0</v>
      </c>
      <c r="W19" s="78">
        <f ca="1">IF($J19&lt;&gt;0,VLOOKUP($L19,'Allocation Factors - South'!$B$13:$U$105,14,FALSE)*$J19,0)+IF($F19&lt;&gt;0,VLOOKUP($H19,'Allocation Factors - South'!$B$13:$U$105,14,FALSE)*$F19,0)</f>
        <v>36.754214787553877</v>
      </c>
      <c r="X19" s="78">
        <f ca="1">IF($J19&lt;&gt;0,VLOOKUP($L19,'Allocation Factors - South'!$B$13:$U$105,15,FALSE)*$J19,0)+IF($F19&lt;&gt;0,VLOOKUP($H19,'Allocation Factors - South'!$B$13:$U$105,15,FALSE)*$F19,0)</f>
        <v>0</v>
      </c>
      <c r="Y19" s="78">
        <f ca="1">IF($J19&lt;&gt;0,VLOOKUP($L19,'Allocation Factors - South'!$B$13:$U$105,16,FALSE)*$J19,0)+IF($F19&lt;&gt;0,VLOOKUP($H19,'Allocation Factors - South'!$B$13:$U$105,16,FALSE)*$F19,0)</f>
        <v>11.083929326052486</v>
      </c>
      <c r="Z19" s="78">
        <f ca="1">IF($J19&lt;&gt;0,VLOOKUP($L19,'Allocation Factors - South'!$B$13:$U$105,17,FALSE)*$J19,0)+IF($F19&lt;&gt;0,VLOOKUP($H19,'Allocation Factors - South'!$B$13:$U$105,17,FALSE)*$F19,0)</f>
        <v>1.1937784096908839</v>
      </c>
      <c r="AA19" s="78">
        <f ca="1">IF($J19&lt;&gt;0,VLOOKUP($L19,'Allocation Factors - South'!$B$13:$U$105,18,FALSE)*$J19,0)+IF($F19&lt;&gt;0,VLOOKUP($H19,'Allocation Factors - South'!$B$13:$U$105,18,FALSE)*$F19,0)</f>
        <v>0</v>
      </c>
      <c r="AB19" s="78">
        <f ca="1">IF($J19&lt;&gt;0,VLOOKUP($L19,'Allocation Factors - South'!$B$13:$U$105,19,FALSE)*$J19,0)+IF($F19&lt;&gt;0,VLOOKUP($H19,'Allocation Factors - South'!$B$13:$U$105,19,FALSE)*$F19,0)</f>
        <v>2.3194646690262597</v>
      </c>
      <c r="AC19" s="78">
        <f ca="1">IF($J19&lt;&gt;0,VLOOKUP($L19,'Allocation Factors - South'!$B$13:$U$105,20,FALSE)*$J19,0)+IF($F19&lt;&gt;0,VLOOKUP($H19,'Allocation Factors - South'!$B$13:$U$105,20,FALSE)*$F19,0)</f>
        <v>6.4171083513276246</v>
      </c>
    </row>
    <row r="20" spans="1:29" x14ac:dyDescent="0.2">
      <c r="A20" s="2">
        <f t="shared" si="0"/>
        <v>6</v>
      </c>
      <c r="B20" s="31" t="s">
        <v>135</v>
      </c>
      <c r="D20" s="78">
        <f ca="1">'Rate Zone Allocation - Gas Cost'!Q20</f>
        <v>0</v>
      </c>
      <c r="F20" s="78"/>
      <c r="I20" s="74">
        <v>0</v>
      </c>
      <c r="J20" s="78">
        <f t="shared" ca="1" si="1"/>
        <v>0</v>
      </c>
      <c r="L20" s="2" t="s">
        <v>221</v>
      </c>
      <c r="N20" s="78">
        <f ca="1">IF($J20&lt;&gt;0,VLOOKUP($L20,'Allocation Factors - South'!$B$13:$U$105,5,FALSE)*$J20,0)+IF($F20&lt;&gt;0,VLOOKUP($H20,'Allocation Factors - South'!$B$13:$U$105,5,FALSE)*$F20,0)</f>
        <v>0</v>
      </c>
      <c r="O20" s="78">
        <f ca="1">IF($J20&lt;&gt;0,VLOOKUP($L20,'Allocation Factors - South'!$B$13:$U$105,6,FALSE)*$J20,0)+IF($F20&lt;&gt;0,VLOOKUP($H20,'Allocation Factors - South'!$B$13:$U$105,6,FALSE)*$F20,0)</f>
        <v>0</v>
      </c>
      <c r="P20" s="78">
        <f ca="1">IF($J20&lt;&gt;0,VLOOKUP($L20,'Allocation Factors - South'!$B$13:$U$105,7,FALSE)*$J20,0)+IF($F20&lt;&gt;0,VLOOKUP($H20,'Allocation Factors - South'!$B$13:$U$105,7,FALSE)*$F20,0)</f>
        <v>0</v>
      </c>
      <c r="Q20" s="78"/>
      <c r="R20" s="78"/>
      <c r="S20" s="78">
        <f ca="1">IF($J20&lt;&gt;0,VLOOKUP($L20,'Allocation Factors - South'!$B$13:$U$105,10,FALSE)*$J20,0)+IF($F20&lt;&gt;0,VLOOKUP($H20,'Allocation Factors - South'!$B$13:$U$105,10,FALSE)*$F20,0)</f>
        <v>0</v>
      </c>
      <c r="T20" s="78">
        <f ca="1">IF($J20&lt;&gt;0,VLOOKUP($L20,'Allocation Factors - South'!$B$13:$U$105,11,FALSE)*$J20,0)+IF($F20&lt;&gt;0,VLOOKUP($H20,'Allocation Factors - South'!$B$13:$U$105,11,FALSE)*$F20,0)</f>
        <v>0</v>
      </c>
      <c r="U20" s="78">
        <f ca="1">IF($J20&lt;&gt;0,VLOOKUP($L20,'Allocation Factors - South'!$B$13:$U$105,12,FALSE)*$J20,0)+IF($F20&lt;&gt;0,VLOOKUP($H20,'Allocation Factors - South'!$B$13:$U$105,12,FALSE)*$F20,0)</f>
        <v>0</v>
      </c>
      <c r="V20" s="78">
        <f ca="1">IF($J20&lt;&gt;0,VLOOKUP($L20,'Allocation Factors - South'!$B$13:$U$105,13,FALSE)*$J20,0)+IF($F20&lt;&gt;0,VLOOKUP($H20,'Allocation Factors - South'!$B$13:$U$105,13,FALSE)*$F20,0)</f>
        <v>0</v>
      </c>
      <c r="W20" s="78">
        <f ca="1">IF($J20&lt;&gt;0,VLOOKUP($L20,'Allocation Factors - South'!$B$13:$U$105,14,FALSE)*$J20,0)+IF($F20&lt;&gt;0,VLOOKUP($H20,'Allocation Factors - South'!$B$13:$U$105,14,FALSE)*$F20,0)</f>
        <v>0</v>
      </c>
      <c r="X20" s="78">
        <f ca="1">IF($J20&lt;&gt;0,VLOOKUP($L20,'Allocation Factors - South'!$B$13:$U$105,15,FALSE)*$J20,0)+IF($F20&lt;&gt;0,VLOOKUP($H20,'Allocation Factors - South'!$B$13:$U$105,15,FALSE)*$F20,0)</f>
        <v>0</v>
      </c>
      <c r="Y20" s="78">
        <f ca="1">IF($J20&lt;&gt;0,VLOOKUP($L20,'Allocation Factors - South'!$B$13:$U$105,16,FALSE)*$J20,0)+IF($F20&lt;&gt;0,VLOOKUP($H20,'Allocation Factors - South'!$B$13:$U$105,16,FALSE)*$F20,0)</f>
        <v>0</v>
      </c>
      <c r="Z20" s="78">
        <f ca="1">IF($J20&lt;&gt;0,VLOOKUP($L20,'Allocation Factors - South'!$B$13:$U$105,17,FALSE)*$J20,0)+IF($F20&lt;&gt;0,VLOOKUP($H20,'Allocation Factors - South'!$B$13:$U$105,17,FALSE)*$F20,0)</f>
        <v>0</v>
      </c>
      <c r="AA20" s="78">
        <f ca="1">IF($J20&lt;&gt;0,VLOOKUP($L20,'Allocation Factors - South'!$B$13:$U$105,18,FALSE)*$J20,0)+IF($F20&lt;&gt;0,VLOOKUP($H20,'Allocation Factors - South'!$B$13:$U$105,18,FALSE)*$F20,0)</f>
        <v>0</v>
      </c>
      <c r="AB20" s="78">
        <f ca="1">IF($J20&lt;&gt;0,VLOOKUP($L20,'Allocation Factors - South'!$B$13:$U$105,19,FALSE)*$J20,0)+IF($F20&lt;&gt;0,VLOOKUP($H20,'Allocation Factors - South'!$B$13:$U$105,19,FALSE)*$F20,0)</f>
        <v>0</v>
      </c>
      <c r="AC20" s="78">
        <f ca="1">IF($J20&lt;&gt;0,VLOOKUP($L20,'Allocation Factors - South'!$B$13:$U$105,20,FALSE)*$J20,0)+IF($F20&lt;&gt;0,VLOOKUP($H20,'Allocation Factors - South'!$B$13:$U$105,20,FALSE)*$F20,0)</f>
        <v>0</v>
      </c>
    </row>
    <row r="21" spans="1:29" x14ac:dyDescent="0.2">
      <c r="A21" s="2">
        <f t="shared" si="0"/>
        <v>7</v>
      </c>
      <c r="B21" s="31" t="s">
        <v>383</v>
      </c>
      <c r="D21" s="80">
        <f ca="1">SUM(D15:D20)</f>
        <v>1697792.5329583858</v>
      </c>
      <c r="F21" s="80">
        <f>SUM(F15:F20)</f>
        <v>0</v>
      </c>
      <c r="J21" s="41">
        <f ca="1">SUM(J15:J20)</f>
        <v>1697792.5329583858</v>
      </c>
      <c r="N21" s="41">
        <f t="shared" ref="N21:AA21" ca="1" si="2">SUM(N15:N20)</f>
        <v>1094872.5610459207</v>
      </c>
      <c r="O21" s="41">
        <f t="shared" ca="1" si="2"/>
        <v>551100.26688354718</v>
      </c>
      <c r="P21" s="41">
        <f t="shared" ca="1" si="2"/>
        <v>34316.887456624281</v>
      </c>
      <c r="Q21" s="41"/>
      <c r="R21" s="41"/>
      <c r="S21" s="41">
        <f t="shared" ca="1" si="2"/>
        <v>8337.7833809835029</v>
      </c>
      <c r="T21" s="41">
        <f t="shared" ca="1" si="2"/>
        <v>134.25827597949421</v>
      </c>
      <c r="U21" s="41">
        <f t="shared" ca="1" si="2"/>
        <v>0</v>
      </c>
      <c r="V21" s="41">
        <f t="shared" ca="1" si="2"/>
        <v>0</v>
      </c>
      <c r="W21" s="41">
        <f t="shared" ca="1" si="2"/>
        <v>2416.5534948783024</v>
      </c>
      <c r="X21" s="41">
        <f t="shared" ca="1" si="2"/>
        <v>0</v>
      </c>
      <c r="Y21" s="41">
        <f t="shared" ca="1" si="2"/>
        <v>1895.2580614026974</v>
      </c>
      <c r="Z21" s="41">
        <f t="shared" ca="1" si="2"/>
        <v>987.38629628183287</v>
      </c>
      <c r="AA21" s="41">
        <f t="shared" ca="1" si="2"/>
        <v>251.61547121694153</v>
      </c>
      <c r="AB21" s="41">
        <f ca="1">SUM(AB15:AB20)</f>
        <v>2629.995696933996</v>
      </c>
      <c r="AC21" s="41">
        <f ca="1">SUM(AC15:AC20)</f>
        <v>849.96689461640062</v>
      </c>
    </row>
    <row r="22" spans="1:29" x14ac:dyDescent="0.2">
      <c r="D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x14ac:dyDescent="0.2">
      <c r="B23" s="76" t="s">
        <v>97</v>
      </c>
      <c r="D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x14ac:dyDescent="0.2">
      <c r="A24" s="2">
        <f>A21+1</f>
        <v>8</v>
      </c>
      <c r="B24" s="31" t="s">
        <v>89</v>
      </c>
      <c r="D24" s="78">
        <f ca="1">'Rate Zone Allocation - Gas Cost'!Q24</f>
        <v>8516.4187284761028</v>
      </c>
      <c r="F24" s="78"/>
      <c r="I24" s="74">
        <v>0</v>
      </c>
      <c r="J24" s="78">
        <f ca="1">D24-F24</f>
        <v>8516.4187284761028</v>
      </c>
      <c r="L24" s="2" t="s">
        <v>156</v>
      </c>
      <c r="N24" s="78">
        <f ca="1">IF($J24&lt;&gt;0,VLOOKUP($L24,'Allocation Factors - South'!$B$13:$U$105,5,FALSE)*$J24,0)+IF($F24&lt;&gt;0,VLOOKUP($H24,'Allocation Factors - South'!$B$13:$U$105,5,FALSE)*$F24,0)</f>
        <v>4196.859243236423</v>
      </c>
      <c r="O24" s="78">
        <f ca="1">IF($J24&lt;&gt;0,VLOOKUP($L24,'Allocation Factors - South'!$B$13:$U$105,6,FALSE)*$J24,0)+IF($F24&lt;&gt;0,VLOOKUP($H24,'Allocation Factors - South'!$B$13:$U$105,6,FALSE)*$F24,0)</f>
        <v>3004.2614190441195</v>
      </c>
      <c r="P24" s="78">
        <f ca="1">IF($J24&lt;&gt;0,VLOOKUP($L24,'Allocation Factors - South'!$B$13:$U$105,7,FALSE)*$J24,0)+IF($F24&lt;&gt;0,VLOOKUP($H24,'Allocation Factors - South'!$B$13:$U$105,7,FALSE)*$F24,0)</f>
        <v>694.38318481959504</v>
      </c>
      <c r="Q24" s="78"/>
      <c r="R24" s="78"/>
      <c r="S24" s="78">
        <f ca="1">IF($J24&lt;&gt;0,VLOOKUP($L24,'Allocation Factors - South'!$B$13:$U$105,10,FALSE)*$J24,0)+IF($F24&lt;&gt;0,VLOOKUP($H24,'Allocation Factors - South'!$B$13:$U$105,10,FALSE)*$F24,0)</f>
        <v>428.32130174260749</v>
      </c>
      <c r="T24" s="78">
        <f ca="1">IF($J24&lt;&gt;0,VLOOKUP($L24,'Allocation Factors - South'!$B$13:$U$105,11,FALSE)*$J24,0)+IF($F24&lt;&gt;0,VLOOKUP($H24,'Allocation Factors - South'!$B$13:$U$105,11,FALSE)*$F24,0)</f>
        <v>0</v>
      </c>
      <c r="U24" s="78">
        <f ca="1">IF($J24&lt;&gt;0,VLOOKUP($L24,'Allocation Factors - South'!$B$13:$U$105,12,FALSE)*$J24,0)+IF($F24&lt;&gt;0,VLOOKUP($H24,'Allocation Factors - South'!$B$13:$U$105,12,FALSE)*$F24,0)</f>
        <v>0</v>
      </c>
      <c r="V24" s="78">
        <f ca="1">IF($J24&lt;&gt;0,VLOOKUP($L24,'Allocation Factors - South'!$B$13:$U$105,13,FALSE)*$J24,0)+IF($F24&lt;&gt;0,VLOOKUP($H24,'Allocation Factors - South'!$B$13:$U$105,13,FALSE)*$F24,0)</f>
        <v>0</v>
      </c>
      <c r="W24" s="78">
        <f ca="1">IF($J24&lt;&gt;0,VLOOKUP($L24,'Allocation Factors - South'!$B$13:$U$105,14,FALSE)*$J24,0)+IF($F24&lt;&gt;0,VLOOKUP($H24,'Allocation Factors - South'!$B$13:$U$105,14,FALSE)*$F24,0)</f>
        <v>0</v>
      </c>
      <c r="X24" s="78">
        <f ca="1">IF($J24&lt;&gt;0,VLOOKUP($L24,'Allocation Factors - South'!$B$13:$U$105,15,FALSE)*$J24,0)+IF($F24&lt;&gt;0,VLOOKUP($H24,'Allocation Factors - South'!$B$13:$U$105,15,FALSE)*$F24,0)</f>
        <v>0</v>
      </c>
      <c r="Y24" s="78">
        <f ca="1">IF($J24&lt;&gt;0,VLOOKUP($L24,'Allocation Factors - South'!$B$13:$U$105,16,FALSE)*$J24,0)+IF($F24&lt;&gt;0,VLOOKUP($H24,'Allocation Factors - South'!$B$13:$U$105,16,FALSE)*$F24,0)</f>
        <v>0.11006638179324374</v>
      </c>
      <c r="Z24" s="78">
        <f ca="1">IF($J24&lt;&gt;0,VLOOKUP($L24,'Allocation Factors - South'!$B$13:$U$105,17,FALSE)*$J24,0)+IF($F24&lt;&gt;0,VLOOKUP($H24,'Allocation Factors - South'!$B$13:$U$105,17,FALSE)*$F24,0)</f>
        <v>0</v>
      </c>
      <c r="AA24" s="78">
        <f ca="1">IF($J24&lt;&gt;0,VLOOKUP($L24,'Allocation Factors - South'!$B$13:$U$105,18,FALSE)*$J24,0)+IF($F24&lt;&gt;0,VLOOKUP($H24,'Allocation Factors - South'!$B$13:$U$105,18,FALSE)*$F24,0)</f>
        <v>64.021650354368134</v>
      </c>
      <c r="AB24" s="78">
        <f ca="1">IF($J24&lt;&gt;0,VLOOKUP($L24,'Allocation Factors - South'!$B$13:$U$105,19,FALSE)*$J24,0)+IF($F24&lt;&gt;0,VLOOKUP($H24,'Allocation Factors - South'!$B$13:$U$105,19,FALSE)*$F24,0)</f>
        <v>19.548208782843989</v>
      </c>
      <c r="AC24" s="78">
        <f ca="1">IF($J24&lt;&gt;0,VLOOKUP($L24,'Allocation Factors - South'!$B$13:$U$105,20,FALSE)*$J24,0)+IF($F24&lt;&gt;0,VLOOKUP($H24,'Allocation Factors - South'!$B$13:$U$105,20,FALSE)*$F24,0)</f>
        <v>108.91365411435194</v>
      </c>
    </row>
    <row r="25" spans="1:29" x14ac:dyDescent="0.2">
      <c r="A25" s="2">
        <f>A24+1</f>
        <v>9</v>
      </c>
      <c r="B25" s="31" t="s">
        <v>90</v>
      </c>
      <c r="D25" s="78">
        <f ca="1">'Rate Zone Allocation - Gas Cost'!Q25</f>
        <v>2430.9325972129923</v>
      </c>
      <c r="F25" s="78"/>
      <c r="H25" s="2" t="s">
        <v>334</v>
      </c>
      <c r="I25" s="74">
        <v>0</v>
      </c>
      <c r="J25" s="78">
        <f t="shared" ref="J25:J27" ca="1" si="3">D25-F25</f>
        <v>2430.9325972129923</v>
      </c>
      <c r="L25" s="2" t="s">
        <v>157</v>
      </c>
      <c r="N25" s="78">
        <f ca="1">IF($J25&lt;&gt;0,VLOOKUP($L25,'Allocation Factors - South'!$B$13:$U$105,5,FALSE)*$J25,0)+IF($F25&lt;&gt;0,VLOOKUP($H25,'Allocation Factors - South'!$B$13:$U$105,5,FALSE)*$F25,0)</f>
        <v>1230.4102301780258</v>
      </c>
      <c r="O25" s="78">
        <f ca="1">IF($J25&lt;&gt;0,VLOOKUP($L25,'Allocation Factors - South'!$B$13:$U$105,6,FALSE)*$J25,0)+IF($F25&lt;&gt;0,VLOOKUP($H25,'Allocation Factors - South'!$B$13:$U$105,6,FALSE)*$F25,0)</f>
        <v>850.86700505105512</v>
      </c>
      <c r="P25" s="78">
        <f ca="1">IF($J25&lt;&gt;0,VLOOKUP($L25,'Allocation Factors - South'!$B$13:$U$105,7,FALSE)*$J25,0)+IF($F25&lt;&gt;0,VLOOKUP($H25,'Allocation Factors - South'!$B$13:$U$105,7,FALSE)*$F25,0)</f>
        <v>140.63350699842624</v>
      </c>
      <c r="Q25" s="78"/>
      <c r="R25" s="78"/>
      <c r="S25" s="78">
        <f ca="1">IF($J25&lt;&gt;0,VLOOKUP($L25,'Allocation Factors - South'!$B$13:$U$105,10,FALSE)*$J25,0)+IF($F25&lt;&gt;0,VLOOKUP($H25,'Allocation Factors - South'!$B$13:$U$105,10,FALSE)*$F25,0)</f>
        <v>116.08309705249332</v>
      </c>
      <c r="T25" s="78">
        <f ca="1">IF($J25&lt;&gt;0,VLOOKUP($L25,'Allocation Factors - South'!$B$13:$U$105,11,FALSE)*$J25,0)+IF($F25&lt;&gt;0,VLOOKUP($H25,'Allocation Factors - South'!$B$13:$U$105,11,FALSE)*$F25,0)</f>
        <v>0</v>
      </c>
      <c r="U25" s="78">
        <f ca="1">IF($J25&lt;&gt;0,VLOOKUP($L25,'Allocation Factors - South'!$B$13:$U$105,12,FALSE)*$J25,0)+IF($F25&lt;&gt;0,VLOOKUP($H25,'Allocation Factors - South'!$B$13:$U$105,12,FALSE)*$F25,0)</f>
        <v>0</v>
      </c>
      <c r="V25" s="78">
        <f ca="1">IF($J25&lt;&gt;0,VLOOKUP($L25,'Allocation Factors - South'!$B$13:$U$105,13,FALSE)*$J25,0)+IF($F25&lt;&gt;0,VLOOKUP($H25,'Allocation Factors - South'!$B$13:$U$105,13,FALSE)*$F25,0)</f>
        <v>0</v>
      </c>
      <c r="W25" s="78">
        <f ca="1">IF($J25&lt;&gt;0,VLOOKUP($L25,'Allocation Factors - South'!$B$13:$U$105,14,FALSE)*$J25,0)+IF($F25&lt;&gt;0,VLOOKUP($H25,'Allocation Factors - South'!$B$13:$U$105,14,FALSE)*$F25,0)</f>
        <v>0</v>
      </c>
      <c r="X25" s="78">
        <f ca="1">IF($J25&lt;&gt;0,VLOOKUP($L25,'Allocation Factors - South'!$B$13:$U$105,15,FALSE)*$J25,0)+IF($F25&lt;&gt;0,VLOOKUP($H25,'Allocation Factors - South'!$B$13:$U$105,15,FALSE)*$F25,0)</f>
        <v>0</v>
      </c>
      <c r="Y25" s="78">
        <f ca="1">IF($J25&lt;&gt;0,VLOOKUP($L25,'Allocation Factors - South'!$B$13:$U$105,16,FALSE)*$J25,0)+IF($F25&lt;&gt;0,VLOOKUP($H25,'Allocation Factors - South'!$B$13:$U$105,16,FALSE)*$F25,0)</f>
        <v>10.937421319603438</v>
      </c>
      <c r="Z25" s="78">
        <f ca="1">IF($J25&lt;&gt;0,VLOOKUP($L25,'Allocation Factors - South'!$B$13:$U$105,17,FALSE)*$J25,0)+IF($F25&lt;&gt;0,VLOOKUP($H25,'Allocation Factors - South'!$B$13:$U$105,17,FALSE)*$F25,0)</f>
        <v>0</v>
      </c>
      <c r="AA25" s="78">
        <f ca="1">IF($J25&lt;&gt;0,VLOOKUP($L25,'Allocation Factors - South'!$B$13:$U$105,18,FALSE)*$J25,0)+IF($F25&lt;&gt;0,VLOOKUP($H25,'Allocation Factors - South'!$B$13:$U$105,18,FALSE)*$F25,0)</f>
        <v>33.216609277940172</v>
      </c>
      <c r="AB25" s="78">
        <f ca="1">IF($J25&lt;&gt;0,VLOOKUP($L25,'Allocation Factors - South'!$B$13:$U$105,19,FALSE)*$J25,0)+IF($F25&lt;&gt;0,VLOOKUP($H25,'Allocation Factors - South'!$B$13:$U$105,19,FALSE)*$F25,0)</f>
        <v>4.8410922803633509</v>
      </c>
      <c r="AC25" s="78">
        <f ca="1">IF($J25&lt;&gt;0,VLOOKUP($L25,'Allocation Factors - South'!$B$13:$U$105,20,FALSE)*$J25,0)+IF($F25&lt;&gt;0,VLOOKUP($H25,'Allocation Factors - South'!$B$13:$U$105,20,FALSE)*$F25,0)</f>
        <v>43.943635055084904</v>
      </c>
    </row>
    <row r="26" spans="1:29" x14ac:dyDescent="0.2">
      <c r="A26" s="2">
        <f t="shared" ref="A26:A28" si="4">A25+1</f>
        <v>10</v>
      </c>
      <c r="B26" s="31" t="s">
        <v>346</v>
      </c>
      <c r="D26" s="78">
        <f ca="1">'Rate Zone Allocation - Gas Cost'!Q26</f>
        <v>0</v>
      </c>
      <c r="F26" s="78"/>
      <c r="I26" s="74">
        <v>0</v>
      </c>
      <c r="J26" s="78">
        <f t="shared" ca="1" si="3"/>
        <v>0</v>
      </c>
      <c r="L26" s="2" t="s">
        <v>347</v>
      </c>
      <c r="N26" s="78">
        <f ca="1">IF($J26&lt;&gt;0,VLOOKUP($L26,'Allocation Factors - South'!$B$13:$U$105,5,FALSE)*$J26,0)+IF($F26&lt;&gt;0,VLOOKUP($H26,'Allocation Factors - South'!$B$13:$U$105,5,FALSE)*$F26,0)</f>
        <v>0</v>
      </c>
      <c r="O26" s="78">
        <f ca="1">IF($J26&lt;&gt;0,VLOOKUP($L26,'Allocation Factors - South'!$B$13:$U$105,6,FALSE)*$J26,0)+IF($F26&lt;&gt;0,VLOOKUP($H26,'Allocation Factors - South'!$B$13:$U$105,6,FALSE)*$F26,0)</f>
        <v>0</v>
      </c>
      <c r="P26" s="78">
        <f ca="1">IF($J26&lt;&gt;0,VLOOKUP($L26,'Allocation Factors - South'!$B$13:$U$105,7,FALSE)*$J26,0)+IF($F26&lt;&gt;0,VLOOKUP($H26,'Allocation Factors - South'!$B$13:$U$105,7,FALSE)*$F26,0)</f>
        <v>0</v>
      </c>
      <c r="Q26" s="78"/>
      <c r="R26" s="78"/>
      <c r="S26" s="78">
        <f ca="1">IF($J26&lt;&gt;0,VLOOKUP($L26,'Allocation Factors - South'!$B$13:$U$105,10,FALSE)*$J26,0)+IF($F26&lt;&gt;0,VLOOKUP($H26,'Allocation Factors - South'!$B$13:$U$105,10,FALSE)*$F26,0)</f>
        <v>0</v>
      </c>
      <c r="T26" s="78">
        <f ca="1">IF($J26&lt;&gt;0,VLOOKUP($L26,'Allocation Factors - South'!$B$13:$U$105,11,FALSE)*$J26,0)+IF($F26&lt;&gt;0,VLOOKUP($H26,'Allocation Factors - South'!$B$13:$U$105,11,FALSE)*$F26,0)</f>
        <v>0</v>
      </c>
      <c r="U26" s="78">
        <f ca="1">IF($J26&lt;&gt;0,VLOOKUP($L26,'Allocation Factors - South'!$B$13:$U$105,12,FALSE)*$J26,0)+IF($F26&lt;&gt;0,VLOOKUP($H26,'Allocation Factors - South'!$B$13:$U$105,12,FALSE)*$F26,0)</f>
        <v>0</v>
      </c>
      <c r="V26" s="78">
        <f ca="1">IF($J26&lt;&gt;0,VLOOKUP($L26,'Allocation Factors - South'!$B$13:$U$105,13,FALSE)*$J26,0)+IF($F26&lt;&gt;0,VLOOKUP($H26,'Allocation Factors - South'!$B$13:$U$105,13,FALSE)*$F26,0)</f>
        <v>0</v>
      </c>
      <c r="W26" s="78">
        <f ca="1">IF($J26&lt;&gt;0,VLOOKUP($L26,'Allocation Factors - South'!$B$13:$U$105,14,FALSE)*$J26,0)+IF($F26&lt;&gt;0,VLOOKUP($H26,'Allocation Factors - South'!$B$13:$U$105,14,FALSE)*$F26,0)</f>
        <v>0</v>
      </c>
      <c r="X26" s="78">
        <f ca="1">IF($J26&lt;&gt;0,VLOOKUP($L26,'Allocation Factors - South'!$B$13:$U$105,15,FALSE)*$J26,0)+IF($F26&lt;&gt;0,VLOOKUP($H26,'Allocation Factors - South'!$B$13:$U$105,15,FALSE)*$F26,0)</f>
        <v>0</v>
      </c>
      <c r="Y26" s="78">
        <f ca="1">IF($J26&lt;&gt;0,VLOOKUP($L26,'Allocation Factors - South'!$B$13:$U$105,16,FALSE)*$J26,0)+IF($F26&lt;&gt;0,VLOOKUP($H26,'Allocation Factors - South'!$B$13:$U$105,16,FALSE)*$F26,0)</f>
        <v>0</v>
      </c>
      <c r="Z26" s="78">
        <f ca="1">IF($J26&lt;&gt;0,VLOOKUP($L26,'Allocation Factors - South'!$B$13:$U$105,17,FALSE)*$J26,0)+IF($F26&lt;&gt;0,VLOOKUP($H26,'Allocation Factors - South'!$B$13:$U$105,17,FALSE)*$F26,0)</f>
        <v>0</v>
      </c>
      <c r="AA26" s="78">
        <f ca="1">IF($J26&lt;&gt;0,VLOOKUP($L26,'Allocation Factors - South'!$B$13:$U$105,18,FALSE)*$J26,0)+IF($F26&lt;&gt;0,VLOOKUP($H26,'Allocation Factors - South'!$B$13:$U$105,18,FALSE)*$F26,0)</f>
        <v>0</v>
      </c>
      <c r="AB26" s="78">
        <f ca="1">IF($J26&lt;&gt;0,VLOOKUP($L26,'Allocation Factors - South'!$B$13:$U$105,19,FALSE)*$J26,0)+IF($F26&lt;&gt;0,VLOOKUP($H26,'Allocation Factors - South'!$B$13:$U$105,19,FALSE)*$F26,0)</f>
        <v>0</v>
      </c>
      <c r="AC26" s="78">
        <f ca="1">IF($J26&lt;&gt;0,VLOOKUP($L26,'Allocation Factors - South'!$B$13:$U$105,20,FALSE)*$J26,0)+IF($F26&lt;&gt;0,VLOOKUP($H26,'Allocation Factors - South'!$B$13:$U$105,20,FALSE)*$F26,0)</f>
        <v>0</v>
      </c>
    </row>
    <row r="27" spans="1:29" x14ac:dyDescent="0.2">
      <c r="A27" s="2">
        <f t="shared" si="4"/>
        <v>11</v>
      </c>
      <c r="B27" s="31" t="s">
        <v>91</v>
      </c>
      <c r="D27" s="78">
        <f ca="1">'Rate Zone Allocation - Gas Cost'!Q27</f>
        <v>11971.55401416434</v>
      </c>
      <c r="F27" s="78"/>
      <c r="I27" s="74">
        <v>0</v>
      </c>
      <c r="J27" s="78">
        <f t="shared" ca="1" si="3"/>
        <v>11971.55401416434</v>
      </c>
      <c r="L27" s="2" t="s">
        <v>335</v>
      </c>
      <c r="N27" s="78">
        <f ca="1">IF($J27&lt;&gt;0,VLOOKUP($L27,'Allocation Factors - South'!$B$13:$U$105,5,FALSE)*$J27,0)+IF($F27&lt;&gt;0,VLOOKUP($H27,'Allocation Factors - South'!$B$13:$U$105,5,FALSE)*$F27,0)</f>
        <v>4957.2150190167113</v>
      </c>
      <c r="O27" s="78">
        <f ca="1">IF($J27&lt;&gt;0,VLOOKUP($L27,'Allocation Factors - South'!$B$13:$U$105,6,FALSE)*$J27,0)+IF($F27&lt;&gt;0,VLOOKUP($H27,'Allocation Factors - South'!$B$13:$U$105,6,FALSE)*$F27,0)</f>
        <v>3717.5113589898938</v>
      </c>
      <c r="P27" s="78">
        <f ca="1">IF($J27&lt;&gt;0,VLOOKUP($L27,'Allocation Factors - South'!$B$13:$U$105,7,FALSE)*$J27,0)+IF($F27&lt;&gt;0,VLOOKUP($H27,'Allocation Factors - South'!$B$13:$U$105,7,FALSE)*$F27,0)</f>
        <v>1734.5934963521879</v>
      </c>
      <c r="Q27" s="78"/>
      <c r="R27" s="78"/>
      <c r="S27" s="78">
        <f ca="1">IF($J27&lt;&gt;0,VLOOKUP($L27,'Allocation Factors - South'!$B$13:$U$105,10,FALSE)*$J27,0)+IF($F27&lt;&gt;0,VLOOKUP($H27,'Allocation Factors - South'!$B$13:$U$105,10,FALSE)*$F27,0)</f>
        <v>657.97517548256747</v>
      </c>
      <c r="T27" s="78">
        <f ca="1">IF($J27&lt;&gt;0,VLOOKUP($L27,'Allocation Factors - South'!$B$13:$U$105,11,FALSE)*$J27,0)+IF($F27&lt;&gt;0,VLOOKUP($H27,'Allocation Factors - South'!$B$13:$U$105,11,FALSE)*$F27,0)</f>
        <v>0</v>
      </c>
      <c r="U27" s="78">
        <f ca="1">IF($J27&lt;&gt;0,VLOOKUP($L27,'Allocation Factors - South'!$B$13:$U$105,12,FALSE)*$J27,0)+IF($F27&lt;&gt;0,VLOOKUP($H27,'Allocation Factors - South'!$B$13:$U$105,12,FALSE)*$F27,0)</f>
        <v>0</v>
      </c>
      <c r="V27" s="78">
        <f ca="1">IF($J27&lt;&gt;0,VLOOKUP($L27,'Allocation Factors - South'!$B$13:$U$105,13,FALSE)*$J27,0)+IF($F27&lt;&gt;0,VLOOKUP($H27,'Allocation Factors - South'!$B$13:$U$105,13,FALSE)*$F27,0)</f>
        <v>0</v>
      </c>
      <c r="W27" s="78">
        <f ca="1">IF($J27&lt;&gt;0,VLOOKUP($L27,'Allocation Factors - South'!$B$13:$U$105,14,FALSE)*$J27,0)+IF($F27&lt;&gt;0,VLOOKUP($H27,'Allocation Factors - South'!$B$13:$U$105,14,FALSE)*$F27,0)</f>
        <v>0</v>
      </c>
      <c r="X27" s="78">
        <f ca="1">IF($J27&lt;&gt;0,VLOOKUP($L27,'Allocation Factors - South'!$B$13:$U$105,15,FALSE)*$J27,0)+IF($F27&lt;&gt;0,VLOOKUP($H27,'Allocation Factors - South'!$B$13:$U$105,15,FALSE)*$F27,0)</f>
        <v>0</v>
      </c>
      <c r="Y27" s="78">
        <f ca="1">IF($J27&lt;&gt;0,VLOOKUP($L27,'Allocation Factors - South'!$B$13:$U$105,16,FALSE)*$J27,0)+IF($F27&lt;&gt;0,VLOOKUP($H27,'Allocation Factors - South'!$B$13:$U$105,16,FALSE)*$F27,0)</f>
        <v>286.34210949224018</v>
      </c>
      <c r="Z27" s="78">
        <f ca="1">IF($J27&lt;&gt;0,VLOOKUP($L27,'Allocation Factors - South'!$B$13:$U$105,17,FALSE)*$J27,0)+IF($F27&lt;&gt;0,VLOOKUP($H27,'Allocation Factors - South'!$B$13:$U$105,17,FALSE)*$F27,0)</f>
        <v>30.853716242323351</v>
      </c>
      <c r="AA27" s="78">
        <f ca="1">IF($J27&lt;&gt;0,VLOOKUP($L27,'Allocation Factors - South'!$B$13:$U$105,18,FALSE)*$J27,0)+IF($F27&lt;&gt;0,VLOOKUP($H27,'Allocation Factors - South'!$B$13:$U$105,18,FALSE)*$F27,0)</f>
        <v>339.43046423798779</v>
      </c>
      <c r="AB27" s="78">
        <f ca="1">IF($J27&lt;&gt;0,VLOOKUP($L27,'Allocation Factors - South'!$B$13:$U$105,19,FALSE)*$J27,0)+IF($F27&lt;&gt;0,VLOOKUP($H27,'Allocation Factors - South'!$B$13:$U$105,19,FALSE)*$F27,0)</f>
        <v>59.947561583695737</v>
      </c>
      <c r="AC27" s="78">
        <f ca="1">IF($J27&lt;&gt;0,VLOOKUP($L27,'Allocation Factors - South'!$B$13:$U$105,20,FALSE)*$J27,0)+IF($F27&lt;&gt;0,VLOOKUP($H27,'Allocation Factors - South'!$B$13:$U$105,20,FALSE)*$F27,0)</f>
        <v>187.68511276673155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22918.905339853434</v>
      </c>
      <c r="F28" s="41">
        <f>SUM(F24:F27)</f>
        <v>0</v>
      </c>
      <c r="H28" s="121"/>
      <c r="J28" s="41">
        <f ca="1">SUM(J24:J27)</f>
        <v>22918.905339853434</v>
      </c>
      <c r="N28" s="41">
        <f t="shared" ref="N28:AA28" ca="1" si="5">SUM(N24:N27)</f>
        <v>10384.48449243116</v>
      </c>
      <c r="O28" s="41">
        <f t="shared" ca="1" si="5"/>
        <v>7572.6397830850683</v>
      </c>
      <c r="P28" s="41">
        <f t="shared" ca="1" si="5"/>
        <v>2569.6101881702093</v>
      </c>
      <c r="Q28" s="41"/>
      <c r="R28" s="41"/>
      <c r="S28" s="41">
        <f t="shared" ca="1" si="5"/>
        <v>1202.3795742776683</v>
      </c>
      <c r="T28" s="41">
        <f t="shared" ca="1" si="5"/>
        <v>0</v>
      </c>
      <c r="U28" s="41">
        <f t="shared" ca="1" si="5"/>
        <v>0</v>
      </c>
      <c r="V28" s="41">
        <f t="shared" ca="1" si="5"/>
        <v>0</v>
      </c>
      <c r="W28" s="41">
        <f t="shared" ca="1" si="5"/>
        <v>0</v>
      </c>
      <c r="X28" s="41">
        <f t="shared" ca="1" si="5"/>
        <v>0</v>
      </c>
      <c r="Y28" s="41">
        <f t="shared" ca="1" si="5"/>
        <v>297.38959719363686</v>
      </c>
      <c r="Z28" s="41">
        <f t="shared" ca="1" si="5"/>
        <v>30.853716242323351</v>
      </c>
      <c r="AA28" s="41">
        <f t="shared" ca="1" si="5"/>
        <v>436.66872387029611</v>
      </c>
      <c r="AB28" s="41">
        <f ca="1">SUM(AB24:AB27)</f>
        <v>84.336862646903086</v>
      </c>
      <c r="AC28" s="41">
        <f ca="1">SUM(AC24:AC27)</f>
        <v>340.5424019361684</v>
      </c>
    </row>
    <row r="29" spans="1:29" x14ac:dyDescent="0.2"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x14ac:dyDescent="0.2">
      <c r="B30" s="76" t="s">
        <v>98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x14ac:dyDescent="0.2">
      <c r="A31" s="2">
        <f>A28+1</f>
        <v>13</v>
      </c>
      <c r="B31" s="31" t="s">
        <v>92</v>
      </c>
      <c r="D31" s="78">
        <f ca="1">'Rate Zone Allocation - Gas Cost'!Q31</f>
        <v>0</v>
      </c>
      <c r="F31" s="78"/>
      <c r="I31" s="74">
        <v>0</v>
      </c>
      <c r="J31" s="78">
        <f ca="1">D31-F31</f>
        <v>0</v>
      </c>
      <c r="L31" s="2" t="s">
        <v>489</v>
      </c>
      <c r="N31" s="78">
        <f ca="1">IF($J31&lt;&gt;0,VLOOKUP($L31,'Allocation Factors - South'!$B$13:$U$105,5,FALSE)*$J31,0)+IF($F31&lt;&gt;0,VLOOKUP($H31,'Allocation Factors - South'!$B$13:$U$105,5,FALSE)*$F31,0)</f>
        <v>0</v>
      </c>
      <c r="O31" s="78">
        <f ca="1">IF($J31&lt;&gt;0,VLOOKUP($L31,'Allocation Factors - South'!$B$13:$U$105,6,FALSE)*$J31,0)+IF($F31&lt;&gt;0,VLOOKUP($H31,'Allocation Factors - South'!$B$13:$U$105,6,FALSE)*$F31,0)</f>
        <v>0</v>
      </c>
      <c r="P31" s="78">
        <f ca="1">IF($J31&lt;&gt;0,VLOOKUP($L31,'Allocation Factors - South'!$B$13:$U$105,7,FALSE)*$J31,0)+IF($F31&lt;&gt;0,VLOOKUP($H31,'Allocation Factors - South'!$B$13:$U$105,7,FALSE)*$F31,0)</f>
        <v>0</v>
      </c>
      <c r="Q31" s="78"/>
      <c r="R31" s="78"/>
      <c r="S31" s="78">
        <f ca="1">IF($J31&lt;&gt;0,VLOOKUP($L31,'Allocation Factors - South'!$B$13:$U$105,10,FALSE)*$J31,0)+IF($F31&lt;&gt;0,VLOOKUP($H31,'Allocation Factors - South'!$B$13:$U$105,10,FALSE)*$F31,0)</f>
        <v>0</v>
      </c>
      <c r="T31" s="78">
        <f ca="1">IF($J31&lt;&gt;0,VLOOKUP($L31,'Allocation Factors - South'!$B$13:$U$105,11,FALSE)*$J31,0)+IF($F31&lt;&gt;0,VLOOKUP($H31,'Allocation Factors - South'!$B$13:$U$105,11,FALSE)*$F31,0)</f>
        <v>0</v>
      </c>
      <c r="U31" s="78">
        <f ca="1">IF($J31&lt;&gt;0,VLOOKUP($L31,'Allocation Factors - South'!$B$13:$U$105,12,FALSE)*$J31,0)+IF($F31&lt;&gt;0,VLOOKUP($H31,'Allocation Factors - South'!$B$13:$U$105,12,FALSE)*$F31,0)</f>
        <v>0</v>
      </c>
      <c r="V31" s="78">
        <f ca="1">IF($J31&lt;&gt;0,VLOOKUP($L31,'Allocation Factors - South'!$B$13:$U$105,13,FALSE)*$J31,0)+IF($F31&lt;&gt;0,VLOOKUP($H31,'Allocation Factors - South'!$B$13:$U$105,13,FALSE)*$F31,0)</f>
        <v>0</v>
      </c>
      <c r="W31" s="78">
        <f ca="1">IF($J31&lt;&gt;0,VLOOKUP($L31,'Allocation Factors - South'!$B$13:$U$105,14,FALSE)*$J31,0)+IF($F31&lt;&gt;0,VLOOKUP($H31,'Allocation Factors - South'!$B$13:$U$105,14,FALSE)*$F31,0)</f>
        <v>0</v>
      </c>
      <c r="X31" s="78">
        <f ca="1">IF($J31&lt;&gt;0,VLOOKUP($L31,'Allocation Factors - South'!$B$13:$U$105,15,FALSE)*$J31,0)+IF($F31&lt;&gt;0,VLOOKUP($H31,'Allocation Factors - South'!$B$13:$U$105,15,FALSE)*$F31,0)</f>
        <v>0</v>
      </c>
      <c r="Y31" s="78">
        <f ca="1">IF($J31&lt;&gt;0,VLOOKUP($L31,'Allocation Factors - South'!$B$13:$U$105,16,FALSE)*$J31,0)+IF($F31&lt;&gt;0,VLOOKUP($H31,'Allocation Factors - South'!$B$13:$U$105,16,FALSE)*$F31,0)</f>
        <v>0</v>
      </c>
      <c r="Z31" s="78">
        <f ca="1">IF($J31&lt;&gt;0,VLOOKUP($L31,'Allocation Factors - South'!$B$13:$U$105,17,FALSE)*$J31,0)+IF($F31&lt;&gt;0,VLOOKUP($H31,'Allocation Factors - South'!$B$13:$U$105,17,FALSE)*$F31,0)</f>
        <v>0</v>
      </c>
      <c r="AA31" s="78">
        <f ca="1">IF($J31&lt;&gt;0,VLOOKUP($L31,'Allocation Factors - South'!$B$13:$U$105,18,FALSE)*$J31,0)+IF($F31&lt;&gt;0,VLOOKUP($H31,'Allocation Factors - South'!$B$13:$U$105,18,FALSE)*$F31,0)</f>
        <v>0</v>
      </c>
      <c r="AB31" s="78">
        <f ca="1">IF($J31&lt;&gt;0,VLOOKUP($L31,'Allocation Factors - South'!$B$13:$U$105,19,FALSE)*$J31,0)+IF($F31&lt;&gt;0,VLOOKUP($H31,'Allocation Factors - South'!$B$13:$U$105,19,FALSE)*$F31,0)</f>
        <v>0</v>
      </c>
      <c r="AC31" s="78">
        <f ca="1">IF($J31&lt;&gt;0,VLOOKUP($L31,'Allocation Factors - South'!$B$13:$U$105,20,FALSE)*$J31,0)+IF($F31&lt;&gt;0,VLOOKUP($H31,'Allocation Factors - South'!$B$13:$U$105,20,FALSE)*$F31,0)</f>
        <v>0</v>
      </c>
    </row>
    <row r="32" spans="1:29" x14ac:dyDescent="0.2">
      <c r="A32" s="2">
        <f>A31+1</f>
        <v>14</v>
      </c>
      <c r="B32" s="31" t="s">
        <v>93</v>
      </c>
      <c r="D32" s="78">
        <f ca="1">'Rate Zone Allocation - Gas Cost'!Q32</f>
        <v>0</v>
      </c>
      <c r="F32" s="78"/>
      <c r="I32" s="74">
        <v>0</v>
      </c>
      <c r="J32" s="78">
        <f t="shared" ref="J32:J37" ca="1" si="6">D32-F32</f>
        <v>0</v>
      </c>
      <c r="L32" s="2" t="s">
        <v>218</v>
      </c>
      <c r="N32" s="78">
        <f ca="1">IF($J32&lt;&gt;0,VLOOKUP($L32,'Allocation Factors - South'!$B$13:$U$105,5,FALSE)*$J32,0)+IF($F32&lt;&gt;0,VLOOKUP($H32,'Allocation Factors - South'!$B$13:$U$105,5,FALSE)*$F32,0)</f>
        <v>0</v>
      </c>
      <c r="O32" s="78">
        <f ca="1">IF($J32&lt;&gt;0,VLOOKUP($L32,'Allocation Factors - South'!$B$13:$U$105,6,FALSE)*$J32,0)+IF($F32&lt;&gt;0,VLOOKUP($H32,'Allocation Factors - South'!$B$13:$U$105,6,FALSE)*$F32,0)</f>
        <v>0</v>
      </c>
      <c r="P32" s="78">
        <f ca="1">IF($J32&lt;&gt;0,VLOOKUP($L32,'Allocation Factors - South'!$B$13:$U$105,7,FALSE)*$J32,0)+IF($F32&lt;&gt;0,VLOOKUP($H32,'Allocation Factors - South'!$B$13:$U$105,7,FALSE)*$F32,0)</f>
        <v>0</v>
      </c>
      <c r="Q32" s="78"/>
      <c r="R32" s="78"/>
      <c r="S32" s="78">
        <f ca="1">IF($J32&lt;&gt;0,VLOOKUP($L32,'Allocation Factors - South'!$B$13:$U$105,10,FALSE)*$J32,0)+IF($F32&lt;&gt;0,VLOOKUP($H32,'Allocation Factors - South'!$B$13:$U$105,10,FALSE)*$F32,0)</f>
        <v>0</v>
      </c>
      <c r="T32" s="78">
        <f ca="1">IF($J32&lt;&gt;0,VLOOKUP($L32,'Allocation Factors - South'!$B$13:$U$105,11,FALSE)*$J32,0)+IF($F32&lt;&gt;0,VLOOKUP($H32,'Allocation Factors - South'!$B$13:$U$105,11,FALSE)*$F32,0)</f>
        <v>0</v>
      </c>
      <c r="U32" s="78">
        <f ca="1">IF($J32&lt;&gt;0,VLOOKUP($L32,'Allocation Factors - South'!$B$13:$U$105,12,FALSE)*$J32,0)+IF($F32&lt;&gt;0,VLOOKUP($H32,'Allocation Factors - South'!$B$13:$U$105,12,FALSE)*$F32,0)</f>
        <v>0</v>
      </c>
      <c r="V32" s="78">
        <f ca="1">IF($J32&lt;&gt;0,VLOOKUP($L32,'Allocation Factors - South'!$B$13:$U$105,13,FALSE)*$J32,0)+IF($F32&lt;&gt;0,VLOOKUP($H32,'Allocation Factors - South'!$B$13:$U$105,13,FALSE)*$F32,0)</f>
        <v>0</v>
      </c>
      <c r="W32" s="78">
        <f ca="1">IF($J32&lt;&gt;0,VLOOKUP($L32,'Allocation Factors - South'!$B$13:$U$105,14,FALSE)*$J32,0)+IF($F32&lt;&gt;0,VLOOKUP($H32,'Allocation Factors - South'!$B$13:$U$105,14,FALSE)*$F32,0)</f>
        <v>0</v>
      </c>
      <c r="X32" s="78">
        <f ca="1">IF($J32&lt;&gt;0,VLOOKUP($L32,'Allocation Factors - South'!$B$13:$U$105,15,FALSE)*$J32,0)+IF($F32&lt;&gt;0,VLOOKUP($H32,'Allocation Factors - South'!$B$13:$U$105,15,FALSE)*$F32,0)</f>
        <v>0</v>
      </c>
      <c r="Y32" s="78">
        <f ca="1">IF($J32&lt;&gt;0,VLOOKUP($L32,'Allocation Factors - South'!$B$13:$U$105,16,FALSE)*$J32,0)+IF($F32&lt;&gt;0,VLOOKUP($H32,'Allocation Factors - South'!$B$13:$U$105,16,FALSE)*$F32,0)</f>
        <v>0</v>
      </c>
      <c r="Z32" s="78">
        <f ca="1">IF($J32&lt;&gt;0,VLOOKUP($L32,'Allocation Factors - South'!$B$13:$U$105,17,FALSE)*$J32,0)+IF($F32&lt;&gt;0,VLOOKUP($H32,'Allocation Factors - South'!$B$13:$U$105,17,FALSE)*$F32,0)</f>
        <v>0</v>
      </c>
      <c r="AA32" s="78">
        <f ca="1">IF($J32&lt;&gt;0,VLOOKUP($L32,'Allocation Factors - South'!$B$13:$U$105,18,FALSE)*$J32,0)+IF($F32&lt;&gt;0,VLOOKUP($H32,'Allocation Factors - South'!$B$13:$U$105,18,FALSE)*$F32,0)</f>
        <v>0</v>
      </c>
      <c r="AB32" s="78">
        <f ca="1">IF($J32&lt;&gt;0,VLOOKUP($L32,'Allocation Factors - South'!$B$13:$U$105,19,FALSE)*$J32,0)+IF($F32&lt;&gt;0,VLOOKUP($H32,'Allocation Factors - South'!$B$13:$U$105,19,FALSE)*$F32,0)</f>
        <v>0</v>
      </c>
      <c r="AC32" s="78">
        <f ca="1">IF($J32&lt;&gt;0,VLOOKUP($L32,'Allocation Factors - South'!$B$13:$U$105,20,FALSE)*$J32,0)+IF($F32&lt;&gt;0,VLOOKUP($H32,'Allocation Factors - South'!$B$13:$U$105,20,FALSE)*$F32,0)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78">
        <f ca="1">'Rate Zone Allocation - Gas Cost'!Q33</f>
        <v>0</v>
      </c>
      <c r="F33" s="78"/>
      <c r="I33" s="74">
        <v>0</v>
      </c>
      <c r="J33" s="78">
        <f t="shared" ca="1" si="6"/>
        <v>0</v>
      </c>
      <c r="L33" s="2" t="s">
        <v>230</v>
      </c>
      <c r="N33" s="78">
        <f ca="1">IF($J33&lt;&gt;0,VLOOKUP($L33,'Allocation Factors - South'!$B$13:$U$105,5,FALSE)*$J33,0)+IF($F33&lt;&gt;0,VLOOKUP($H33,'Allocation Factors - South'!$B$13:$U$105,5,FALSE)*$F33,0)</f>
        <v>0</v>
      </c>
      <c r="O33" s="78">
        <f ca="1">IF($J33&lt;&gt;0,VLOOKUP($L33,'Allocation Factors - South'!$B$13:$U$105,6,FALSE)*$J33,0)+IF($F33&lt;&gt;0,VLOOKUP($H33,'Allocation Factors - South'!$B$13:$U$105,6,FALSE)*$F33,0)</f>
        <v>0</v>
      </c>
      <c r="P33" s="78">
        <f ca="1">IF($J33&lt;&gt;0,VLOOKUP($L33,'Allocation Factors - South'!$B$13:$U$105,7,FALSE)*$J33,0)+IF($F33&lt;&gt;0,VLOOKUP($H33,'Allocation Factors - South'!$B$13:$U$105,7,FALSE)*$F33,0)</f>
        <v>0</v>
      </c>
      <c r="Q33" s="78"/>
      <c r="R33" s="78"/>
      <c r="S33" s="78">
        <f ca="1">IF($J33&lt;&gt;0,VLOOKUP($L33,'Allocation Factors - South'!$B$13:$U$105,10,FALSE)*$J33,0)+IF($F33&lt;&gt;0,VLOOKUP($H33,'Allocation Factors - South'!$B$13:$U$105,10,FALSE)*$F33,0)</f>
        <v>0</v>
      </c>
      <c r="T33" s="78">
        <f ca="1">IF($J33&lt;&gt;0,VLOOKUP($L33,'Allocation Factors - South'!$B$13:$U$105,11,FALSE)*$J33,0)+IF($F33&lt;&gt;0,VLOOKUP($H33,'Allocation Factors - South'!$B$13:$U$105,11,FALSE)*$F33,0)</f>
        <v>0</v>
      </c>
      <c r="U33" s="78">
        <f ca="1">IF($J33&lt;&gt;0,VLOOKUP($L33,'Allocation Factors - South'!$B$13:$U$105,12,FALSE)*$J33,0)+IF($F33&lt;&gt;0,VLOOKUP($H33,'Allocation Factors - South'!$B$13:$U$105,12,FALSE)*$F33,0)</f>
        <v>0</v>
      </c>
      <c r="V33" s="78">
        <f ca="1">IF($J33&lt;&gt;0,VLOOKUP($L33,'Allocation Factors - South'!$B$13:$U$105,13,FALSE)*$J33,0)+IF($F33&lt;&gt;0,VLOOKUP($H33,'Allocation Factors - South'!$B$13:$U$105,13,FALSE)*$F33,0)</f>
        <v>0</v>
      </c>
      <c r="W33" s="78">
        <f ca="1">IF($J33&lt;&gt;0,VLOOKUP($L33,'Allocation Factors - South'!$B$13:$U$105,14,FALSE)*$J33,0)+IF($F33&lt;&gt;0,VLOOKUP($H33,'Allocation Factors - South'!$B$13:$U$105,14,FALSE)*$F33,0)</f>
        <v>0</v>
      </c>
      <c r="X33" s="78">
        <f ca="1">IF($J33&lt;&gt;0,VLOOKUP($L33,'Allocation Factors - South'!$B$13:$U$105,15,FALSE)*$J33,0)+IF($F33&lt;&gt;0,VLOOKUP($H33,'Allocation Factors - South'!$B$13:$U$105,15,FALSE)*$F33,0)</f>
        <v>0</v>
      </c>
      <c r="Y33" s="78">
        <f ca="1">IF($J33&lt;&gt;0,VLOOKUP($L33,'Allocation Factors - South'!$B$13:$U$105,16,FALSE)*$J33,0)+IF($F33&lt;&gt;0,VLOOKUP($H33,'Allocation Factors - South'!$B$13:$U$105,16,FALSE)*$F33,0)</f>
        <v>0</v>
      </c>
      <c r="Z33" s="78">
        <f ca="1">IF($J33&lt;&gt;0,VLOOKUP($L33,'Allocation Factors - South'!$B$13:$U$105,17,FALSE)*$J33,0)+IF($F33&lt;&gt;0,VLOOKUP($H33,'Allocation Factors - South'!$B$13:$U$105,17,FALSE)*$F33,0)</f>
        <v>0</v>
      </c>
      <c r="AA33" s="78">
        <f ca="1">IF($J33&lt;&gt;0,VLOOKUP($L33,'Allocation Factors - South'!$B$13:$U$105,18,FALSE)*$J33,0)+IF($F33&lt;&gt;0,VLOOKUP($H33,'Allocation Factors - South'!$B$13:$U$105,18,FALSE)*$F33,0)</f>
        <v>0</v>
      </c>
      <c r="AB33" s="78">
        <f ca="1">IF($J33&lt;&gt;0,VLOOKUP($L33,'Allocation Factors - South'!$B$13:$U$105,19,FALSE)*$J33,0)+IF($F33&lt;&gt;0,VLOOKUP($H33,'Allocation Factors - South'!$B$13:$U$105,19,FALSE)*$F33,0)</f>
        <v>0</v>
      </c>
      <c r="AC33" s="78">
        <f ca="1">IF($J33&lt;&gt;0,VLOOKUP($L33,'Allocation Factors - South'!$B$13:$U$105,20,FALSE)*$J33,0)+IF($F33&lt;&gt;0,VLOOKUP($H33,'Allocation Factors - South'!$B$13:$U$105,20,FALSE)*$F33,0)</f>
        <v>0</v>
      </c>
    </row>
    <row r="34" spans="1:29" x14ac:dyDescent="0.2">
      <c r="A34" s="2">
        <f t="shared" si="7"/>
        <v>16</v>
      </c>
      <c r="B34" s="31" t="s">
        <v>331</v>
      </c>
      <c r="D34" s="78">
        <f ca="1">'Rate Zone Allocation - Gas Cost'!Q34</f>
        <v>0</v>
      </c>
      <c r="F34" s="78"/>
      <c r="I34" s="74">
        <v>0</v>
      </c>
      <c r="J34" s="78">
        <f t="shared" ca="1" si="6"/>
        <v>0</v>
      </c>
      <c r="L34" s="2" t="s">
        <v>222</v>
      </c>
      <c r="N34" s="78">
        <f ca="1">IF($J34&lt;&gt;0,VLOOKUP($L34,'Allocation Factors - South'!$B$13:$U$105,5,FALSE)*$J34,0)+IF($F34&lt;&gt;0,VLOOKUP($H34,'Allocation Factors - South'!$B$13:$U$105,5,FALSE)*$F34,0)</f>
        <v>0</v>
      </c>
      <c r="O34" s="78">
        <f ca="1">IF($J34&lt;&gt;0,VLOOKUP($L34,'Allocation Factors - South'!$B$13:$U$105,6,FALSE)*$J34,0)+IF($F34&lt;&gt;0,VLOOKUP($H34,'Allocation Factors - South'!$B$13:$U$105,6,FALSE)*$F34,0)</f>
        <v>0</v>
      </c>
      <c r="P34" s="78">
        <f ca="1">IF($J34&lt;&gt;0,VLOOKUP($L34,'Allocation Factors - South'!$B$13:$U$105,7,FALSE)*$J34,0)+IF($F34&lt;&gt;0,VLOOKUP($H34,'Allocation Factors - South'!$B$13:$U$105,7,FALSE)*$F34,0)</f>
        <v>0</v>
      </c>
      <c r="Q34" s="78"/>
      <c r="R34" s="78"/>
      <c r="S34" s="78">
        <f ca="1">IF($J34&lt;&gt;0,VLOOKUP($L34,'Allocation Factors - South'!$B$13:$U$105,10,FALSE)*$J34,0)+IF($F34&lt;&gt;0,VLOOKUP($H34,'Allocation Factors - South'!$B$13:$U$105,10,FALSE)*$F34,0)</f>
        <v>0</v>
      </c>
      <c r="T34" s="78">
        <f ca="1">IF($J34&lt;&gt;0,VLOOKUP($L34,'Allocation Factors - South'!$B$13:$U$105,11,FALSE)*$J34,0)+IF($F34&lt;&gt;0,VLOOKUP($H34,'Allocation Factors - South'!$B$13:$U$105,11,FALSE)*$F34,0)</f>
        <v>0</v>
      </c>
      <c r="U34" s="78">
        <f ca="1">IF($J34&lt;&gt;0,VLOOKUP($L34,'Allocation Factors - South'!$B$13:$U$105,12,FALSE)*$J34,0)+IF($F34&lt;&gt;0,VLOOKUP($H34,'Allocation Factors - South'!$B$13:$U$105,12,FALSE)*$F34,0)</f>
        <v>0</v>
      </c>
      <c r="V34" s="78">
        <f ca="1">IF($J34&lt;&gt;0,VLOOKUP($L34,'Allocation Factors - South'!$B$13:$U$105,13,FALSE)*$J34,0)+IF($F34&lt;&gt;0,VLOOKUP($H34,'Allocation Factors - South'!$B$13:$U$105,13,FALSE)*$F34,0)</f>
        <v>0</v>
      </c>
      <c r="W34" s="78">
        <f ca="1">IF($J34&lt;&gt;0,VLOOKUP($L34,'Allocation Factors - South'!$B$13:$U$105,14,FALSE)*$J34,0)+IF($F34&lt;&gt;0,VLOOKUP($H34,'Allocation Factors - South'!$B$13:$U$105,14,FALSE)*$F34,0)</f>
        <v>0</v>
      </c>
      <c r="X34" s="78">
        <f ca="1">IF($J34&lt;&gt;0,VLOOKUP($L34,'Allocation Factors - South'!$B$13:$U$105,15,FALSE)*$J34,0)+IF($F34&lt;&gt;0,VLOOKUP($H34,'Allocation Factors - South'!$B$13:$U$105,15,FALSE)*$F34,0)</f>
        <v>0</v>
      </c>
      <c r="Y34" s="78">
        <f ca="1">IF($J34&lt;&gt;0,VLOOKUP($L34,'Allocation Factors - South'!$B$13:$U$105,16,FALSE)*$J34,0)+IF($F34&lt;&gt;0,VLOOKUP($H34,'Allocation Factors - South'!$B$13:$U$105,16,FALSE)*$F34,0)</f>
        <v>0</v>
      </c>
      <c r="Z34" s="78">
        <f ca="1">IF($J34&lt;&gt;0,VLOOKUP($L34,'Allocation Factors - South'!$B$13:$U$105,17,FALSE)*$J34,0)+IF($F34&lt;&gt;0,VLOOKUP($H34,'Allocation Factors - South'!$B$13:$U$105,17,FALSE)*$F34,0)</f>
        <v>0</v>
      </c>
      <c r="AA34" s="78">
        <f ca="1">IF($J34&lt;&gt;0,VLOOKUP($L34,'Allocation Factors - South'!$B$13:$U$105,18,FALSE)*$J34,0)+IF($F34&lt;&gt;0,VLOOKUP($H34,'Allocation Factors - South'!$B$13:$U$105,18,FALSE)*$F34,0)</f>
        <v>0</v>
      </c>
      <c r="AB34" s="78">
        <f ca="1">IF($J34&lt;&gt;0,VLOOKUP($L34,'Allocation Factors - South'!$B$13:$U$105,19,FALSE)*$J34,0)+IF($F34&lt;&gt;0,VLOOKUP($H34,'Allocation Factors - South'!$B$13:$U$105,19,FALSE)*$F34,0)</f>
        <v>0</v>
      </c>
      <c r="AC34" s="78">
        <f ca="1">IF($J34&lt;&gt;0,VLOOKUP($L34,'Allocation Factors - South'!$B$13:$U$105,20,FALSE)*$J34,0)+IF($F34&lt;&gt;0,VLOOKUP($H34,'Allocation Factors - South'!$B$13:$U$105,20,FALSE)*$F34,0)</f>
        <v>0</v>
      </c>
    </row>
    <row r="35" spans="1:29" x14ac:dyDescent="0.2">
      <c r="A35" s="2">
        <f t="shared" si="7"/>
        <v>17</v>
      </c>
      <c r="B35" s="31" t="s">
        <v>332</v>
      </c>
      <c r="D35" s="78">
        <f ca="1">'Rate Zone Allocation - Gas Cost'!Q35</f>
        <v>0</v>
      </c>
      <c r="F35" s="78"/>
      <c r="I35" s="74">
        <v>0</v>
      </c>
      <c r="J35" s="78">
        <f t="shared" ca="1" si="6"/>
        <v>0</v>
      </c>
      <c r="L35" s="2" t="s">
        <v>333</v>
      </c>
      <c r="N35" s="78">
        <f ca="1">IF($J35&lt;&gt;0,VLOOKUP($L35,'Allocation Factors - South'!$B$13:$U$105,5,FALSE)*$J35,0)+IF($F35&lt;&gt;0,VLOOKUP($H35,'Allocation Factors - South'!$B$13:$U$105,5,FALSE)*$F35,0)</f>
        <v>0</v>
      </c>
      <c r="O35" s="78">
        <f ca="1">IF($J35&lt;&gt;0,VLOOKUP($L35,'Allocation Factors - South'!$B$13:$U$105,6,FALSE)*$J35,0)+IF($F35&lt;&gt;0,VLOOKUP($H35,'Allocation Factors - South'!$B$13:$U$105,6,FALSE)*$F35,0)</f>
        <v>0</v>
      </c>
      <c r="P35" s="78">
        <f ca="1">IF($J35&lt;&gt;0,VLOOKUP($L35,'Allocation Factors - South'!$B$13:$U$105,7,FALSE)*$J35,0)+IF($F35&lt;&gt;0,VLOOKUP($H35,'Allocation Factors - South'!$B$13:$U$105,7,FALSE)*$F35,0)</f>
        <v>0</v>
      </c>
      <c r="Q35" s="78"/>
      <c r="R35" s="78"/>
      <c r="S35" s="78">
        <f ca="1">IF($J35&lt;&gt;0,VLOOKUP($L35,'Allocation Factors - South'!$B$13:$U$105,10,FALSE)*$J35,0)+IF($F35&lt;&gt;0,VLOOKUP($H35,'Allocation Factors - South'!$B$13:$U$105,10,FALSE)*$F35,0)</f>
        <v>0</v>
      </c>
      <c r="T35" s="78">
        <f ca="1">IF($J35&lt;&gt;0,VLOOKUP($L35,'Allocation Factors - South'!$B$13:$U$105,11,FALSE)*$J35,0)+IF($F35&lt;&gt;0,VLOOKUP($H35,'Allocation Factors - South'!$B$13:$U$105,11,FALSE)*$F35,0)</f>
        <v>0</v>
      </c>
      <c r="U35" s="78">
        <f ca="1">IF($J35&lt;&gt;0,VLOOKUP($L35,'Allocation Factors - South'!$B$13:$U$105,12,FALSE)*$J35,0)+IF($F35&lt;&gt;0,VLOOKUP($H35,'Allocation Factors - South'!$B$13:$U$105,12,FALSE)*$F35,0)</f>
        <v>0</v>
      </c>
      <c r="V35" s="78">
        <f ca="1">IF($J35&lt;&gt;0,VLOOKUP($L35,'Allocation Factors - South'!$B$13:$U$105,13,FALSE)*$J35,0)+IF($F35&lt;&gt;0,VLOOKUP($H35,'Allocation Factors - South'!$B$13:$U$105,13,FALSE)*$F35,0)</f>
        <v>0</v>
      </c>
      <c r="W35" s="78">
        <f ca="1">IF($J35&lt;&gt;0,VLOOKUP($L35,'Allocation Factors - South'!$B$13:$U$105,14,FALSE)*$J35,0)+IF($F35&lt;&gt;0,VLOOKUP($H35,'Allocation Factors - South'!$B$13:$U$105,14,FALSE)*$F35,0)</f>
        <v>0</v>
      </c>
      <c r="X35" s="78">
        <f ca="1">IF($J35&lt;&gt;0,VLOOKUP($L35,'Allocation Factors - South'!$B$13:$U$105,15,FALSE)*$J35,0)+IF($F35&lt;&gt;0,VLOOKUP($H35,'Allocation Factors - South'!$B$13:$U$105,15,FALSE)*$F35,0)</f>
        <v>0</v>
      </c>
      <c r="Y35" s="78">
        <f ca="1">IF($J35&lt;&gt;0,VLOOKUP($L35,'Allocation Factors - South'!$B$13:$U$105,16,FALSE)*$J35,0)+IF($F35&lt;&gt;0,VLOOKUP($H35,'Allocation Factors - South'!$B$13:$U$105,16,FALSE)*$F35,0)</f>
        <v>0</v>
      </c>
      <c r="Z35" s="78">
        <f ca="1">IF($J35&lt;&gt;0,VLOOKUP($L35,'Allocation Factors - South'!$B$13:$U$105,17,FALSE)*$J35,0)+IF($F35&lt;&gt;0,VLOOKUP($H35,'Allocation Factors - South'!$B$13:$U$105,17,FALSE)*$F35,0)</f>
        <v>0</v>
      </c>
      <c r="AA35" s="78">
        <f ca="1">IF($J35&lt;&gt;0,VLOOKUP($L35,'Allocation Factors - South'!$B$13:$U$105,18,FALSE)*$J35,0)+IF($F35&lt;&gt;0,VLOOKUP($H35,'Allocation Factors - South'!$B$13:$U$105,18,FALSE)*$F35,0)</f>
        <v>0</v>
      </c>
      <c r="AB35" s="78">
        <f ca="1">IF($J35&lt;&gt;0,VLOOKUP($L35,'Allocation Factors - South'!$B$13:$U$105,19,FALSE)*$J35,0)+IF($F35&lt;&gt;0,VLOOKUP($H35,'Allocation Factors - South'!$B$13:$U$105,19,FALSE)*$F35,0)</f>
        <v>0</v>
      </c>
      <c r="AC35" s="78">
        <f ca="1">IF($J35&lt;&gt;0,VLOOKUP($L35,'Allocation Factors - South'!$B$13:$U$105,20,FALSE)*$J35,0)+IF($F35&lt;&gt;0,VLOOKUP($H35,'Allocation Factors - South'!$B$13:$U$105,20,FALSE)*$F35,0)</f>
        <v>0</v>
      </c>
    </row>
    <row r="36" spans="1:29" x14ac:dyDescent="0.2">
      <c r="A36" s="2">
        <f t="shared" si="7"/>
        <v>18</v>
      </c>
      <c r="B36" s="31" t="s">
        <v>146</v>
      </c>
      <c r="D36" s="78">
        <f ca="1">'Rate Zone Allocation - Gas Cost'!Q36</f>
        <v>1294.5219427863499</v>
      </c>
      <c r="F36" s="78"/>
      <c r="I36" s="74">
        <v>0</v>
      </c>
      <c r="J36" s="78">
        <f t="shared" ca="1" si="6"/>
        <v>1294.5219427863499</v>
      </c>
      <c r="L36" s="2" t="s">
        <v>229</v>
      </c>
      <c r="N36" s="78">
        <f ca="1">IF($J36&lt;&gt;0,VLOOKUP($L36,'Allocation Factors - South'!$B$13:$U$105,5,FALSE)*$J36,0)+IF($F36&lt;&gt;0,VLOOKUP($H36,'Allocation Factors - South'!$B$13:$U$105,5,FALSE)*$F36,0)</f>
        <v>209.35554128654837</v>
      </c>
      <c r="O36" s="78">
        <f ca="1">IF($J36&lt;&gt;0,VLOOKUP($L36,'Allocation Factors - South'!$B$13:$U$105,6,FALSE)*$J36,0)+IF($F36&lt;&gt;0,VLOOKUP($H36,'Allocation Factors - South'!$B$13:$U$105,6,FALSE)*$F36,0)</f>
        <v>127.75130915164775</v>
      </c>
      <c r="P36" s="78">
        <f ca="1">IF($J36&lt;&gt;0,VLOOKUP($L36,'Allocation Factors - South'!$B$13:$U$105,7,FALSE)*$J36,0)+IF($F36&lt;&gt;0,VLOOKUP($H36,'Allocation Factors - South'!$B$13:$U$105,7,FALSE)*$F36,0)</f>
        <v>229.38979815415507</v>
      </c>
      <c r="Q36" s="78"/>
      <c r="R36" s="78"/>
      <c r="S36" s="78">
        <f ca="1">IF($J36&lt;&gt;0,VLOOKUP($L36,'Allocation Factors - South'!$B$13:$U$105,10,FALSE)*$J36,0)+IF($F36&lt;&gt;0,VLOOKUP($H36,'Allocation Factors - South'!$B$13:$U$105,10,FALSE)*$F36,0)</f>
        <v>489.28636208532748</v>
      </c>
      <c r="T36" s="78">
        <f ca="1">IF($J36&lt;&gt;0,VLOOKUP($L36,'Allocation Factors - South'!$B$13:$U$105,11,FALSE)*$J36,0)+IF($F36&lt;&gt;0,VLOOKUP($H36,'Allocation Factors - South'!$B$13:$U$105,11,FALSE)*$F36,0)</f>
        <v>0</v>
      </c>
      <c r="U36" s="78">
        <f ca="1">IF($J36&lt;&gt;0,VLOOKUP($L36,'Allocation Factors - South'!$B$13:$U$105,12,FALSE)*$J36,0)+IF($F36&lt;&gt;0,VLOOKUP($H36,'Allocation Factors - South'!$B$13:$U$105,12,FALSE)*$F36,0)</f>
        <v>0</v>
      </c>
      <c r="V36" s="78">
        <f ca="1">IF($J36&lt;&gt;0,VLOOKUP($L36,'Allocation Factors - South'!$B$13:$U$105,13,FALSE)*$J36,0)+IF($F36&lt;&gt;0,VLOOKUP($H36,'Allocation Factors - South'!$B$13:$U$105,13,FALSE)*$F36,0)</f>
        <v>0</v>
      </c>
      <c r="W36" s="78">
        <f ca="1">IF($J36&lt;&gt;0,VLOOKUP($L36,'Allocation Factors - South'!$B$13:$U$105,14,FALSE)*$J36,0)+IF($F36&lt;&gt;0,VLOOKUP($H36,'Allocation Factors - South'!$B$13:$U$105,14,FALSE)*$F36,0)</f>
        <v>238.71303245559525</v>
      </c>
      <c r="X36" s="78">
        <f ca="1">IF($J36&lt;&gt;0,VLOOKUP($L36,'Allocation Factors - South'!$B$13:$U$105,15,FALSE)*$J36,0)+IF($F36&lt;&gt;0,VLOOKUP($H36,'Allocation Factors - South'!$B$13:$U$105,15,FALSE)*$F36,0)</f>
        <v>0</v>
      </c>
      <c r="Y36" s="78">
        <f ca="1">IF($J36&lt;&gt;0,VLOOKUP($L36,'Allocation Factors - South'!$B$13:$U$105,16,FALSE)*$J36,0)+IF($F36&lt;&gt;0,VLOOKUP($H36,'Allocation Factors - South'!$B$13:$U$105,16,FALSE)*$F36,0)</f>
        <v>2.5899653075955147E-2</v>
      </c>
      <c r="Z36" s="78">
        <f ca="1">IF($J36&lt;&gt;0,VLOOKUP($L36,'Allocation Factors - South'!$B$13:$U$105,17,FALSE)*$J36,0)+IF($F36&lt;&gt;0,VLOOKUP($H36,'Allocation Factors - South'!$B$13:$U$105,17,FALSE)*$F36,0)</f>
        <v>0</v>
      </c>
      <c r="AA36" s="78">
        <f ca="1">IF($J36&lt;&gt;0,VLOOKUP($L36,'Allocation Factors - South'!$B$13:$U$105,18,FALSE)*$J36,0)+IF($F36&lt;&gt;0,VLOOKUP($H36,'Allocation Factors - South'!$B$13:$U$105,18,FALSE)*$F36,0)</f>
        <v>0</v>
      </c>
      <c r="AB36" s="78">
        <f ca="1">IF($J36&lt;&gt;0,VLOOKUP($L36,'Allocation Factors - South'!$B$13:$U$105,19,FALSE)*$J36,0)+IF($F36&lt;&gt;0,VLOOKUP($H36,'Allocation Factors - South'!$B$13:$U$105,19,FALSE)*$F36,0)</f>
        <v>0</v>
      </c>
      <c r="AC36" s="78">
        <f ca="1">IF($J36&lt;&gt;0,VLOOKUP($L36,'Allocation Factors - South'!$B$13:$U$105,20,FALSE)*$J36,0)+IF($F36&lt;&gt;0,VLOOKUP($H36,'Allocation Factors - South'!$B$13:$U$105,20,FALSE)*$F36,0)</f>
        <v>0</v>
      </c>
    </row>
    <row r="37" spans="1:29" x14ac:dyDescent="0.2">
      <c r="A37" s="2">
        <f t="shared" si="7"/>
        <v>19</v>
      </c>
      <c r="B37" s="31" t="s">
        <v>95</v>
      </c>
      <c r="D37" s="78">
        <f ca="1">'Rate Zone Allocation - Gas Cost'!Q37</f>
        <v>8163.6709527584489</v>
      </c>
      <c r="F37" s="78">
        <f>'Total Allocation - South'!F37</f>
        <v>7778.2073779181883</v>
      </c>
      <c r="H37" s="2" t="s">
        <v>251</v>
      </c>
      <c r="I37" s="74">
        <v>0</v>
      </c>
      <c r="J37" s="78">
        <f t="shared" ca="1" si="6"/>
        <v>385.46357484026066</v>
      </c>
      <c r="L37" s="2" t="s">
        <v>336</v>
      </c>
      <c r="N37" s="78">
        <f ca="1">IF($J37&lt;&gt;0,VLOOKUP($L37,'Allocation Factors - South'!$B$13:$U$105,5,FALSE)*$J37,0)+IF($F37&lt;&gt;0,VLOOKUP($H37,'Allocation Factors - South'!$B$13:$U$105,5,FALSE)*$F37,0)</f>
        <v>2776.8880371160362</v>
      </c>
      <c r="O37" s="78">
        <f ca="1">IF($J37&lt;&gt;0,VLOOKUP($L37,'Allocation Factors - South'!$B$13:$U$105,6,FALSE)*$J37,0)+IF($F37&lt;&gt;0,VLOOKUP($H37,'Allocation Factors - South'!$B$13:$U$105,6,FALSE)*$F37,0)</f>
        <v>2083.7284666514242</v>
      </c>
      <c r="P37" s="78">
        <f ca="1">IF($J37&lt;&gt;0,VLOOKUP($L37,'Allocation Factors - South'!$B$13:$U$105,7,FALSE)*$J37,0)+IF($F37&lt;&gt;0,VLOOKUP($H37,'Allocation Factors - South'!$B$13:$U$105,7,FALSE)*$F37,0)</f>
        <v>971.59879033084724</v>
      </c>
      <c r="Q37" s="78"/>
      <c r="R37" s="78"/>
      <c r="S37" s="78">
        <f ca="1">IF($J37&lt;&gt;0,VLOOKUP($L37,'Allocation Factors - South'!$B$13:$U$105,10,FALSE)*$J37,0)+IF($F37&lt;&gt;0,VLOOKUP($H37,'Allocation Factors - South'!$B$13:$U$105,10,FALSE)*$F37,0)</f>
        <v>1465.2932230093154</v>
      </c>
      <c r="T37" s="78">
        <f ca="1">IF($J37&lt;&gt;0,VLOOKUP($L37,'Allocation Factors - South'!$B$13:$U$105,11,FALSE)*$J37,0)+IF($F37&lt;&gt;0,VLOOKUP($H37,'Allocation Factors - South'!$B$13:$U$105,11,FALSE)*$F37,0)</f>
        <v>29.563508551082144</v>
      </c>
      <c r="U37" s="78">
        <f ca="1">IF($J37&lt;&gt;0,VLOOKUP($L37,'Allocation Factors - South'!$B$13:$U$105,12,FALSE)*$J37,0)+IF($F37&lt;&gt;0,VLOOKUP($H37,'Allocation Factors - South'!$B$13:$U$105,12,FALSE)*$F37,0)</f>
        <v>0</v>
      </c>
      <c r="V37" s="78">
        <f ca="1">IF($J37&lt;&gt;0,VLOOKUP($L37,'Allocation Factors - South'!$B$13:$U$105,13,FALSE)*$J37,0)+IF($F37&lt;&gt;0,VLOOKUP($H37,'Allocation Factors - South'!$B$13:$U$105,13,FALSE)*$F37,0)</f>
        <v>0</v>
      </c>
      <c r="W37" s="78">
        <f ca="1">IF($J37&lt;&gt;0,VLOOKUP($L37,'Allocation Factors - South'!$B$13:$U$105,14,FALSE)*$J37,0)+IF($F37&lt;&gt;0,VLOOKUP($H37,'Allocation Factors - South'!$B$13:$U$105,14,FALSE)*$F37,0)</f>
        <v>532.1221308410602</v>
      </c>
      <c r="X37" s="78">
        <f ca="1">IF($J37&lt;&gt;0,VLOOKUP($L37,'Allocation Factors - South'!$B$13:$U$105,15,FALSE)*$J37,0)+IF($F37&lt;&gt;0,VLOOKUP($H37,'Allocation Factors - South'!$B$13:$U$105,15,FALSE)*$F37,0)</f>
        <v>0</v>
      </c>
      <c r="Y37" s="78">
        <f ca="1">IF($J37&lt;&gt;0,VLOOKUP($L37,'Allocation Factors - South'!$B$13:$U$105,16,FALSE)*$J37,0)+IF($F37&lt;&gt;0,VLOOKUP($H37,'Allocation Factors - South'!$B$13:$U$105,16,FALSE)*$F37,0)</f>
        <v>160.47150306725703</v>
      </c>
      <c r="Z37" s="78">
        <f ca="1">IF($J37&lt;&gt;0,VLOOKUP($L37,'Allocation Factors - South'!$B$13:$U$105,17,FALSE)*$J37,0)+IF($F37&lt;&gt;0,VLOOKUP($H37,'Allocation Factors - South'!$B$13:$U$105,17,FALSE)*$F37,0)</f>
        <v>17.283348720068709</v>
      </c>
      <c r="AA37" s="78">
        <f ca="1">IF($J37&lt;&gt;0,VLOOKUP($L37,'Allocation Factors - South'!$B$13:$U$105,18,FALSE)*$J37,0)+IF($F37&lt;&gt;0,VLOOKUP($H37,'Allocation Factors - South'!$B$13:$U$105,18,FALSE)*$F37,0)</f>
        <v>0.23512170974873656</v>
      </c>
      <c r="AB37" s="78">
        <f ca="1">IF($J37&lt;&gt;0,VLOOKUP($L37,'Allocation Factors - South'!$B$13:$U$105,19,FALSE)*$J37,0)+IF($F37&lt;&gt;0,VLOOKUP($H37,'Allocation Factors - South'!$B$13:$U$105,19,FALSE)*$F37,0)</f>
        <v>33.58086927630589</v>
      </c>
      <c r="AC37" s="78">
        <f ca="1">IF($J37&lt;&gt;0,VLOOKUP($L37,'Allocation Factors - South'!$B$13:$U$105,20,FALSE)*$J37,0)+IF($F37&lt;&gt;0,VLOOKUP($H37,'Allocation Factors - South'!$B$13:$U$105,20,FALSE)*$F37,0)</f>
        <v>92.905953485302831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9458.1928955447984</v>
      </c>
      <c r="F38" s="41">
        <f>SUM(F31:F37)</f>
        <v>7778.2073779181883</v>
      </c>
      <c r="J38" s="41">
        <f ca="1">SUM(J31:J37)</f>
        <v>1679.9855176266105</v>
      </c>
      <c r="N38" s="41">
        <f t="shared" ref="N38:AA38" ca="1" si="8">SUM(N31:N37)</f>
        <v>2986.2435784025847</v>
      </c>
      <c r="O38" s="41">
        <f t="shared" ca="1" si="8"/>
        <v>2211.4797758030718</v>
      </c>
      <c r="P38" s="41">
        <f t="shared" ca="1" si="8"/>
        <v>1200.9885884850023</v>
      </c>
      <c r="Q38" s="41"/>
      <c r="R38" s="41"/>
      <c r="S38" s="41">
        <f t="shared" ca="1" si="8"/>
        <v>1954.5795850946429</v>
      </c>
      <c r="T38" s="41">
        <f t="shared" ca="1" si="8"/>
        <v>29.563508551082144</v>
      </c>
      <c r="U38" s="41">
        <f t="shared" ca="1" si="8"/>
        <v>0</v>
      </c>
      <c r="V38" s="41">
        <f t="shared" ca="1" si="8"/>
        <v>0</v>
      </c>
      <c r="W38" s="41">
        <f t="shared" ca="1" si="8"/>
        <v>770.83516329665542</v>
      </c>
      <c r="X38" s="41">
        <f t="shared" ca="1" si="8"/>
        <v>0</v>
      </c>
      <c r="Y38" s="41">
        <f t="shared" ca="1" si="8"/>
        <v>160.49740272033299</v>
      </c>
      <c r="Z38" s="41">
        <f t="shared" ca="1" si="8"/>
        <v>17.283348720068709</v>
      </c>
      <c r="AA38" s="41">
        <f t="shared" ca="1" si="8"/>
        <v>0.23512170974873656</v>
      </c>
      <c r="AB38" s="41">
        <f ca="1">SUM(AB31:AB37)</f>
        <v>33.58086927630589</v>
      </c>
      <c r="AC38" s="41">
        <f ca="1">SUM(AC31:AC37)</f>
        <v>92.905953485302831</v>
      </c>
    </row>
    <row r="39" spans="1:29" x14ac:dyDescent="0.2"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x14ac:dyDescent="0.2">
      <c r="B40" s="76" t="s">
        <v>100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x14ac:dyDescent="0.2">
      <c r="A41" s="2">
        <f>A38+1</f>
        <v>21</v>
      </c>
      <c r="B41" s="31" t="s">
        <v>287</v>
      </c>
      <c r="D41" s="78">
        <f ca="1">'Rate Zone Allocation - Gas Cost'!Q41</f>
        <v>8497.0418748159027</v>
      </c>
      <c r="E41" s="78"/>
      <c r="F41" s="78">
        <v>0</v>
      </c>
      <c r="G41" s="78"/>
      <c r="H41" s="122"/>
      <c r="I41" s="132"/>
      <c r="J41" s="78">
        <f t="shared" ref="J41:J55" ca="1" si="9">D41-F41</f>
        <v>8497.0418748159027</v>
      </c>
      <c r="L41" s="2" t="s">
        <v>290</v>
      </c>
      <c r="N41" s="78">
        <f ca="1">IF($J41&lt;&gt;0,VLOOKUP($L41,'Allocation Factors - South'!$B$13:$U$105,5,FALSE)*$J41,0)+IF($F41&lt;&gt;0,VLOOKUP($H41,'Allocation Factors - South'!$B$13:$U$105,5,FALSE)*$F41,0)</f>
        <v>3407.7327695009426</v>
      </c>
      <c r="O41" s="78">
        <f ca="1">IF($J41&lt;&gt;0,VLOOKUP($L41,'Allocation Factors - South'!$B$13:$U$105,6,FALSE)*$J41,0)+IF($F41&lt;&gt;0,VLOOKUP($H41,'Allocation Factors - South'!$B$13:$U$105,6,FALSE)*$F41,0)</f>
        <v>2471.8502321139463</v>
      </c>
      <c r="P41" s="78">
        <f ca="1">IF($J41&lt;&gt;0,VLOOKUP($L41,'Allocation Factors - South'!$B$13:$U$105,7,FALSE)*$J41,0)+IF($F41&lt;&gt;0,VLOOKUP($H41,'Allocation Factors - South'!$B$13:$U$105,7,FALSE)*$F41,0)</f>
        <v>737.29081821962654</v>
      </c>
      <c r="Q41" s="78"/>
      <c r="R41" s="78"/>
      <c r="S41" s="78">
        <f ca="1">IF($J41&lt;&gt;0,VLOOKUP($L41,'Allocation Factors - South'!$B$13:$U$105,10,FALSE)*$J41,0)+IF($F41&lt;&gt;0,VLOOKUP($H41,'Allocation Factors - South'!$B$13:$U$105,10,FALSE)*$F41,0)</f>
        <v>849.16234465460468</v>
      </c>
      <c r="T41" s="78">
        <f ca="1">IF($J41&lt;&gt;0,VLOOKUP($L41,'Allocation Factors - South'!$B$13:$U$105,11,FALSE)*$J41,0)+IF($F41&lt;&gt;0,VLOOKUP($H41,'Allocation Factors - South'!$B$13:$U$105,11,FALSE)*$F41,0)</f>
        <v>0</v>
      </c>
      <c r="U41" s="78">
        <f ca="1">IF($J41&lt;&gt;0,VLOOKUP($L41,'Allocation Factors - South'!$B$13:$U$105,12,FALSE)*$J41,0)+IF($F41&lt;&gt;0,VLOOKUP($H41,'Allocation Factors - South'!$B$13:$U$105,12,FALSE)*$F41,0)</f>
        <v>0</v>
      </c>
      <c r="V41" s="78">
        <f ca="1">IF($J41&lt;&gt;0,VLOOKUP($L41,'Allocation Factors - South'!$B$13:$U$105,13,FALSE)*$J41,0)+IF($F41&lt;&gt;0,VLOOKUP($H41,'Allocation Factors - South'!$B$13:$U$105,13,FALSE)*$F41,0)</f>
        <v>0</v>
      </c>
      <c r="W41" s="78">
        <f ca="1">IF($J41&lt;&gt;0,VLOOKUP($L41,'Allocation Factors - South'!$B$13:$U$105,14,FALSE)*$J41,0)+IF($F41&lt;&gt;0,VLOOKUP($H41,'Allocation Factors - South'!$B$13:$U$105,14,FALSE)*$F41,0)</f>
        <v>887.00508482388113</v>
      </c>
      <c r="X41" s="78">
        <f ca="1">IF($J41&lt;&gt;0,VLOOKUP($L41,'Allocation Factors - South'!$B$13:$U$105,15,FALSE)*$J41,0)+IF($F41&lt;&gt;0,VLOOKUP($H41,'Allocation Factors - South'!$B$13:$U$105,15,FALSE)*$F41,0)</f>
        <v>0</v>
      </c>
      <c r="Y41" s="78">
        <f ca="1">IF($J41&lt;&gt;0,VLOOKUP($L41,'Allocation Factors - South'!$B$13:$U$105,16,FALSE)*$J41,0)+IF($F41&lt;&gt;0,VLOOKUP($H41,'Allocation Factors - South'!$B$13:$U$105,16,FALSE)*$F41,0)</f>
        <v>6.470391867847998E-2</v>
      </c>
      <c r="Z41" s="78">
        <f ca="1">IF($J41&lt;&gt;0,VLOOKUP($L41,'Allocation Factors - South'!$B$13:$U$105,17,FALSE)*$J41,0)+IF($F41&lt;&gt;0,VLOOKUP($H41,'Allocation Factors - South'!$B$13:$U$105,17,FALSE)*$F41,0)</f>
        <v>0.84576339869717987</v>
      </c>
      <c r="AA41" s="78">
        <f ca="1">IF($J41&lt;&gt;0,VLOOKUP($L41,'Allocation Factors - South'!$B$13:$U$105,18,FALSE)*$J41,0)+IF($F41&lt;&gt;0,VLOOKUP($H41,'Allocation Factors - South'!$B$13:$U$105,18,FALSE)*$F41,0)</f>
        <v>0</v>
      </c>
      <c r="AB41" s="78">
        <f ca="1">IF($J41&lt;&gt;0,VLOOKUP($L41,'Allocation Factors - South'!$B$13:$U$105,19,FALSE)*$J41,0)+IF($F41&lt;&gt;0,VLOOKUP($H41,'Allocation Factors - South'!$B$13:$U$105,19,FALSE)*$F41,0)</f>
        <v>22.865791333870501</v>
      </c>
      <c r="AC41" s="78">
        <f ca="1">IF($J41&lt;&gt;0,VLOOKUP($L41,'Allocation Factors - South'!$B$13:$U$105,20,FALSE)*$J41,0)+IF($F41&lt;&gt;0,VLOOKUP($H41,'Allocation Factors - South'!$B$13:$U$105,20,FALSE)*$F41,0)</f>
        <v>120.22436685165511</v>
      </c>
    </row>
    <row r="42" spans="1:29" x14ac:dyDescent="0.2">
      <c r="A42" s="2">
        <f>A41+1</f>
        <v>22</v>
      </c>
      <c r="B42" s="31" t="s">
        <v>288</v>
      </c>
      <c r="D42" s="78">
        <f ca="1">'Rate Zone Allocation - Gas Cost'!Q42</f>
        <v>0</v>
      </c>
      <c r="E42" s="78"/>
      <c r="F42" s="78">
        <v>0</v>
      </c>
      <c r="G42" s="78"/>
      <c r="H42" s="122"/>
      <c r="I42" s="132"/>
      <c r="J42" s="78">
        <f t="shared" ca="1" si="9"/>
        <v>0</v>
      </c>
      <c r="L42" s="2" t="s">
        <v>291</v>
      </c>
      <c r="N42" s="78">
        <f ca="1">IF($J42&lt;&gt;0,VLOOKUP($L42,'Allocation Factors - South'!$B$13:$U$105,5,FALSE)*$J42,0)+IF($F42&lt;&gt;0,VLOOKUP($H42,'Allocation Factors - South'!$B$13:$U$105,5,FALSE)*$F42,0)</f>
        <v>0</v>
      </c>
      <c r="O42" s="78">
        <f ca="1">IF($J42&lt;&gt;0,VLOOKUP($L42,'Allocation Factors - South'!$B$13:$U$105,6,FALSE)*$J42,0)+IF($F42&lt;&gt;0,VLOOKUP($H42,'Allocation Factors - South'!$B$13:$U$105,6,FALSE)*$F42,0)</f>
        <v>0</v>
      </c>
      <c r="P42" s="78">
        <f ca="1">IF($J42&lt;&gt;0,VLOOKUP($L42,'Allocation Factors - South'!$B$13:$U$105,7,FALSE)*$J42,0)+IF($F42&lt;&gt;0,VLOOKUP($H42,'Allocation Factors - South'!$B$13:$U$105,7,FALSE)*$F42,0)</f>
        <v>0</v>
      </c>
      <c r="Q42" s="78"/>
      <c r="R42" s="78"/>
      <c r="S42" s="78">
        <f ca="1">IF($J42&lt;&gt;0,VLOOKUP($L42,'Allocation Factors - South'!$B$13:$U$105,10,FALSE)*$J42,0)+IF($F42&lt;&gt;0,VLOOKUP($H42,'Allocation Factors - South'!$B$13:$U$105,10,FALSE)*$F42,0)</f>
        <v>0</v>
      </c>
      <c r="T42" s="78">
        <f ca="1">IF($J42&lt;&gt;0,VLOOKUP($L42,'Allocation Factors - South'!$B$13:$U$105,11,FALSE)*$J42,0)+IF($F42&lt;&gt;0,VLOOKUP($H42,'Allocation Factors - South'!$B$13:$U$105,11,FALSE)*$F42,0)</f>
        <v>0</v>
      </c>
      <c r="U42" s="78">
        <f ca="1">IF($J42&lt;&gt;0,VLOOKUP($L42,'Allocation Factors - South'!$B$13:$U$105,12,FALSE)*$J42,0)+IF($F42&lt;&gt;0,VLOOKUP($H42,'Allocation Factors - South'!$B$13:$U$105,12,FALSE)*$F42,0)</f>
        <v>0</v>
      </c>
      <c r="V42" s="78">
        <f ca="1">IF($J42&lt;&gt;0,VLOOKUP($L42,'Allocation Factors - South'!$B$13:$U$105,13,FALSE)*$J42,0)+IF($F42&lt;&gt;0,VLOOKUP($H42,'Allocation Factors - South'!$B$13:$U$105,13,FALSE)*$F42,0)</f>
        <v>0</v>
      </c>
      <c r="W42" s="78">
        <f ca="1">IF($J42&lt;&gt;0,VLOOKUP($L42,'Allocation Factors - South'!$B$13:$U$105,14,FALSE)*$J42,0)+IF($F42&lt;&gt;0,VLOOKUP($H42,'Allocation Factors - South'!$B$13:$U$105,14,FALSE)*$F42,0)</f>
        <v>0</v>
      </c>
      <c r="X42" s="78">
        <f ca="1">IF($J42&lt;&gt;0,VLOOKUP($L42,'Allocation Factors - South'!$B$13:$U$105,15,FALSE)*$J42,0)+IF($F42&lt;&gt;0,VLOOKUP($H42,'Allocation Factors - South'!$B$13:$U$105,15,FALSE)*$F42,0)</f>
        <v>0</v>
      </c>
      <c r="Y42" s="78">
        <f ca="1">IF($J42&lt;&gt;0,VLOOKUP($L42,'Allocation Factors - South'!$B$13:$U$105,16,FALSE)*$J42,0)+IF($F42&lt;&gt;0,VLOOKUP($H42,'Allocation Factors - South'!$B$13:$U$105,16,FALSE)*$F42,0)</f>
        <v>0</v>
      </c>
      <c r="Z42" s="78">
        <f ca="1">IF($J42&lt;&gt;0,VLOOKUP($L42,'Allocation Factors - South'!$B$13:$U$105,17,FALSE)*$J42,0)+IF($F42&lt;&gt;0,VLOOKUP($H42,'Allocation Factors - South'!$B$13:$U$105,17,FALSE)*$F42,0)</f>
        <v>0</v>
      </c>
      <c r="AA42" s="78">
        <f ca="1">IF($J42&lt;&gt;0,VLOOKUP($L42,'Allocation Factors - South'!$B$13:$U$105,18,FALSE)*$J42,0)+IF($F42&lt;&gt;0,VLOOKUP($H42,'Allocation Factors - South'!$B$13:$U$105,18,FALSE)*$F42,0)</f>
        <v>0</v>
      </c>
      <c r="AB42" s="78">
        <f ca="1">IF($J42&lt;&gt;0,VLOOKUP($L42,'Allocation Factors - South'!$B$13:$U$105,19,FALSE)*$J42,0)+IF($F42&lt;&gt;0,VLOOKUP($H42,'Allocation Factors - South'!$B$13:$U$105,19,FALSE)*$F42,0)</f>
        <v>0</v>
      </c>
      <c r="AC42" s="78">
        <f ca="1">IF($J42&lt;&gt;0,VLOOKUP($L42,'Allocation Factors - South'!$B$13:$U$105,20,FALSE)*$J42,0)+IF($F42&lt;&gt;0,VLOOKUP($H42,'Allocation Factors - South'!$B$13:$U$105,20,FALSE)*$F42,0)</f>
        <v>0</v>
      </c>
    </row>
    <row r="43" spans="1:29" x14ac:dyDescent="0.2">
      <c r="A43" s="2">
        <f t="shared" ref="A43:A56" si="10">A42+1</f>
        <v>23</v>
      </c>
      <c r="B43" s="31" t="s">
        <v>289</v>
      </c>
      <c r="D43" s="78">
        <f ca="1">'Rate Zone Allocation - Gas Cost'!Q43</f>
        <v>0</v>
      </c>
      <c r="E43" s="78"/>
      <c r="F43" s="78">
        <v>0</v>
      </c>
      <c r="G43" s="78"/>
      <c r="H43" s="122"/>
      <c r="I43" s="132"/>
      <c r="J43" s="78">
        <f t="shared" ca="1" si="9"/>
        <v>0</v>
      </c>
      <c r="L43" s="2" t="s">
        <v>292</v>
      </c>
      <c r="N43" s="78">
        <f ca="1">IF($J43&lt;&gt;0,VLOOKUP($L43,'Allocation Factors - South'!$B$13:$U$105,5,FALSE)*$J43,0)+IF($F43&lt;&gt;0,VLOOKUP($H43,'Allocation Factors - South'!$B$13:$U$105,5,FALSE)*$F43,0)</f>
        <v>0</v>
      </c>
      <c r="O43" s="78">
        <f ca="1">IF($J43&lt;&gt;0,VLOOKUP($L43,'Allocation Factors - South'!$B$13:$U$105,6,FALSE)*$J43,0)+IF($F43&lt;&gt;0,VLOOKUP($H43,'Allocation Factors - South'!$B$13:$U$105,6,FALSE)*$F43,0)</f>
        <v>0</v>
      </c>
      <c r="P43" s="78">
        <f ca="1">IF($J43&lt;&gt;0,VLOOKUP($L43,'Allocation Factors - South'!$B$13:$U$105,7,FALSE)*$J43,0)+IF($F43&lt;&gt;0,VLOOKUP($H43,'Allocation Factors - South'!$B$13:$U$105,7,FALSE)*$F43,0)</f>
        <v>0</v>
      </c>
      <c r="Q43" s="78"/>
      <c r="R43" s="78"/>
      <c r="S43" s="78">
        <f ca="1">IF($J43&lt;&gt;0,VLOOKUP($L43,'Allocation Factors - South'!$B$13:$U$105,10,FALSE)*$J43,0)+IF($F43&lt;&gt;0,VLOOKUP($H43,'Allocation Factors - South'!$B$13:$U$105,10,FALSE)*$F43,0)</f>
        <v>0</v>
      </c>
      <c r="T43" s="78">
        <f ca="1">IF($J43&lt;&gt;0,VLOOKUP($L43,'Allocation Factors - South'!$B$13:$U$105,11,FALSE)*$J43,0)+IF($F43&lt;&gt;0,VLOOKUP($H43,'Allocation Factors - South'!$B$13:$U$105,11,FALSE)*$F43,0)</f>
        <v>0</v>
      </c>
      <c r="U43" s="78">
        <f ca="1">IF($J43&lt;&gt;0,VLOOKUP($L43,'Allocation Factors - South'!$B$13:$U$105,12,FALSE)*$J43,0)+IF($F43&lt;&gt;0,VLOOKUP($H43,'Allocation Factors - South'!$B$13:$U$105,12,FALSE)*$F43,0)</f>
        <v>0</v>
      </c>
      <c r="V43" s="78">
        <f ca="1">IF($J43&lt;&gt;0,VLOOKUP($L43,'Allocation Factors - South'!$B$13:$U$105,13,FALSE)*$J43,0)+IF($F43&lt;&gt;0,VLOOKUP($H43,'Allocation Factors - South'!$B$13:$U$105,13,FALSE)*$F43,0)</f>
        <v>0</v>
      </c>
      <c r="W43" s="78">
        <f ca="1">IF($J43&lt;&gt;0,VLOOKUP($L43,'Allocation Factors - South'!$B$13:$U$105,14,FALSE)*$J43,0)+IF($F43&lt;&gt;0,VLOOKUP($H43,'Allocation Factors - South'!$B$13:$U$105,14,FALSE)*$F43,0)</f>
        <v>0</v>
      </c>
      <c r="X43" s="78">
        <f ca="1">IF($J43&lt;&gt;0,VLOOKUP($L43,'Allocation Factors - South'!$B$13:$U$105,15,FALSE)*$J43,0)+IF($F43&lt;&gt;0,VLOOKUP($H43,'Allocation Factors - South'!$B$13:$U$105,15,FALSE)*$F43,0)</f>
        <v>0</v>
      </c>
      <c r="Y43" s="78">
        <f ca="1">IF($J43&lt;&gt;0,VLOOKUP($L43,'Allocation Factors - South'!$B$13:$U$105,16,FALSE)*$J43,0)+IF($F43&lt;&gt;0,VLOOKUP($H43,'Allocation Factors - South'!$B$13:$U$105,16,FALSE)*$F43,0)</f>
        <v>0</v>
      </c>
      <c r="Z43" s="78">
        <f ca="1">IF($J43&lt;&gt;0,VLOOKUP($L43,'Allocation Factors - South'!$B$13:$U$105,17,FALSE)*$J43,0)+IF($F43&lt;&gt;0,VLOOKUP($H43,'Allocation Factors - South'!$B$13:$U$105,17,FALSE)*$F43,0)</f>
        <v>0</v>
      </c>
      <c r="AA43" s="78">
        <f ca="1">IF($J43&lt;&gt;0,VLOOKUP($L43,'Allocation Factors - South'!$B$13:$U$105,18,FALSE)*$J43,0)+IF($F43&lt;&gt;0,VLOOKUP($H43,'Allocation Factors - South'!$B$13:$U$105,18,FALSE)*$F43,0)</f>
        <v>0</v>
      </c>
      <c r="AB43" s="78">
        <f ca="1">IF($J43&lt;&gt;0,VLOOKUP($L43,'Allocation Factors - South'!$B$13:$U$105,19,FALSE)*$J43,0)+IF($F43&lt;&gt;0,VLOOKUP($H43,'Allocation Factors - South'!$B$13:$U$105,19,FALSE)*$F43,0)</f>
        <v>0</v>
      </c>
      <c r="AC43" s="78">
        <f ca="1">IF($J43&lt;&gt;0,VLOOKUP($L43,'Allocation Factors - South'!$B$13:$U$105,20,FALSE)*$J43,0)+IF($F43&lt;&gt;0,VLOOKUP($H43,'Allocation Factors - South'!$B$13:$U$105,20,FALSE)*$F43,0)</f>
        <v>0</v>
      </c>
    </row>
    <row r="44" spans="1:29" x14ac:dyDescent="0.2">
      <c r="B44" s="31" t="s">
        <v>163</v>
      </c>
      <c r="D44" s="78"/>
      <c r="E44" s="78"/>
      <c r="F44" s="78"/>
      <c r="G44" s="78"/>
      <c r="H44" s="122"/>
      <c r="I44" s="132"/>
      <c r="J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x14ac:dyDescent="0.2">
      <c r="A45" s="2">
        <f>A43+1</f>
        <v>24</v>
      </c>
      <c r="B45" s="81" t="s">
        <v>165</v>
      </c>
      <c r="D45" s="78">
        <f ca="1">'Rate Zone Allocation - Gas Cost'!Q45</f>
        <v>0</v>
      </c>
      <c r="E45" s="78"/>
      <c r="F45" s="78">
        <v>0</v>
      </c>
      <c r="G45" s="78"/>
      <c r="H45" s="122"/>
      <c r="I45" s="132"/>
      <c r="J45" s="78">
        <f t="shared" ca="1" si="9"/>
        <v>0</v>
      </c>
      <c r="L45" s="2" t="s">
        <v>161</v>
      </c>
      <c r="N45" s="78">
        <f ca="1">IF($J45&lt;&gt;0,VLOOKUP($L45,'Allocation Factors - South'!$B$13:$U$105,5,FALSE)*$J45,0)+IF($F45&lt;&gt;0,VLOOKUP($H45,'Allocation Factors - South'!$B$13:$U$105,5,FALSE)*$F45,0)</f>
        <v>0</v>
      </c>
      <c r="O45" s="78">
        <f ca="1">IF($J45&lt;&gt;0,VLOOKUP($L45,'Allocation Factors - South'!$B$13:$U$105,6,FALSE)*$J45,0)+IF($F45&lt;&gt;0,VLOOKUP($H45,'Allocation Factors - South'!$B$13:$U$105,6,FALSE)*$F45,0)</f>
        <v>0</v>
      </c>
      <c r="P45" s="78">
        <f ca="1">IF($J45&lt;&gt;0,VLOOKUP($L45,'Allocation Factors - South'!$B$13:$U$105,7,FALSE)*$J45,0)+IF($F45&lt;&gt;0,VLOOKUP($H45,'Allocation Factors - South'!$B$13:$U$105,7,FALSE)*$F45,0)</f>
        <v>0</v>
      </c>
      <c r="Q45" s="78"/>
      <c r="R45" s="78"/>
      <c r="S45" s="78">
        <f ca="1">IF($J45&lt;&gt;0,VLOOKUP($L45,'Allocation Factors - South'!$B$13:$U$105,10,FALSE)*$J45,0)+IF($F45&lt;&gt;0,VLOOKUP($H45,'Allocation Factors - South'!$B$13:$U$105,10,FALSE)*$F45,0)</f>
        <v>0</v>
      </c>
      <c r="T45" s="78">
        <f ca="1">IF($J45&lt;&gt;0,VLOOKUP($L45,'Allocation Factors - South'!$B$13:$U$105,11,FALSE)*$J45,0)+IF($F45&lt;&gt;0,VLOOKUP($H45,'Allocation Factors - South'!$B$13:$U$105,11,FALSE)*$F45,0)</f>
        <v>0</v>
      </c>
      <c r="U45" s="78">
        <f ca="1">IF($J45&lt;&gt;0,VLOOKUP($L45,'Allocation Factors - South'!$B$13:$U$105,12,FALSE)*$J45,0)+IF($F45&lt;&gt;0,VLOOKUP($H45,'Allocation Factors - South'!$B$13:$U$105,12,FALSE)*$F45,0)</f>
        <v>0</v>
      </c>
      <c r="V45" s="78">
        <f ca="1">IF($J45&lt;&gt;0,VLOOKUP($L45,'Allocation Factors - South'!$B$13:$U$105,13,FALSE)*$J45,0)+IF($F45&lt;&gt;0,VLOOKUP($H45,'Allocation Factors - South'!$B$13:$U$105,13,FALSE)*$F45,0)</f>
        <v>0</v>
      </c>
      <c r="W45" s="78">
        <f ca="1">IF($J45&lt;&gt;0,VLOOKUP($L45,'Allocation Factors - South'!$B$13:$U$105,14,FALSE)*$J45,0)+IF($F45&lt;&gt;0,VLOOKUP($H45,'Allocation Factors - South'!$B$13:$U$105,14,FALSE)*$F45,0)</f>
        <v>0</v>
      </c>
      <c r="X45" s="78">
        <f ca="1">IF($J45&lt;&gt;0,VLOOKUP($L45,'Allocation Factors - South'!$B$13:$U$105,15,FALSE)*$J45,0)+IF($F45&lt;&gt;0,VLOOKUP($H45,'Allocation Factors - South'!$B$13:$U$105,15,FALSE)*$F45,0)</f>
        <v>0</v>
      </c>
      <c r="Y45" s="78">
        <f ca="1">IF($J45&lt;&gt;0,VLOOKUP($L45,'Allocation Factors - South'!$B$13:$U$105,16,FALSE)*$J45,0)+IF($F45&lt;&gt;0,VLOOKUP($H45,'Allocation Factors - South'!$B$13:$U$105,16,FALSE)*$F45,0)</f>
        <v>0</v>
      </c>
      <c r="Z45" s="78">
        <f ca="1">IF($J45&lt;&gt;0,VLOOKUP($L45,'Allocation Factors - South'!$B$13:$U$105,17,FALSE)*$J45,0)+IF($F45&lt;&gt;0,VLOOKUP($H45,'Allocation Factors - South'!$B$13:$U$105,17,FALSE)*$F45,0)</f>
        <v>0</v>
      </c>
      <c r="AA45" s="78">
        <f ca="1">IF($J45&lt;&gt;0,VLOOKUP($L45,'Allocation Factors - South'!$B$13:$U$105,18,FALSE)*$J45,0)+IF($F45&lt;&gt;0,VLOOKUP($H45,'Allocation Factors - South'!$B$13:$U$105,18,FALSE)*$F45,0)</f>
        <v>0</v>
      </c>
      <c r="AB45" s="78">
        <f ca="1">IF($J45&lt;&gt;0,VLOOKUP($L45,'Allocation Factors - South'!$B$13:$U$105,19,FALSE)*$J45,0)+IF($F45&lt;&gt;0,VLOOKUP($H45,'Allocation Factors - South'!$B$13:$U$105,19,FALSE)*$F45,0)</f>
        <v>0</v>
      </c>
      <c r="AC45" s="78">
        <f ca="1">IF($J45&lt;&gt;0,VLOOKUP($L45,'Allocation Factors - South'!$B$13:$U$105,20,FALSE)*$J45,0)+IF($F45&lt;&gt;0,VLOOKUP($H45,'Allocation Factors - South'!$B$13:$U$105,20,FALSE)*$F45,0)</f>
        <v>0</v>
      </c>
    </row>
    <row r="46" spans="1:29" x14ac:dyDescent="0.2">
      <c r="A46" s="2">
        <f t="shared" si="10"/>
        <v>25</v>
      </c>
      <c r="B46" s="81" t="s">
        <v>166</v>
      </c>
      <c r="D46" s="78">
        <f ca="1">'Rate Zone Allocation - Gas Cost'!Q46</f>
        <v>0</v>
      </c>
      <c r="E46" s="78"/>
      <c r="F46" s="78">
        <v>0</v>
      </c>
      <c r="G46" s="78"/>
      <c r="H46" s="122"/>
      <c r="I46" s="132"/>
      <c r="J46" s="78">
        <f t="shared" ca="1" si="9"/>
        <v>0</v>
      </c>
      <c r="L46" s="2" t="s">
        <v>162</v>
      </c>
      <c r="N46" s="78">
        <f ca="1">IF($J46&lt;&gt;0,VLOOKUP($L46,'Allocation Factors - South'!$B$13:$U$105,5,FALSE)*$J46,0)+IF($F46&lt;&gt;0,VLOOKUP($H46,'Allocation Factors - South'!$B$13:$U$105,5,FALSE)*$F46,0)</f>
        <v>0</v>
      </c>
      <c r="O46" s="78">
        <f ca="1">IF($J46&lt;&gt;0,VLOOKUP($L46,'Allocation Factors - South'!$B$13:$U$105,6,FALSE)*$J46,0)+IF($F46&lt;&gt;0,VLOOKUP($H46,'Allocation Factors - South'!$B$13:$U$105,6,FALSE)*$F46,0)</f>
        <v>0</v>
      </c>
      <c r="P46" s="78">
        <f ca="1">IF($J46&lt;&gt;0,VLOOKUP($L46,'Allocation Factors - South'!$B$13:$U$105,7,FALSE)*$J46,0)+IF($F46&lt;&gt;0,VLOOKUP($H46,'Allocation Factors - South'!$B$13:$U$105,7,FALSE)*$F46,0)</f>
        <v>0</v>
      </c>
      <c r="Q46" s="78"/>
      <c r="R46" s="78"/>
      <c r="S46" s="78">
        <f ca="1">IF($J46&lt;&gt;0,VLOOKUP($L46,'Allocation Factors - South'!$B$13:$U$105,10,FALSE)*$J46,0)+IF($F46&lt;&gt;0,VLOOKUP($H46,'Allocation Factors - South'!$B$13:$U$105,10,FALSE)*$F46,0)</f>
        <v>0</v>
      </c>
      <c r="T46" s="78">
        <f ca="1">IF($J46&lt;&gt;0,VLOOKUP($L46,'Allocation Factors - South'!$B$13:$U$105,11,FALSE)*$J46,0)+IF($F46&lt;&gt;0,VLOOKUP($H46,'Allocation Factors - South'!$B$13:$U$105,11,FALSE)*$F46,0)</f>
        <v>0</v>
      </c>
      <c r="U46" s="78">
        <f ca="1">IF($J46&lt;&gt;0,VLOOKUP($L46,'Allocation Factors - South'!$B$13:$U$105,12,FALSE)*$J46,0)+IF($F46&lt;&gt;0,VLOOKUP($H46,'Allocation Factors - South'!$B$13:$U$105,12,FALSE)*$F46,0)</f>
        <v>0</v>
      </c>
      <c r="V46" s="78">
        <f ca="1">IF($J46&lt;&gt;0,VLOOKUP($L46,'Allocation Factors - South'!$B$13:$U$105,13,FALSE)*$J46,0)+IF($F46&lt;&gt;0,VLOOKUP($H46,'Allocation Factors - South'!$B$13:$U$105,13,FALSE)*$F46,0)</f>
        <v>0</v>
      </c>
      <c r="W46" s="78">
        <f ca="1">IF($J46&lt;&gt;0,VLOOKUP($L46,'Allocation Factors - South'!$B$13:$U$105,14,FALSE)*$J46,0)+IF($F46&lt;&gt;0,VLOOKUP($H46,'Allocation Factors - South'!$B$13:$U$105,14,FALSE)*$F46,0)</f>
        <v>0</v>
      </c>
      <c r="X46" s="78">
        <f ca="1">IF($J46&lt;&gt;0,VLOOKUP($L46,'Allocation Factors - South'!$B$13:$U$105,15,FALSE)*$J46,0)+IF($F46&lt;&gt;0,VLOOKUP($H46,'Allocation Factors - South'!$B$13:$U$105,15,FALSE)*$F46,0)</f>
        <v>0</v>
      </c>
      <c r="Y46" s="78">
        <f ca="1">IF($J46&lt;&gt;0,VLOOKUP($L46,'Allocation Factors - South'!$B$13:$U$105,16,FALSE)*$J46,0)+IF($F46&lt;&gt;0,VLOOKUP($H46,'Allocation Factors - South'!$B$13:$U$105,16,FALSE)*$F46,0)</f>
        <v>0</v>
      </c>
      <c r="Z46" s="78">
        <f ca="1">IF($J46&lt;&gt;0,VLOOKUP($L46,'Allocation Factors - South'!$B$13:$U$105,17,FALSE)*$J46,0)+IF($F46&lt;&gt;0,VLOOKUP($H46,'Allocation Factors - South'!$B$13:$U$105,17,FALSE)*$F46,0)</f>
        <v>0</v>
      </c>
      <c r="AA46" s="78">
        <f ca="1">IF($J46&lt;&gt;0,VLOOKUP($L46,'Allocation Factors - South'!$B$13:$U$105,18,FALSE)*$J46,0)+IF($F46&lt;&gt;0,VLOOKUP($H46,'Allocation Factors - South'!$B$13:$U$105,18,FALSE)*$F46,0)</f>
        <v>0</v>
      </c>
      <c r="AB46" s="78">
        <f ca="1">IF($J46&lt;&gt;0,VLOOKUP($L46,'Allocation Factors - South'!$B$13:$U$105,19,FALSE)*$J46,0)+IF($F46&lt;&gt;0,VLOOKUP($H46,'Allocation Factors - South'!$B$13:$U$105,19,FALSE)*$F46,0)</f>
        <v>0</v>
      </c>
      <c r="AC46" s="78">
        <f ca="1">IF($J46&lt;&gt;0,VLOOKUP($L46,'Allocation Factors - South'!$B$13:$U$105,20,FALSE)*$J46,0)+IF($F46&lt;&gt;0,VLOOKUP($H46,'Allocation Factors - South'!$B$13:$U$105,20,FALSE)*$F46,0)</f>
        <v>0</v>
      </c>
    </row>
    <row r="47" spans="1:29" x14ac:dyDescent="0.2">
      <c r="A47" s="2">
        <f t="shared" si="10"/>
        <v>26</v>
      </c>
      <c r="B47" s="31" t="s">
        <v>101</v>
      </c>
      <c r="D47" s="78">
        <f ca="1">'Rate Zone Allocation - Gas Cost'!Q47</f>
        <v>0</v>
      </c>
      <c r="E47" s="78"/>
      <c r="F47" s="78">
        <v>0</v>
      </c>
      <c r="G47" s="78"/>
      <c r="H47" s="122"/>
      <c r="I47" s="132"/>
      <c r="J47" s="78">
        <f t="shared" ca="1" si="9"/>
        <v>0</v>
      </c>
      <c r="L47" s="2" t="s">
        <v>220</v>
      </c>
      <c r="N47" s="78">
        <f ca="1">IF($J47&lt;&gt;0,VLOOKUP($L47,'Allocation Factors - South'!$B$13:$U$105,5,FALSE)*$J47,0)+IF($F47&lt;&gt;0,VLOOKUP($H47,'Allocation Factors - South'!$B$13:$U$105,5,FALSE)*$F47,0)</f>
        <v>0</v>
      </c>
      <c r="O47" s="78">
        <f ca="1">IF($J47&lt;&gt;0,VLOOKUP($L47,'Allocation Factors - South'!$B$13:$U$105,6,FALSE)*$J47,0)+IF($F47&lt;&gt;0,VLOOKUP($H47,'Allocation Factors - South'!$B$13:$U$105,6,FALSE)*$F47,0)</f>
        <v>0</v>
      </c>
      <c r="P47" s="78">
        <f ca="1">IF($J47&lt;&gt;0,VLOOKUP($L47,'Allocation Factors - South'!$B$13:$U$105,7,FALSE)*$J47,0)+IF($F47&lt;&gt;0,VLOOKUP($H47,'Allocation Factors - South'!$B$13:$U$105,7,FALSE)*$F47,0)</f>
        <v>0</v>
      </c>
      <c r="Q47" s="78"/>
      <c r="R47" s="78"/>
      <c r="S47" s="78">
        <f ca="1">IF($J47&lt;&gt;0,VLOOKUP($L47,'Allocation Factors - South'!$B$13:$U$105,10,FALSE)*$J47,0)+IF($F47&lt;&gt;0,VLOOKUP($H47,'Allocation Factors - South'!$B$13:$U$105,10,FALSE)*$F47,0)</f>
        <v>0</v>
      </c>
      <c r="T47" s="78">
        <f ca="1">IF($J47&lt;&gt;0,VLOOKUP($L47,'Allocation Factors - South'!$B$13:$U$105,11,FALSE)*$J47,0)+IF($F47&lt;&gt;0,VLOOKUP($H47,'Allocation Factors - South'!$B$13:$U$105,11,FALSE)*$F47,0)</f>
        <v>0</v>
      </c>
      <c r="U47" s="78">
        <f ca="1">IF($J47&lt;&gt;0,VLOOKUP($L47,'Allocation Factors - South'!$B$13:$U$105,12,FALSE)*$J47,0)+IF($F47&lt;&gt;0,VLOOKUP($H47,'Allocation Factors - South'!$B$13:$U$105,12,FALSE)*$F47,0)</f>
        <v>0</v>
      </c>
      <c r="V47" s="78">
        <f ca="1">IF($J47&lt;&gt;0,VLOOKUP($L47,'Allocation Factors - South'!$B$13:$U$105,13,FALSE)*$J47,0)+IF($F47&lt;&gt;0,VLOOKUP($H47,'Allocation Factors - South'!$B$13:$U$105,13,FALSE)*$F47,0)</f>
        <v>0</v>
      </c>
      <c r="W47" s="78">
        <f ca="1">IF($J47&lt;&gt;0,VLOOKUP($L47,'Allocation Factors - South'!$B$13:$U$105,14,FALSE)*$J47,0)+IF($F47&lt;&gt;0,VLOOKUP($H47,'Allocation Factors - South'!$B$13:$U$105,14,FALSE)*$F47,0)</f>
        <v>0</v>
      </c>
      <c r="X47" s="78">
        <f ca="1">IF($J47&lt;&gt;0,VLOOKUP($L47,'Allocation Factors - South'!$B$13:$U$105,15,FALSE)*$J47,0)+IF($F47&lt;&gt;0,VLOOKUP($H47,'Allocation Factors - South'!$B$13:$U$105,15,FALSE)*$F47,0)</f>
        <v>0</v>
      </c>
      <c r="Y47" s="78">
        <f ca="1">IF($J47&lt;&gt;0,VLOOKUP($L47,'Allocation Factors - South'!$B$13:$U$105,16,FALSE)*$J47,0)+IF($F47&lt;&gt;0,VLOOKUP($H47,'Allocation Factors - South'!$B$13:$U$105,16,FALSE)*$F47,0)</f>
        <v>0</v>
      </c>
      <c r="Z47" s="78">
        <f ca="1">IF($J47&lt;&gt;0,VLOOKUP($L47,'Allocation Factors - South'!$B$13:$U$105,17,FALSE)*$J47,0)+IF($F47&lt;&gt;0,VLOOKUP($H47,'Allocation Factors - South'!$B$13:$U$105,17,FALSE)*$F47,0)</f>
        <v>0</v>
      </c>
      <c r="AA47" s="78">
        <f ca="1">IF($J47&lt;&gt;0,VLOOKUP($L47,'Allocation Factors - South'!$B$13:$U$105,18,FALSE)*$J47,0)+IF($F47&lt;&gt;0,VLOOKUP($H47,'Allocation Factors - South'!$B$13:$U$105,18,FALSE)*$F47,0)</f>
        <v>0</v>
      </c>
      <c r="AB47" s="78">
        <f ca="1">IF($J47&lt;&gt;0,VLOOKUP($L47,'Allocation Factors - South'!$B$13:$U$105,19,FALSE)*$J47,0)+IF($F47&lt;&gt;0,VLOOKUP($H47,'Allocation Factors - South'!$B$13:$U$105,19,FALSE)*$F47,0)</f>
        <v>0</v>
      </c>
      <c r="AC47" s="78">
        <f ca="1">IF($J47&lt;&gt;0,VLOOKUP($L47,'Allocation Factors - South'!$B$13:$U$105,20,FALSE)*$J47,0)+IF($F47&lt;&gt;0,VLOOKUP($H47,'Allocation Factors - South'!$B$13:$U$105,20,FALSE)*$F47,0)</f>
        <v>0</v>
      </c>
    </row>
    <row r="48" spans="1:29" x14ac:dyDescent="0.2">
      <c r="A48" s="2">
        <f t="shared" si="10"/>
        <v>27</v>
      </c>
      <c r="B48" s="31" t="s">
        <v>102</v>
      </c>
      <c r="D48" s="78">
        <f ca="1">'Rate Zone Allocation - Gas Cost'!Q48</f>
        <v>0</v>
      </c>
      <c r="E48" s="78"/>
      <c r="F48" s="78">
        <v>0</v>
      </c>
      <c r="G48" s="78"/>
      <c r="H48" s="122"/>
      <c r="I48" s="132"/>
      <c r="J48" s="78">
        <f t="shared" ca="1" si="9"/>
        <v>0</v>
      </c>
      <c r="L48" s="2" t="s">
        <v>220</v>
      </c>
      <c r="N48" s="78">
        <f ca="1">IF($J48&lt;&gt;0,VLOOKUP($L48,'Allocation Factors - South'!$B$13:$U$105,5,FALSE)*$J48,0)+IF($F48&lt;&gt;0,VLOOKUP($H48,'Allocation Factors - South'!$B$13:$U$105,5,FALSE)*$F48,0)</f>
        <v>0</v>
      </c>
      <c r="O48" s="78">
        <f ca="1">IF($J48&lt;&gt;0,VLOOKUP($L48,'Allocation Factors - South'!$B$13:$U$105,6,FALSE)*$J48,0)+IF($F48&lt;&gt;0,VLOOKUP($H48,'Allocation Factors - South'!$B$13:$U$105,6,FALSE)*$F48,0)</f>
        <v>0</v>
      </c>
      <c r="P48" s="78">
        <f ca="1">IF($J48&lt;&gt;0,VLOOKUP($L48,'Allocation Factors - South'!$B$13:$U$105,7,FALSE)*$J48,0)+IF($F48&lt;&gt;0,VLOOKUP($H48,'Allocation Factors - South'!$B$13:$U$105,7,FALSE)*$F48,0)</f>
        <v>0</v>
      </c>
      <c r="Q48" s="78"/>
      <c r="R48" s="78"/>
      <c r="S48" s="78">
        <f ca="1">IF($J48&lt;&gt;0,VLOOKUP($L48,'Allocation Factors - South'!$B$13:$U$105,10,FALSE)*$J48,0)+IF($F48&lt;&gt;0,VLOOKUP($H48,'Allocation Factors - South'!$B$13:$U$105,10,FALSE)*$F48,0)</f>
        <v>0</v>
      </c>
      <c r="T48" s="78">
        <f ca="1">IF($J48&lt;&gt;0,VLOOKUP($L48,'Allocation Factors - South'!$B$13:$U$105,11,FALSE)*$J48,0)+IF($F48&lt;&gt;0,VLOOKUP($H48,'Allocation Factors - South'!$B$13:$U$105,11,FALSE)*$F48,0)</f>
        <v>0</v>
      </c>
      <c r="U48" s="78">
        <f ca="1">IF($J48&lt;&gt;0,VLOOKUP($L48,'Allocation Factors - South'!$B$13:$U$105,12,FALSE)*$J48,0)+IF($F48&lt;&gt;0,VLOOKUP($H48,'Allocation Factors - South'!$B$13:$U$105,12,FALSE)*$F48,0)</f>
        <v>0</v>
      </c>
      <c r="V48" s="78">
        <f ca="1">IF($J48&lt;&gt;0,VLOOKUP($L48,'Allocation Factors - South'!$B$13:$U$105,13,FALSE)*$J48,0)+IF($F48&lt;&gt;0,VLOOKUP($H48,'Allocation Factors - South'!$B$13:$U$105,13,FALSE)*$F48,0)</f>
        <v>0</v>
      </c>
      <c r="W48" s="78">
        <f ca="1">IF($J48&lt;&gt;0,VLOOKUP($L48,'Allocation Factors - South'!$B$13:$U$105,14,FALSE)*$J48,0)+IF($F48&lt;&gt;0,VLOOKUP($H48,'Allocation Factors - South'!$B$13:$U$105,14,FALSE)*$F48,0)</f>
        <v>0</v>
      </c>
      <c r="X48" s="78">
        <f ca="1">IF($J48&lt;&gt;0,VLOOKUP($L48,'Allocation Factors - South'!$B$13:$U$105,15,FALSE)*$J48,0)+IF($F48&lt;&gt;0,VLOOKUP($H48,'Allocation Factors - South'!$B$13:$U$105,15,FALSE)*$F48,0)</f>
        <v>0</v>
      </c>
      <c r="Y48" s="78">
        <f ca="1">IF($J48&lt;&gt;0,VLOOKUP($L48,'Allocation Factors - South'!$B$13:$U$105,16,FALSE)*$J48,0)+IF($F48&lt;&gt;0,VLOOKUP($H48,'Allocation Factors - South'!$B$13:$U$105,16,FALSE)*$F48,0)</f>
        <v>0</v>
      </c>
      <c r="Z48" s="78">
        <f ca="1">IF($J48&lt;&gt;0,VLOOKUP($L48,'Allocation Factors - South'!$B$13:$U$105,17,FALSE)*$J48,0)+IF($F48&lt;&gt;0,VLOOKUP($H48,'Allocation Factors - South'!$B$13:$U$105,17,FALSE)*$F48,0)</f>
        <v>0</v>
      </c>
      <c r="AA48" s="78">
        <f ca="1">IF($J48&lt;&gt;0,VLOOKUP($L48,'Allocation Factors - South'!$B$13:$U$105,18,FALSE)*$J48,0)+IF($F48&lt;&gt;0,VLOOKUP($H48,'Allocation Factors - South'!$B$13:$U$105,18,FALSE)*$F48,0)</f>
        <v>0</v>
      </c>
      <c r="AB48" s="78">
        <f ca="1">IF($J48&lt;&gt;0,VLOOKUP($L48,'Allocation Factors - South'!$B$13:$U$105,19,FALSE)*$J48,0)+IF($F48&lt;&gt;0,VLOOKUP($H48,'Allocation Factors - South'!$B$13:$U$105,19,FALSE)*$F48,0)</f>
        <v>0</v>
      </c>
      <c r="AC48" s="78">
        <f ca="1">IF($J48&lt;&gt;0,VLOOKUP($L48,'Allocation Factors - South'!$B$13:$U$105,20,FALSE)*$J48,0)+IF($F48&lt;&gt;0,VLOOKUP($H48,'Allocation Factors - South'!$B$13:$U$105,20,FALSE)*$F48,0)</f>
        <v>0</v>
      </c>
    </row>
    <row r="49" spans="1:29" x14ac:dyDescent="0.2">
      <c r="A49" s="2">
        <f t="shared" si="10"/>
        <v>28</v>
      </c>
      <c r="B49" s="31" t="s">
        <v>103</v>
      </c>
      <c r="D49" s="78">
        <f ca="1">'Rate Zone Allocation - Gas Cost'!Q49</f>
        <v>0</v>
      </c>
      <c r="E49" s="78"/>
      <c r="F49" s="78">
        <v>0</v>
      </c>
      <c r="G49" s="78"/>
      <c r="H49" s="122"/>
      <c r="I49" s="132"/>
      <c r="J49" s="78">
        <f t="shared" ca="1" si="9"/>
        <v>0</v>
      </c>
      <c r="L49" s="2" t="s">
        <v>190</v>
      </c>
      <c r="N49" s="78">
        <f ca="1">IF($J49&lt;&gt;0,VLOOKUP($L49,'Allocation Factors - South'!$B$13:$U$105,5,FALSE)*$J49,0)+IF($F49&lt;&gt;0,VLOOKUP($H49,'Allocation Factors - South'!$B$13:$U$105,5,FALSE)*$F49,0)</f>
        <v>0</v>
      </c>
      <c r="O49" s="78">
        <f ca="1">IF($J49&lt;&gt;0,VLOOKUP($L49,'Allocation Factors - South'!$B$13:$U$105,6,FALSE)*$J49,0)+IF($F49&lt;&gt;0,VLOOKUP($H49,'Allocation Factors - South'!$B$13:$U$105,6,FALSE)*$F49,0)</f>
        <v>0</v>
      </c>
      <c r="P49" s="78">
        <f ca="1">IF($J49&lt;&gt;0,VLOOKUP($L49,'Allocation Factors - South'!$B$13:$U$105,7,FALSE)*$J49,0)+IF($F49&lt;&gt;0,VLOOKUP($H49,'Allocation Factors - South'!$B$13:$U$105,7,FALSE)*$F49,0)</f>
        <v>0</v>
      </c>
      <c r="Q49" s="78"/>
      <c r="R49" s="78"/>
      <c r="S49" s="78">
        <f ca="1">IF($J49&lt;&gt;0,VLOOKUP($L49,'Allocation Factors - South'!$B$13:$U$105,10,FALSE)*$J49,0)+IF($F49&lt;&gt;0,VLOOKUP($H49,'Allocation Factors - South'!$B$13:$U$105,10,FALSE)*$F49,0)</f>
        <v>0</v>
      </c>
      <c r="T49" s="78">
        <f ca="1">IF($J49&lt;&gt;0,VLOOKUP($L49,'Allocation Factors - South'!$B$13:$U$105,11,FALSE)*$J49,0)+IF($F49&lt;&gt;0,VLOOKUP($H49,'Allocation Factors - South'!$B$13:$U$105,11,FALSE)*$F49,0)</f>
        <v>0</v>
      </c>
      <c r="U49" s="78">
        <f ca="1">IF($J49&lt;&gt;0,VLOOKUP($L49,'Allocation Factors - South'!$B$13:$U$105,12,FALSE)*$J49,0)+IF($F49&lt;&gt;0,VLOOKUP($H49,'Allocation Factors - South'!$B$13:$U$105,12,FALSE)*$F49,0)</f>
        <v>0</v>
      </c>
      <c r="V49" s="78">
        <f ca="1">IF($J49&lt;&gt;0,VLOOKUP($L49,'Allocation Factors - South'!$B$13:$U$105,13,FALSE)*$J49,0)+IF($F49&lt;&gt;0,VLOOKUP($H49,'Allocation Factors - South'!$B$13:$U$105,13,FALSE)*$F49,0)</f>
        <v>0</v>
      </c>
      <c r="W49" s="78">
        <f ca="1">IF($J49&lt;&gt;0,VLOOKUP($L49,'Allocation Factors - South'!$B$13:$U$105,14,FALSE)*$J49,0)+IF($F49&lt;&gt;0,VLOOKUP($H49,'Allocation Factors - South'!$B$13:$U$105,14,FALSE)*$F49,0)</f>
        <v>0</v>
      </c>
      <c r="X49" s="78">
        <f ca="1">IF($J49&lt;&gt;0,VLOOKUP($L49,'Allocation Factors - South'!$B$13:$U$105,15,FALSE)*$J49,0)+IF($F49&lt;&gt;0,VLOOKUP($H49,'Allocation Factors - South'!$B$13:$U$105,15,FALSE)*$F49,0)</f>
        <v>0</v>
      </c>
      <c r="Y49" s="78">
        <f ca="1">IF($J49&lt;&gt;0,VLOOKUP($L49,'Allocation Factors - South'!$B$13:$U$105,16,FALSE)*$J49,0)+IF($F49&lt;&gt;0,VLOOKUP($H49,'Allocation Factors - South'!$B$13:$U$105,16,FALSE)*$F49,0)</f>
        <v>0</v>
      </c>
      <c r="Z49" s="78">
        <f ca="1">IF($J49&lt;&gt;0,VLOOKUP($L49,'Allocation Factors - South'!$B$13:$U$105,17,FALSE)*$J49,0)+IF($F49&lt;&gt;0,VLOOKUP($H49,'Allocation Factors - South'!$B$13:$U$105,17,FALSE)*$F49,0)</f>
        <v>0</v>
      </c>
      <c r="AA49" s="78">
        <f ca="1">IF($J49&lt;&gt;0,VLOOKUP($L49,'Allocation Factors - South'!$B$13:$U$105,18,FALSE)*$J49,0)+IF($F49&lt;&gt;0,VLOOKUP($H49,'Allocation Factors - South'!$B$13:$U$105,18,FALSE)*$F49,0)</f>
        <v>0</v>
      </c>
      <c r="AB49" s="78">
        <f ca="1">IF($J49&lt;&gt;0,VLOOKUP($L49,'Allocation Factors - South'!$B$13:$U$105,19,FALSE)*$J49,0)+IF($F49&lt;&gt;0,VLOOKUP($H49,'Allocation Factors - South'!$B$13:$U$105,19,FALSE)*$F49,0)</f>
        <v>0</v>
      </c>
      <c r="AC49" s="78">
        <f ca="1">IF($J49&lt;&gt;0,VLOOKUP($L49,'Allocation Factors - South'!$B$13:$U$105,20,FALSE)*$J49,0)+IF($F49&lt;&gt;0,VLOOKUP($H49,'Allocation Factors - South'!$B$13:$U$105,20,FALSE)*$F49,0)</f>
        <v>0</v>
      </c>
    </row>
    <row r="50" spans="1:29" x14ac:dyDescent="0.2">
      <c r="A50" s="2">
        <f t="shared" si="10"/>
        <v>29</v>
      </c>
      <c r="B50" s="31" t="s">
        <v>186</v>
      </c>
      <c r="D50" s="78">
        <f ca="1">'Rate Zone Allocation - Gas Cost'!Q50</f>
        <v>0</v>
      </c>
      <c r="E50" s="78"/>
      <c r="F50" s="78">
        <v>0</v>
      </c>
      <c r="G50" s="78"/>
      <c r="H50" s="122"/>
      <c r="I50" s="132"/>
      <c r="J50" s="78">
        <f t="shared" ca="1" si="9"/>
        <v>0</v>
      </c>
      <c r="L50" s="2" t="s">
        <v>191</v>
      </c>
      <c r="N50" s="78">
        <f ca="1">IF($J50&lt;&gt;0,VLOOKUP($L50,'Allocation Factors - South'!$B$13:$U$105,5,FALSE)*$J50,0)+IF($F50&lt;&gt;0,VLOOKUP($H50,'Allocation Factors - South'!$B$13:$U$105,5,FALSE)*$F50,0)</f>
        <v>0</v>
      </c>
      <c r="O50" s="78">
        <f ca="1">IF($J50&lt;&gt;0,VLOOKUP($L50,'Allocation Factors - South'!$B$13:$U$105,6,FALSE)*$J50,0)+IF($F50&lt;&gt;0,VLOOKUP($H50,'Allocation Factors - South'!$B$13:$U$105,6,FALSE)*$F50,0)</f>
        <v>0</v>
      </c>
      <c r="P50" s="78">
        <f ca="1">IF($J50&lt;&gt;0,VLOOKUP($L50,'Allocation Factors - South'!$B$13:$U$105,7,FALSE)*$J50,0)+IF($F50&lt;&gt;0,VLOOKUP($H50,'Allocation Factors - South'!$B$13:$U$105,7,FALSE)*$F50,0)</f>
        <v>0</v>
      </c>
      <c r="Q50" s="78"/>
      <c r="R50" s="78"/>
      <c r="S50" s="78">
        <f ca="1">IF($J50&lt;&gt;0,VLOOKUP($L50,'Allocation Factors - South'!$B$13:$U$105,10,FALSE)*$J50,0)+IF($F50&lt;&gt;0,VLOOKUP($H50,'Allocation Factors - South'!$B$13:$U$105,10,FALSE)*$F50,0)</f>
        <v>0</v>
      </c>
      <c r="T50" s="78">
        <f ca="1">IF($J50&lt;&gt;0,VLOOKUP($L50,'Allocation Factors - South'!$B$13:$U$105,11,FALSE)*$J50,0)+IF($F50&lt;&gt;0,VLOOKUP($H50,'Allocation Factors - South'!$B$13:$U$105,11,FALSE)*$F50,0)</f>
        <v>0</v>
      </c>
      <c r="U50" s="78">
        <f ca="1">IF($J50&lt;&gt;0,VLOOKUP($L50,'Allocation Factors - South'!$B$13:$U$105,12,FALSE)*$J50,0)+IF($F50&lt;&gt;0,VLOOKUP($H50,'Allocation Factors - South'!$B$13:$U$105,12,FALSE)*$F50,0)</f>
        <v>0</v>
      </c>
      <c r="V50" s="78">
        <f ca="1">IF($J50&lt;&gt;0,VLOOKUP($L50,'Allocation Factors - South'!$B$13:$U$105,13,FALSE)*$J50,0)+IF($F50&lt;&gt;0,VLOOKUP($H50,'Allocation Factors - South'!$B$13:$U$105,13,FALSE)*$F50,0)</f>
        <v>0</v>
      </c>
      <c r="W50" s="78">
        <f ca="1">IF($J50&lt;&gt;0,VLOOKUP($L50,'Allocation Factors - South'!$B$13:$U$105,14,FALSE)*$J50,0)+IF($F50&lt;&gt;0,VLOOKUP($H50,'Allocation Factors - South'!$B$13:$U$105,14,FALSE)*$F50,0)</f>
        <v>0</v>
      </c>
      <c r="X50" s="78">
        <f ca="1">IF($J50&lt;&gt;0,VLOOKUP($L50,'Allocation Factors - South'!$B$13:$U$105,15,FALSE)*$J50,0)+IF($F50&lt;&gt;0,VLOOKUP($H50,'Allocation Factors - South'!$B$13:$U$105,15,FALSE)*$F50,0)</f>
        <v>0</v>
      </c>
      <c r="Y50" s="78">
        <f ca="1">IF($J50&lt;&gt;0,VLOOKUP($L50,'Allocation Factors - South'!$B$13:$U$105,16,FALSE)*$J50,0)+IF($F50&lt;&gt;0,VLOOKUP($H50,'Allocation Factors - South'!$B$13:$U$105,16,FALSE)*$F50,0)</f>
        <v>0</v>
      </c>
      <c r="Z50" s="78">
        <f ca="1">IF($J50&lt;&gt;0,VLOOKUP($L50,'Allocation Factors - South'!$B$13:$U$105,17,FALSE)*$J50,0)+IF($F50&lt;&gt;0,VLOOKUP($H50,'Allocation Factors - South'!$B$13:$U$105,17,FALSE)*$F50,0)</f>
        <v>0</v>
      </c>
      <c r="AA50" s="78">
        <f ca="1">IF($J50&lt;&gt;0,VLOOKUP($L50,'Allocation Factors - South'!$B$13:$U$105,18,FALSE)*$J50,0)+IF($F50&lt;&gt;0,VLOOKUP($H50,'Allocation Factors - South'!$B$13:$U$105,18,FALSE)*$F50,0)</f>
        <v>0</v>
      </c>
      <c r="AB50" s="78">
        <f ca="1">IF($J50&lt;&gt;0,VLOOKUP($L50,'Allocation Factors - South'!$B$13:$U$105,19,FALSE)*$J50,0)+IF($F50&lt;&gt;0,VLOOKUP($H50,'Allocation Factors - South'!$B$13:$U$105,19,FALSE)*$F50,0)</f>
        <v>0</v>
      </c>
      <c r="AC50" s="78">
        <f ca="1">IF($J50&lt;&gt;0,VLOOKUP($L50,'Allocation Factors - South'!$B$13:$U$105,20,FALSE)*$J50,0)+IF($F50&lt;&gt;0,VLOOKUP($H50,'Allocation Factors - South'!$B$13:$U$105,20,FALSE)*$F50,0)</f>
        <v>0</v>
      </c>
    </row>
    <row r="51" spans="1:29" x14ac:dyDescent="0.2">
      <c r="B51" s="31" t="s">
        <v>164</v>
      </c>
      <c r="D51" s="78"/>
      <c r="E51" s="78"/>
      <c r="F51" s="78"/>
      <c r="G51" s="78"/>
      <c r="H51" s="122"/>
      <c r="I51" s="132"/>
      <c r="J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x14ac:dyDescent="0.2">
      <c r="A52" s="2">
        <f>A50+1</f>
        <v>30</v>
      </c>
      <c r="B52" s="81" t="s">
        <v>176</v>
      </c>
      <c r="D52" s="78">
        <f ca="1">'Rate Zone Allocation - Gas Cost'!Q52</f>
        <v>0</v>
      </c>
      <c r="F52" s="78">
        <v>0</v>
      </c>
      <c r="J52" s="78">
        <f t="shared" ca="1" si="9"/>
        <v>0</v>
      </c>
      <c r="L52" s="2" t="s">
        <v>223</v>
      </c>
      <c r="N52" s="78">
        <f ca="1">IF($J52&lt;&gt;0,VLOOKUP($L52,'Allocation Factors - South'!$B$13:$U$105,5,FALSE)*$J52,0)+IF($F52&lt;&gt;0,VLOOKUP($H52,'Allocation Factors - South'!$B$13:$U$105,5,FALSE)*$F52,0)</f>
        <v>0</v>
      </c>
      <c r="O52" s="78">
        <f ca="1">IF($J52&lt;&gt;0,VLOOKUP($L52,'Allocation Factors - South'!$B$13:$U$105,6,FALSE)*$J52,0)+IF($F52&lt;&gt;0,VLOOKUP($H52,'Allocation Factors - South'!$B$13:$U$105,6,FALSE)*$F52,0)</f>
        <v>0</v>
      </c>
      <c r="P52" s="78">
        <f ca="1">IF($J52&lt;&gt;0,VLOOKUP($L52,'Allocation Factors - South'!$B$13:$U$105,7,FALSE)*$J52,0)+IF($F52&lt;&gt;0,VLOOKUP($H52,'Allocation Factors - South'!$B$13:$U$105,7,FALSE)*$F52,0)</f>
        <v>0</v>
      </c>
      <c r="Q52" s="78"/>
      <c r="R52" s="78"/>
      <c r="S52" s="78">
        <f ca="1">IF($J52&lt;&gt;0,VLOOKUP($L52,'Allocation Factors - South'!$B$13:$U$105,10,FALSE)*$J52,0)+IF($F52&lt;&gt;0,VLOOKUP($H52,'Allocation Factors - South'!$B$13:$U$105,10,FALSE)*$F52,0)</f>
        <v>0</v>
      </c>
      <c r="T52" s="78">
        <f ca="1">IF($J52&lt;&gt;0,VLOOKUP($L52,'Allocation Factors - South'!$B$13:$U$105,11,FALSE)*$J52,0)+IF($F52&lt;&gt;0,VLOOKUP($H52,'Allocation Factors - South'!$B$13:$U$105,11,FALSE)*$F52,0)</f>
        <v>0</v>
      </c>
      <c r="U52" s="78">
        <f ca="1">IF($J52&lt;&gt;0,VLOOKUP($L52,'Allocation Factors - South'!$B$13:$U$105,12,FALSE)*$J52,0)+IF($F52&lt;&gt;0,VLOOKUP($H52,'Allocation Factors - South'!$B$13:$U$105,12,FALSE)*$F52,0)</f>
        <v>0</v>
      </c>
      <c r="V52" s="78">
        <f ca="1">IF($J52&lt;&gt;0,VLOOKUP($L52,'Allocation Factors - South'!$B$13:$U$105,13,FALSE)*$J52,0)+IF($F52&lt;&gt;0,VLOOKUP($H52,'Allocation Factors - South'!$B$13:$U$105,13,FALSE)*$F52,0)</f>
        <v>0</v>
      </c>
      <c r="W52" s="78">
        <f ca="1">IF($J52&lt;&gt;0,VLOOKUP($L52,'Allocation Factors - South'!$B$13:$U$105,14,FALSE)*$J52,0)+IF($F52&lt;&gt;0,VLOOKUP($H52,'Allocation Factors - South'!$B$13:$U$105,14,FALSE)*$F52,0)</f>
        <v>0</v>
      </c>
      <c r="X52" s="78">
        <f ca="1">IF($J52&lt;&gt;0,VLOOKUP($L52,'Allocation Factors - South'!$B$13:$U$105,15,FALSE)*$J52,0)+IF($F52&lt;&gt;0,VLOOKUP($H52,'Allocation Factors - South'!$B$13:$U$105,15,FALSE)*$F52,0)</f>
        <v>0</v>
      </c>
      <c r="Y52" s="78">
        <f ca="1">IF($J52&lt;&gt;0,VLOOKUP($L52,'Allocation Factors - South'!$B$13:$U$105,16,FALSE)*$J52,0)+IF($F52&lt;&gt;0,VLOOKUP($H52,'Allocation Factors - South'!$B$13:$U$105,16,FALSE)*$F52,0)</f>
        <v>0</v>
      </c>
      <c r="Z52" s="78">
        <f ca="1">IF($J52&lt;&gt;0,VLOOKUP($L52,'Allocation Factors - South'!$B$13:$U$105,17,FALSE)*$J52,0)+IF($F52&lt;&gt;0,VLOOKUP($H52,'Allocation Factors - South'!$B$13:$U$105,17,FALSE)*$F52,0)</f>
        <v>0</v>
      </c>
      <c r="AA52" s="78">
        <f ca="1">IF($J52&lt;&gt;0,VLOOKUP($L52,'Allocation Factors - South'!$B$13:$U$105,18,FALSE)*$J52,0)+IF($F52&lt;&gt;0,VLOOKUP($H52,'Allocation Factors - South'!$B$13:$U$105,18,FALSE)*$F52,0)</f>
        <v>0</v>
      </c>
      <c r="AB52" s="78">
        <f ca="1">IF($J52&lt;&gt;0,VLOOKUP($L52,'Allocation Factors - South'!$B$13:$U$105,19,FALSE)*$J52,0)+IF($F52&lt;&gt;0,VLOOKUP($H52,'Allocation Factors - South'!$B$13:$U$105,19,FALSE)*$F52,0)</f>
        <v>0</v>
      </c>
      <c r="AC52" s="78">
        <f ca="1">IF($J52&lt;&gt;0,VLOOKUP($L52,'Allocation Factors - South'!$B$13:$U$105,20,FALSE)*$J52,0)+IF($F52&lt;&gt;0,VLOOKUP($H52,'Allocation Factors - South'!$B$13:$U$105,20,FALSE)*$F52,0)</f>
        <v>0</v>
      </c>
    </row>
    <row r="53" spans="1:29" x14ac:dyDescent="0.2">
      <c r="A53" s="2">
        <f t="shared" si="10"/>
        <v>31</v>
      </c>
      <c r="B53" s="81" t="s">
        <v>72</v>
      </c>
      <c r="D53" s="78">
        <f ca="1">'Rate Zone Allocation - Gas Cost'!Q53</f>
        <v>0</v>
      </c>
      <c r="F53" s="78">
        <v>0</v>
      </c>
      <c r="J53" s="78">
        <f t="shared" ca="1" si="9"/>
        <v>0</v>
      </c>
      <c r="L53" s="2" t="s">
        <v>220</v>
      </c>
      <c r="N53" s="78">
        <f ca="1">IF($J53&lt;&gt;0,VLOOKUP($L53,'Allocation Factors - South'!$B$13:$U$105,5,FALSE)*$J53,0)+IF($F53&lt;&gt;0,VLOOKUP($H53,'Allocation Factors - South'!$B$13:$U$105,5,FALSE)*$F53,0)</f>
        <v>0</v>
      </c>
      <c r="O53" s="78">
        <f ca="1">IF($J53&lt;&gt;0,VLOOKUP($L53,'Allocation Factors - South'!$B$13:$U$105,6,FALSE)*$J53,0)+IF($F53&lt;&gt;0,VLOOKUP($H53,'Allocation Factors - South'!$B$13:$U$105,6,FALSE)*$F53,0)</f>
        <v>0</v>
      </c>
      <c r="P53" s="78">
        <f ca="1">IF($J53&lt;&gt;0,VLOOKUP($L53,'Allocation Factors - South'!$B$13:$U$105,7,FALSE)*$J53,0)+IF($F53&lt;&gt;0,VLOOKUP($H53,'Allocation Factors - South'!$B$13:$U$105,7,FALSE)*$F53,0)</f>
        <v>0</v>
      </c>
      <c r="Q53" s="78"/>
      <c r="R53" s="78"/>
      <c r="S53" s="78">
        <f ca="1">IF($J53&lt;&gt;0,VLOOKUP($L53,'Allocation Factors - South'!$B$13:$U$105,10,FALSE)*$J53,0)+IF($F53&lt;&gt;0,VLOOKUP($H53,'Allocation Factors - South'!$B$13:$U$105,10,FALSE)*$F53,0)</f>
        <v>0</v>
      </c>
      <c r="T53" s="78">
        <f ca="1">IF($J53&lt;&gt;0,VLOOKUP($L53,'Allocation Factors - South'!$B$13:$U$105,11,FALSE)*$J53,0)+IF($F53&lt;&gt;0,VLOOKUP($H53,'Allocation Factors - South'!$B$13:$U$105,11,FALSE)*$F53,0)</f>
        <v>0</v>
      </c>
      <c r="U53" s="78">
        <f ca="1">IF($J53&lt;&gt;0,VLOOKUP($L53,'Allocation Factors - South'!$B$13:$U$105,12,FALSE)*$J53,0)+IF($F53&lt;&gt;0,VLOOKUP($H53,'Allocation Factors - South'!$B$13:$U$105,12,FALSE)*$F53,0)</f>
        <v>0</v>
      </c>
      <c r="V53" s="78">
        <f ca="1">IF($J53&lt;&gt;0,VLOOKUP($L53,'Allocation Factors - South'!$B$13:$U$105,13,FALSE)*$J53,0)+IF($F53&lt;&gt;0,VLOOKUP($H53,'Allocation Factors - South'!$B$13:$U$105,13,FALSE)*$F53,0)</f>
        <v>0</v>
      </c>
      <c r="W53" s="78">
        <f ca="1">IF($J53&lt;&gt;0,VLOOKUP($L53,'Allocation Factors - South'!$B$13:$U$105,14,FALSE)*$J53,0)+IF($F53&lt;&gt;0,VLOOKUP($H53,'Allocation Factors - South'!$B$13:$U$105,14,FALSE)*$F53,0)</f>
        <v>0</v>
      </c>
      <c r="X53" s="78">
        <f ca="1">IF($J53&lt;&gt;0,VLOOKUP($L53,'Allocation Factors - South'!$B$13:$U$105,15,FALSE)*$J53,0)+IF($F53&lt;&gt;0,VLOOKUP($H53,'Allocation Factors - South'!$B$13:$U$105,15,FALSE)*$F53,0)</f>
        <v>0</v>
      </c>
      <c r="Y53" s="78">
        <f ca="1">IF($J53&lt;&gt;0,VLOOKUP($L53,'Allocation Factors - South'!$B$13:$U$105,16,FALSE)*$J53,0)+IF($F53&lt;&gt;0,VLOOKUP($H53,'Allocation Factors - South'!$B$13:$U$105,16,FALSE)*$F53,0)</f>
        <v>0</v>
      </c>
      <c r="Z53" s="78">
        <f ca="1">IF($J53&lt;&gt;0,VLOOKUP($L53,'Allocation Factors - South'!$B$13:$U$105,17,FALSE)*$J53,0)+IF($F53&lt;&gt;0,VLOOKUP($H53,'Allocation Factors - South'!$B$13:$U$105,17,FALSE)*$F53,0)</f>
        <v>0</v>
      </c>
      <c r="AA53" s="78">
        <f ca="1">IF($J53&lt;&gt;0,VLOOKUP($L53,'Allocation Factors - South'!$B$13:$U$105,18,FALSE)*$J53,0)+IF($F53&lt;&gt;0,VLOOKUP($H53,'Allocation Factors - South'!$B$13:$U$105,18,FALSE)*$F53,0)</f>
        <v>0</v>
      </c>
      <c r="AB53" s="78">
        <f ca="1">IF($J53&lt;&gt;0,VLOOKUP($L53,'Allocation Factors - South'!$B$13:$U$105,19,FALSE)*$J53,0)+IF($F53&lt;&gt;0,VLOOKUP($H53,'Allocation Factors - South'!$B$13:$U$105,19,FALSE)*$F53,0)</f>
        <v>0</v>
      </c>
      <c r="AC53" s="78">
        <f ca="1">IF($J53&lt;&gt;0,VLOOKUP($L53,'Allocation Factors - South'!$B$13:$U$105,20,FALSE)*$J53,0)+IF($F53&lt;&gt;0,VLOOKUP($H53,'Allocation Factors - South'!$B$13:$U$105,20,FALSE)*$F53,0)</f>
        <v>0</v>
      </c>
    </row>
    <row r="54" spans="1:29" x14ac:dyDescent="0.2">
      <c r="A54" s="2">
        <f t="shared" si="10"/>
        <v>32</v>
      </c>
      <c r="B54" s="81" t="s">
        <v>174</v>
      </c>
      <c r="D54" s="78">
        <f ca="1">'Rate Zone Allocation - Gas Cost'!Q54</f>
        <v>0</v>
      </c>
      <c r="F54" s="78">
        <v>0</v>
      </c>
      <c r="J54" s="78">
        <f t="shared" ca="1" si="9"/>
        <v>0</v>
      </c>
      <c r="L54" s="2" t="s">
        <v>272</v>
      </c>
      <c r="N54" s="78">
        <f ca="1">IF($J54&lt;&gt;0,VLOOKUP($L54,'Allocation Factors - South'!$B$13:$U$105,5,FALSE)*$J54,0)+IF($F54&lt;&gt;0,VLOOKUP($H54,'Allocation Factors - South'!$B$13:$U$105,5,FALSE)*$F54,0)</f>
        <v>0</v>
      </c>
      <c r="O54" s="78">
        <f ca="1">IF($J54&lt;&gt;0,VLOOKUP($L54,'Allocation Factors - South'!$B$13:$U$105,6,FALSE)*$J54,0)+IF($F54&lt;&gt;0,VLOOKUP($H54,'Allocation Factors - South'!$B$13:$U$105,6,FALSE)*$F54,0)</f>
        <v>0</v>
      </c>
      <c r="P54" s="78">
        <f ca="1">IF($J54&lt;&gt;0,VLOOKUP($L54,'Allocation Factors - South'!$B$13:$U$105,7,FALSE)*$J54,0)+IF($F54&lt;&gt;0,VLOOKUP($H54,'Allocation Factors - South'!$B$13:$U$105,7,FALSE)*$F54,0)</f>
        <v>0</v>
      </c>
      <c r="Q54" s="78"/>
      <c r="R54" s="78"/>
      <c r="S54" s="78">
        <f ca="1">IF($J54&lt;&gt;0,VLOOKUP($L54,'Allocation Factors - South'!$B$13:$U$105,10,FALSE)*$J54,0)+IF($F54&lt;&gt;0,VLOOKUP($H54,'Allocation Factors - South'!$B$13:$U$105,10,FALSE)*$F54,0)</f>
        <v>0</v>
      </c>
      <c r="T54" s="78">
        <f ca="1">IF($J54&lt;&gt;0,VLOOKUP($L54,'Allocation Factors - South'!$B$13:$U$105,11,FALSE)*$J54,0)+IF($F54&lt;&gt;0,VLOOKUP($H54,'Allocation Factors - South'!$B$13:$U$105,11,FALSE)*$F54,0)</f>
        <v>0</v>
      </c>
      <c r="U54" s="78">
        <f ca="1">IF($J54&lt;&gt;0,VLOOKUP($L54,'Allocation Factors - South'!$B$13:$U$105,12,FALSE)*$J54,0)+IF($F54&lt;&gt;0,VLOOKUP($H54,'Allocation Factors - South'!$B$13:$U$105,12,FALSE)*$F54,0)</f>
        <v>0</v>
      </c>
      <c r="V54" s="78">
        <f ca="1">IF($J54&lt;&gt;0,VLOOKUP($L54,'Allocation Factors - South'!$B$13:$U$105,13,FALSE)*$J54,0)+IF($F54&lt;&gt;0,VLOOKUP($H54,'Allocation Factors - South'!$B$13:$U$105,13,FALSE)*$F54,0)</f>
        <v>0</v>
      </c>
      <c r="W54" s="78">
        <f ca="1">IF($J54&lt;&gt;0,VLOOKUP($L54,'Allocation Factors - South'!$B$13:$U$105,14,FALSE)*$J54,0)+IF($F54&lt;&gt;0,VLOOKUP($H54,'Allocation Factors - South'!$B$13:$U$105,14,FALSE)*$F54,0)</f>
        <v>0</v>
      </c>
      <c r="X54" s="78">
        <f ca="1">IF($J54&lt;&gt;0,VLOOKUP($L54,'Allocation Factors - South'!$B$13:$U$105,15,FALSE)*$J54,0)+IF($F54&lt;&gt;0,VLOOKUP($H54,'Allocation Factors - South'!$B$13:$U$105,15,FALSE)*$F54,0)</f>
        <v>0</v>
      </c>
      <c r="Y54" s="78">
        <f ca="1">IF($J54&lt;&gt;0,VLOOKUP($L54,'Allocation Factors - South'!$B$13:$U$105,16,FALSE)*$J54,0)+IF($F54&lt;&gt;0,VLOOKUP($H54,'Allocation Factors - South'!$B$13:$U$105,16,FALSE)*$F54,0)</f>
        <v>0</v>
      </c>
      <c r="Z54" s="78">
        <f ca="1">IF($J54&lt;&gt;0,VLOOKUP($L54,'Allocation Factors - South'!$B$13:$U$105,17,FALSE)*$J54,0)+IF($F54&lt;&gt;0,VLOOKUP($H54,'Allocation Factors - South'!$B$13:$U$105,17,FALSE)*$F54,0)</f>
        <v>0</v>
      </c>
      <c r="AA54" s="78">
        <f ca="1">IF($J54&lt;&gt;0,VLOOKUP($L54,'Allocation Factors - South'!$B$13:$U$105,18,FALSE)*$J54,0)+IF($F54&lt;&gt;0,VLOOKUP($H54,'Allocation Factors - South'!$B$13:$U$105,18,FALSE)*$F54,0)</f>
        <v>0</v>
      </c>
      <c r="AB54" s="78">
        <f ca="1">IF($J54&lt;&gt;0,VLOOKUP($L54,'Allocation Factors - South'!$B$13:$U$105,19,FALSE)*$J54,0)+IF($F54&lt;&gt;0,VLOOKUP($H54,'Allocation Factors - South'!$B$13:$U$105,19,FALSE)*$F54,0)</f>
        <v>0</v>
      </c>
      <c r="AC54" s="78">
        <f ca="1">IF($J54&lt;&gt;0,VLOOKUP($L54,'Allocation Factors - South'!$B$13:$U$105,20,FALSE)*$J54,0)+IF($F54&lt;&gt;0,VLOOKUP($H54,'Allocation Factors - South'!$B$13:$U$105,20,FALSE)*$F54,0)</f>
        <v>0</v>
      </c>
    </row>
    <row r="55" spans="1:29" x14ac:dyDescent="0.2">
      <c r="A55" s="2">
        <f t="shared" si="10"/>
        <v>33</v>
      </c>
      <c r="B55" s="31" t="s">
        <v>249</v>
      </c>
      <c r="D55" s="78">
        <f ca="1">'Rate Zone Allocation - Gas Cost'!Q55</f>
        <v>14849.718699354347</v>
      </c>
      <c r="F55" s="78">
        <v>0</v>
      </c>
      <c r="J55" s="78">
        <f t="shared" ca="1" si="9"/>
        <v>14849.718699354347</v>
      </c>
      <c r="L55" s="2" t="s">
        <v>337</v>
      </c>
      <c r="N55" s="78">
        <f ca="1">IF($J55&lt;&gt;0,VLOOKUP($L55,'Allocation Factors - South'!$B$13:$U$105,5,FALSE)*$J55,0)+IF($F55&lt;&gt;0,VLOOKUP($H55,'Allocation Factors - South'!$B$13:$U$105,5,FALSE)*$F55,0)</f>
        <v>4979.7038569500419</v>
      </c>
      <c r="O55" s="78">
        <f ca="1">IF($J55&lt;&gt;0,VLOOKUP($L55,'Allocation Factors - South'!$B$13:$U$105,6,FALSE)*$J55,0)+IF($F55&lt;&gt;0,VLOOKUP($H55,'Allocation Factors - South'!$B$13:$U$105,6,FALSE)*$F55,0)</f>
        <v>3736.5789409967606</v>
      </c>
      <c r="P55" s="78">
        <f ca="1">IF($J55&lt;&gt;0,VLOOKUP($L55,'Allocation Factors - South'!$B$13:$U$105,7,FALSE)*$J55,0)+IF($F55&lt;&gt;0,VLOOKUP($H55,'Allocation Factors - South'!$B$13:$U$105,7,FALSE)*$F55,0)</f>
        <v>1742.3368097423197</v>
      </c>
      <c r="Q55" s="78"/>
      <c r="R55" s="78"/>
      <c r="S55" s="78">
        <f ca="1">IF($J55&lt;&gt;0,VLOOKUP($L55,'Allocation Factors - South'!$B$13:$U$105,10,FALSE)*$J55,0)+IF($F55&lt;&gt;0,VLOOKUP($H55,'Allocation Factors - South'!$B$13:$U$105,10,FALSE)*$F55,0)</f>
        <v>2627.6631310387861</v>
      </c>
      <c r="T55" s="78">
        <f ca="1">IF($J55&lt;&gt;0,VLOOKUP($L55,'Allocation Factors - South'!$B$13:$U$105,11,FALSE)*$J55,0)+IF($F55&lt;&gt;0,VLOOKUP($H55,'Allocation Factors - South'!$B$13:$U$105,11,FALSE)*$F55,0)</f>
        <v>53.015287459568697</v>
      </c>
      <c r="U55" s="78">
        <f ca="1">IF($J55&lt;&gt;0,VLOOKUP($L55,'Allocation Factors - South'!$B$13:$U$105,12,FALSE)*$J55,0)+IF($F55&lt;&gt;0,VLOOKUP($H55,'Allocation Factors - South'!$B$13:$U$105,12,FALSE)*$F55,0)</f>
        <v>0</v>
      </c>
      <c r="V55" s="78">
        <f ca="1">IF($J55&lt;&gt;0,VLOOKUP($L55,'Allocation Factors - South'!$B$13:$U$105,13,FALSE)*$J55,0)+IF($F55&lt;&gt;0,VLOOKUP($H55,'Allocation Factors - South'!$B$13:$U$105,13,FALSE)*$F55,0)</f>
        <v>0</v>
      </c>
      <c r="W55" s="78">
        <f ca="1">IF($J55&lt;&gt;0,VLOOKUP($L55,'Allocation Factors - South'!$B$13:$U$105,14,FALSE)*$J55,0)+IF($F55&lt;&gt;0,VLOOKUP($H55,'Allocation Factors - South'!$B$13:$U$105,14,FALSE)*$F55,0)</f>
        <v>1164.8338796077746</v>
      </c>
      <c r="X55" s="78">
        <f ca="1">IF($J55&lt;&gt;0,VLOOKUP($L55,'Allocation Factors - South'!$B$13:$U$105,15,FALSE)*$J55,0)+IF($F55&lt;&gt;0,VLOOKUP($H55,'Allocation Factors - South'!$B$13:$U$105,15,FALSE)*$F55,0)</f>
        <v>0</v>
      </c>
      <c r="Y55" s="78">
        <f ca="1">IF($J55&lt;&gt;0,VLOOKUP($L55,'Allocation Factors - South'!$B$13:$U$105,16,FALSE)*$J55,0)+IF($F55&lt;&gt;0,VLOOKUP($H55,'Allocation Factors - South'!$B$13:$U$105,16,FALSE)*$F55,0)</f>
        <v>287.76837671601038</v>
      </c>
      <c r="Z55" s="78">
        <f ca="1">IF($J55&lt;&gt;0,VLOOKUP($L55,'Allocation Factors - South'!$B$13:$U$105,17,FALSE)*$J55,0)+IF($F55&lt;&gt;0,VLOOKUP($H55,'Allocation Factors - South'!$B$13:$U$105,17,FALSE)*$F55,0)</f>
        <v>30.993672461254672</v>
      </c>
      <c r="AA55" s="78">
        <f ca="1">IF($J55&lt;&gt;0,VLOOKUP($L55,'Allocation Factors - South'!$B$13:$U$105,18,FALSE)*$J55,0)+IF($F55&lt;&gt;0,VLOOKUP($H55,'Allocation Factors - South'!$B$13:$U$105,18,FALSE)*$F55,0)</f>
        <v>0</v>
      </c>
      <c r="AB55" s="78">
        <f ca="1">IF($J55&lt;&gt;0,VLOOKUP($L55,'Allocation Factors - South'!$B$13:$U$105,19,FALSE)*$J55,0)+IF($F55&lt;&gt;0,VLOOKUP($H55,'Allocation Factors - South'!$B$13:$U$105,19,FALSE)*$F55,0)</f>
        <v>60.219491032567085</v>
      </c>
      <c r="AC55" s="78">
        <f ca="1">IF($J55&lt;&gt;0,VLOOKUP($L55,'Allocation Factors - South'!$B$13:$U$105,20,FALSE)*$J55,0)+IF($F55&lt;&gt;0,VLOOKUP($H55,'Allocation Factors - South'!$B$13:$U$105,20,FALSE)*$F55,0)</f>
        <v>166.60525334926339</v>
      </c>
    </row>
    <row r="56" spans="1:29" x14ac:dyDescent="0.2">
      <c r="A56" s="2">
        <f t="shared" si="10"/>
        <v>34</v>
      </c>
      <c r="B56" s="31" t="s">
        <v>382</v>
      </c>
      <c r="D56" s="41">
        <f ca="1">SUM(D41:D55)</f>
        <v>23346.76057417025</v>
      </c>
      <c r="F56" s="41">
        <f>SUM(F41:F55)</f>
        <v>0</v>
      </c>
      <c r="J56" s="41">
        <f ca="1">SUM(J41:J55)</f>
        <v>23346.76057417025</v>
      </c>
      <c r="N56" s="41">
        <f t="shared" ref="N56:AA56" ca="1" si="11">SUM(N41:N55)</f>
        <v>8387.4366264509845</v>
      </c>
      <c r="O56" s="41">
        <f t="shared" ca="1" si="11"/>
        <v>6208.4291731107069</v>
      </c>
      <c r="P56" s="41">
        <f t="shared" ca="1" si="11"/>
        <v>2479.627627961946</v>
      </c>
      <c r="Q56" s="41"/>
      <c r="R56" s="41"/>
      <c r="S56" s="41">
        <f t="shared" ca="1" si="11"/>
        <v>3476.8254756933907</v>
      </c>
      <c r="T56" s="41">
        <f t="shared" ca="1" si="11"/>
        <v>53.015287459568697</v>
      </c>
      <c r="U56" s="41">
        <f t="shared" ca="1" si="11"/>
        <v>0</v>
      </c>
      <c r="V56" s="41">
        <f t="shared" ca="1" si="11"/>
        <v>0</v>
      </c>
      <c r="W56" s="41">
        <f t="shared" ca="1" si="11"/>
        <v>2051.8389644316558</v>
      </c>
      <c r="X56" s="41">
        <f t="shared" ca="1" si="11"/>
        <v>0</v>
      </c>
      <c r="Y56" s="41">
        <f t="shared" ca="1" si="11"/>
        <v>287.83308063468888</v>
      </c>
      <c r="Z56" s="41">
        <f t="shared" ca="1" si="11"/>
        <v>31.839435859951852</v>
      </c>
      <c r="AA56" s="41">
        <f t="shared" ca="1" si="11"/>
        <v>0</v>
      </c>
      <c r="AB56" s="41">
        <f ca="1">SUM(AB41:AB55)</f>
        <v>83.085282366437582</v>
      </c>
      <c r="AC56" s="41">
        <f ca="1">SUM(AC41:AC55)</f>
        <v>286.8296202009185</v>
      </c>
    </row>
    <row r="57" spans="1:29" x14ac:dyDescent="0.2">
      <c r="D57" s="50"/>
    </row>
    <row r="58" spans="1:29" ht="13.5" thickBot="1" x14ac:dyDescent="0.25">
      <c r="A58" s="2">
        <f>A56+1</f>
        <v>35</v>
      </c>
      <c r="B58" s="31" t="s">
        <v>149</v>
      </c>
      <c r="D58" s="82">
        <f ca="1">D21+D28+D38+D56</f>
        <v>1753516.391767954</v>
      </c>
      <c r="F58" s="82">
        <f>F21+F28+F38+F56</f>
        <v>7778.2073779181883</v>
      </c>
      <c r="J58" s="82">
        <f ca="1">J21+J28+J38+J56</f>
        <v>1745738.1843900359</v>
      </c>
      <c r="N58" s="82">
        <f ca="1">N21+N28+N38+N56</f>
        <v>1116630.7257432055</v>
      </c>
      <c r="O58" s="82">
        <f t="shared" ref="O58:AC58" ca="1" si="12">O21+O28+O38+O56</f>
        <v>567092.81561554607</v>
      </c>
      <c r="P58" s="82">
        <f t="shared" ca="1" si="12"/>
        <v>40567.113861241443</v>
      </c>
      <c r="Q58" s="82"/>
      <c r="R58" s="82"/>
      <c r="S58" s="82">
        <f t="shared" ca="1" si="12"/>
        <v>14971.568016049205</v>
      </c>
      <c r="T58" s="82">
        <f t="shared" ca="1" si="12"/>
        <v>216.83707199014506</v>
      </c>
      <c r="U58" s="82">
        <f t="shared" ca="1" si="12"/>
        <v>0</v>
      </c>
      <c r="V58" s="82">
        <f t="shared" ca="1" si="12"/>
        <v>0</v>
      </c>
      <c r="W58" s="82">
        <f t="shared" ca="1" si="12"/>
        <v>5239.2276226066133</v>
      </c>
      <c r="X58" s="82">
        <f t="shared" ca="1" si="12"/>
        <v>0</v>
      </c>
      <c r="Y58" s="82">
        <f t="shared" ca="1" si="12"/>
        <v>2640.9781419513561</v>
      </c>
      <c r="Z58" s="82">
        <f t="shared" ca="1" si="12"/>
        <v>1067.3627971041767</v>
      </c>
      <c r="AA58" s="82">
        <f t="shared" ca="1" si="12"/>
        <v>688.51931679698635</v>
      </c>
      <c r="AB58" s="82">
        <f t="shared" ca="1" si="12"/>
        <v>2830.9987112236427</v>
      </c>
      <c r="AC58" s="82">
        <f t="shared" ca="1" si="12"/>
        <v>1570.2448702387906</v>
      </c>
    </row>
    <row r="59" spans="1:29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1" spans="1:29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15A1-4E81-41F7-BF70-C2221583193E}">
  <dimension ref="A2:BK217"/>
  <sheetViews>
    <sheetView zoomScale="70" zoomScaleNormal="70" workbookViewId="0">
      <selection activeCell="Z23" sqref="Z23"/>
    </sheetView>
  </sheetViews>
  <sheetFormatPr defaultColWidth="9.140625" defaultRowHeight="12.75" x14ac:dyDescent="0.2"/>
  <cols>
    <col min="1" max="1" width="9.140625" style="18"/>
    <col min="2" max="2" width="29.140625" style="1" customWidth="1"/>
    <col min="3" max="3" width="9" style="18" customWidth="1"/>
    <col min="4" max="4" width="15.28515625" style="1" bestFit="1" customWidth="1"/>
    <col min="5" max="5" width="2.85546875" style="1" customWidth="1"/>
    <col min="6" max="8" width="14.7109375" style="1" customWidth="1"/>
    <col min="9" max="10" width="14.7109375" style="1" hidden="1" customWidth="1"/>
    <col min="11" max="17" width="14.7109375" style="1" customWidth="1"/>
    <col min="18" max="18" width="16.42578125" style="1" customWidth="1"/>
    <col min="19" max="19" width="15.7109375" style="1" customWidth="1"/>
    <col min="20" max="20" width="13.5703125" style="1" customWidth="1"/>
    <col min="21" max="21" width="16.140625" style="1" customWidth="1"/>
    <col min="22" max="16384" width="9.140625" style="1"/>
  </cols>
  <sheetData>
    <row r="2" spans="1:63" x14ac:dyDescent="0.2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63" x14ac:dyDescent="0.2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63" x14ac:dyDescent="0.2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63" x14ac:dyDescent="0.2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63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</row>
    <row r="7" spans="1:63" ht="15" customHeight="1" x14ac:dyDescent="0.2">
      <c r="B7" s="145" t="s">
        <v>475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</row>
    <row r="8" spans="1:63" ht="15" x14ac:dyDescent="0.25">
      <c r="Q8"/>
    </row>
    <row r="9" spans="1:63" x14ac:dyDescent="0.2">
      <c r="A9" s="18" t="s">
        <v>2</v>
      </c>
      <c r="D9" s="18"/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</row>
    <row r="10" spans="1:63" x14ac:dyDescent="0.2">
      <c r="A10" s="4" t="s">
        <v>4</v>
      </c>
      <c r="B10" s="4" t="s">
        <v>405</v>
      </c>
      <c r="D10" s="4" t="s">
        <v>11</v>
      </c>
      <c r="E10" s="18"/>
      <c r="F10" s="33" t="s">
        <v>408</v>
      </c>
      <c r="G10" s="33" t="s">
        <v>409</v>
      </c>
      <c r="H10" s="33" t="s">
        <v>410</v>
      </c>
      <c r="I10" s="33" t="s">
        <v>411</v>
      </c>
      <c r="J10" s="33" t="s">
        <v>412</v>
      </c>
      <c r="K10" s="33" t="s">
        <v>413</v>
      </c>
      <c r="L10" s="33" t="s">
        <v>414</v>
      </c>
      <c r="M10" s="33" t="s">
        <v>415</v>
      </c>
      <c r="N10" s="33" t="s">
        <v>416</v>
      </c>
      <c r="O10" s="33" t="s">
        <v>417</v>
      </c>
      <c r="P10" s="33" t="s">
        <v>418</v>
      </c>
      <c r="Q10" s="33" t="s">
        <v>419</v>
      </c>
      <c r="R10" s="33" t="s">
        <v>420</v>
      </c>
      <c r="S10" s="124" t="s">
        <v>421</v>
      </c>
      <c r="T10" s="33" t="s">
        <v>423</v>
      </c>
      <c r="U10" s="33" t="s">
        <v>424</v>
      </c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8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8"/>
      <c r="BC10" s="150"/>
      <c r="BD10" s="150"/>
      <c r="BE10" s="150"/>
      <c r="BF10" s="150"/>
      <c r="BG10" s="150"/>
      <c r="BH10" s="150"/>
      <c r="BI10" s="150"/>
      <c r="BJ10" s="150"/>
      <c r="BK10" s="150"/>
    </row>
    <row r="11" spans="1:63" x14ac:dyDescent="0.2">
      <c r="D11" s="18" t="s">
        <v>12</v>
      </c>
      <c r="F11" s="83" t="s">
        <v>13</v>
      </c>
      <c r="G11" s="83" t="s">
        <v>14</v>
      </c>
      <c r="H11" s="83" t="s">
        <v>366</v>
      </c>
      <c r="K11" s="83" t="s">
        <v>15</v>
      </c>
      <c r="L11" s="83" t="s">
        <v>16</v>
      </c>
      <c r="M11" s="83" t="s">
        <v>59</v>
      </c>
      <c r="N11" s="83" t="s">
        <v>61</v>
      </c>
      <c r="O11" s="83" t="s">
        <v>62</v>
      </c>
      <c r="P11" s="83" t="s">
        <v>82</v>
      </c>
      <c r="Q11" s="83" t="s">
        <v>143</v>
      </c>
      <c r="R11" s="83" t="s">
        <v>144</v>
      </c>
      <c r="S11" s="83" t="s">
        <v>145</v>
      </c>
      <c r="T11" s="83" t="s">
        <v>184</v>
      </c>
      <c r="U11" s="83" t="s">
        <v>193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"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">
      <c r="A13" s="18">
        <v>1</v>
      </c>
      <c r="B13" s="18"/>
      <c r="C13" s="18" t="s">
        <v>368</v>
      </c>
      <c r="D13" s="8">
        <f>SUM(F13:U13)</f>
        <v>80.551610436634164</v>
      </c>
      <c r="F13" s="20">
        <v>44.291907502545222</v>
      </c>
      <c r="G13" s="20">
        <v>30.629233860674432</v>
      </c>
      <c r="H13" s="20">
        <v>5.0624792698867509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0.39372173728931764</v>
      </c>
      <c r="R13" s="20">
        <v>0</v>
      </c>
      <c r="S13" s="20">
        <v>0</v>
      </c>
      <c r="T13" s="20">
        <v>0.17426806623845695</v>
      </c>
      <c r="U13" s="20">
        <v>0</v>
      </c>
    </row>
    <row r="14" spans="1:63" x14ac:dyDescent="0.2">
      <c r="A14" s="18">
        <v>2</v>
      </c>
      <c r="B14" s="18" t="s">
        <v>334</v>
      </c>
      <c r="D14" s="37">
        <f>SUM(F14:U14)</f>
        <v>1.0000000000000002</v>
      </c>
      <c r="F14" s="37">
        <f>F13/$D13</f>
        <v>0.54985750455464077</v>
      </c>
      <c r="G14" s="37">
        <f t="shared" ref="G14:U14" si="0">G13/$D13</f>
        <v>0.38024359407151626</v>
      </c>
      <c r="H14" s="37">
        <f t="shared" si="0"/>
        <v>6.2847648140680501E-2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37">
        <f t="shared" si="0"/>
        <v>0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37">
        <f t="shared" si="0"/>
        <v>0</v>
      </c>
      <c r="Q14" s="37">
        <f t="shared" si="0"/>
        <v>4.8878195625776891E-3</v>
      </c>
      <c r="R14" s="37">
        <f t="shared" si="0"/>
        <v>0</v>
      </c>
      <c r="S14" s="37">
        <f t="shared" si="0"/>
        <v>0</v>
      </c>
      <c r="T14" s="37">
        <f t="shared" si="0"/>
        <v>2.1634336705849567E-3</v>
      </c>
      <c r="U14" s="37">
        <f t="shared" si="0"/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x14ac:dyDescent="0.2">
      <c r="U15" s="18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</row>
    <row r="16" spans="1:63" x14ac:dyDescent="0.2">
      <c r="A16" s="18">
        <v>3</v>
      </c>
      <c r="B16" s="18"/>
      <c r="C16" s="18" t="s">
        <v>367</v>
      </c>
      <c r="D16" s="8">
        <f>SUM(F16:U16)</f>
        <v>9457.1833043269562</v>
      </c>
      <c r="F16" s="20">
        <v>7036.376826284657</v>
      </c>
      <c r="G16" s="20">
        <v>160.46316458349224</v>
      </c>
      <c r="H16" s="20">
        <v>1797.2868707710638</v>
      </c>
      <c r="I16" s="20">
        <v>0</v>
      </c>
      <c r="J16" s="20">
        <v>0</v>
      </c>
      <c r="K16" s="20">
        <v>209.29104754248195</v>
      </c>
      <c r="L16" s="20">
        <v>0</v>
      </c>
      <c r="M16" s="20">
        <v>0</v>
      </c>
      <c r="N16" s="20">
        <v>0</v>
      </c>
      <c r="O16" s="20">
        <v>28.777519037091267</v>
      </c>
      <c r="P16" s="20">
        <v>0</v>
      </c>
      <c r="Q16" s="20">
        <v>125.57462852548916</v>
      </c>
      <c r="R16" s="20">
        <v>86.3325571112738</v>
      </c>
      <c r="S16" s="20">
        <v>0</v>
      </c>
      <c r="T16" s="20">
        <v>10.464552377124097</v>
      </c>
      <c r="U16" s="20">
        <v>2.6161380942810242</v>
      </c>
    </row>
    <row r="17" spans="1:63" x14ac:dyDescent="0.2">
      <c r="A17" s="18">
        <v>4</v>
      </c>
      <c r="B17" s="18" t="s">
        <v>342</v>
      </c>
      <c r="D17" s="37">
        <f>SUM(F17:U17)</f>
        <v>0.99999999999999978</v>
      </c>
      <c r="F17" s="37">
        <f t="shared" ref="F17:U17" si="1">F16/$D16</f>
        <v>0.74402457897430152</v>
      </c>
      <c r="G17" s="37">
        <f t="shared" si="1"/>
        <v>1.6967331542582592E-2</v>
      </c>
      <c r="H17" s="37">
        <f t="shared" si="1"/>
        <v>0.19004462670706077</v>
      </c>
      <c r="I17" s="37">
        <f t="shared" si="1"/>
        <v>0</v>
      </c>
      <c r="J17" s="37">
        <f t="shared" si="1"/>
        <v>0</v>
      </c>
      <c r="K17" s="37">
        <f t="shared" si="1"/>
        <v>2.2130378655844048E-2</v>
      </c>
      <c r="L17" s="37">
        <f t="shared" si="1"/>
        <v>0</v>
      </c>
      <c r="M17" s="37">
        <f t="shared" si="1"/>
        <v>0</v>
      </c>
      <c r="N17" s="37">
        <f t="shared" si="1"/>
        <v>0</v>
      </c>
      <c r="O17" s="37">
        <f t="shared" si="1"/>
        <v>3.0429270651785565E-3</v>
      </c>
      <c r="P17" s="37">
        <f t="shared" si="1"/>
        <v>0</v>
      </c>
      <c r="Q17" s="37">
        <f t="shared" si="1"/>
        <v>1.3278227193506428E-2</v>
      </c>
      <c r="R17" s="37">
        <f t="shared" si="1"/>
        <v>9.1287811955356683E-3</v>
      </c>
      <c r="S17" s="37">
        <f t="shared" si="1"/>
        <v>0</v>
      </c>
      <c r="T17" s="37">
        <f t="shared" si="1"/>
        <v>1.1065189327922023E-3</v>
      </c>
      <c r="U17" s="37">
        <f t="shared" si="1"/>
        <v>2.7662973319805058E-4</v>
      </c>
    </row>
    <row r="18" spans="1:63" x14ac:dyDescent="0.2">
      <c r="U18" s="18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</row>
    <row r="19" spans="1:63" x14ac:dyDescent="0.2">
      <c r="A19" s="18">
        <v>5</v>
      </c>
      <c r="B19" s="18"/>
      <c r="C19" s="18" t="s">
        <v>367</v>
      </c>
      <c r="D19" s="8">
        <f>SUM(F19:U19)</f>
        <v>51449.317704969151</v>
      </c>
      <c r="F19" s="65">
        <v>17501.210842042616</v>
      </c>
      <c r="G19" s="65">
        <v>13132.237930785986</v>
      </c>
      <c r="H19" s="65">
        <v>6123.4572860379903</v>
      </c>
      <c r="I19" s="65">
        <v>0</v>
      </c>
      <c r="J19" s="65">
        <v>0</v>
      </c>
      <c r="K19" s="65">
        <v>9234.9440447122997</v>
      </c>
      <c r="L19" s="65">
        <v>186.32267105331158</v>
      </c>
      <c r="M19" s="65">
        <v>0</v>
      </c>
      <c r="N19" s="65">
        <v>0</v>
      </c>
      <c r="O19" s="65">
        <v>3353.6755825593214</v>
      </c>
      <c r="P19" s="65">
        <v>0</v>
      </c>
      <c r="Q19" s="65">
        <v>1011.3643660857907</v>
      </c>
      <c r="R19" s="65">
        <v>108.92752101243477</v>
      </c>
      <c r="S19" s="65">
        <v>0</v>
      </c>
      <c r="T19" s="65">
        <v>211.64190474711287</v>
      </c>
      <c r="U19" s="65">
        <v>585.53555593228464</v>
      </c>
      <c r="V19" s="65"/>
      <c r="W19" s="65"/>
    </row>
    <row r="20" spans="1:63" x14ac:dyDescent="0.2">
      <c r="A20" s="18">
        <v>6</v>
      </c>
      <c r="B20" s="18" t="s">
        <v>251</v>
      </c>
      <c r="D20" s="37">
        <f>SUM(F20:U20)</f>
        <v>0.99999999999999989</v>
      </c>
      <c r="F20" s="37">
        <f>F19/$D19</f>
        <v>0.34016409979237272</v>
      </c>
      <c r="G20" s="37">
        <f t="shared" ref="G20:U20" si="2">G19/$D19</f>
        <v>0.25524610464401998</v>
      </c>
      <c r="H20" s="37">
        <f t="shared" si="2"/>
        <v>0.11901921267746114</v>
      </c>
      <c r="I20" s="37">
        <f t="shared" si="2"/>
        <v>0</v>
      </c>
      <c r="J20" s="37">
        <f t="shared" si="2"/>
        <v>0</v>
      </c>
      <c r="K20" s="37">
        <f t="shared" si="2"/>
        <v>0.1794959477921387</v>
      </c>
      <c r="L20" s="37">
        <f t="shared" si="2"/>
        <v>3.6214799216922541E-3</v>
      </c>
      <c r="M20" s="37">
        <f t="shared" si="2"/>
        <v>0</v>
      </c>
      <c r="N20" s="37">
        <f t="shared" si="2"/>
        <v>0</v>
      </c>
      <c r="O20" s="37">
        <f t="shared" si="2"/>
        <v>6.5184063310433596E-2</v>
      </c>
      <c r="P20" s="37">
        <f t="shared" si="2"/>
        <v>0</v>
      </c>
      <c r="Q20" s="37">
        <f t="shared" si="2"/>
        <v>1.9657488402185549E-2</v>
      </c>
      <c r="R20" s="37">
        <f t="shared" si="2"/>
        <v>2.1171810603411397E-3</v>
      </c>
      <c r="S20" s="37">
        <f t="shared" si="2"/>
        <v>0</v>
      </c>
      <c r="T20" s="37">
        <f t="shared" si="2"/>
        <v>4.1135998335439881E-3</v>
      </c>
      <c r="U20" s="37">
        <f t="shared" si="2"/>
        <v>1.138082256581085E-2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1:63" x14ac:dyDescent="0.2">
      <c r="U21" s="18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</row>
    <row r="22" spans="1:63" x14ac:dyDescent="0.2">
      <c r="A22" s="18">
        <v>7</v>
      </c>
      <c r="B22" s="18"/>
      <c r="C22" s="18" t="s">
        <v>367</v>
      </c>
      <c r="D22" s="8">
        <f>SUM(F22:U22)</f>
        <v>41005.942687062285</v>
      </c>
      <c r="F22" s="20">
        <v>13948.749580282172</v>
      </c>
      <c r="G22" s="20">
        <v>10466.607138128586</v>
      </c>
      <c r="H22" s="20">
        <v>4880.4950137112482</v>
      </c>
      <c r="I22" s="20">
        <v>0</v>
      </c>
      <c r="J22" s="20">
        <v>0</v>
      </c>
      <c r="K22" s="20">
        <v>7360.4005477243627</v>
      </c>
      <c r="L22" s="20">
        <v>148.50219811125936</v>
      </c>
      <c r="M22" s="20">
        <v>0</v>
      </c>
      <c r="N22" s="20">
        <v>0</v>
      </c>
      <c r="O22" s="20">
        <v>2672.9339642174796</v>
      </c>
      <c r="P22" s="20">
        <v>0</v>
      </c>
      <c r="Q22" s="20">
        <v>806.07384279161204</v>
      </c>
      <c r="R22" s="20">
        <v>86.817005218482535</v>
      </c>
      <c r="S22" s="20">
        <v>0</v>
      </c>
      <c r="T22" s="20">
        <v>168.68203901181371</v>
      </c>
      <c r="U22" s="20">
        <v>466.68135786526489</v>
      </c>
    </row>
    <row r="23" spans="1:63" x14ac:dyDescent="0.2">
      <c r="A23" s="18">
        <v>8</v>
      </c>
      <c r="B23" s="18" t="s">
        <v>462</v>
      </c>
      <c r="D23" s="37">
        <f>SUM(F23:U23)</f>
        <v>0.99999999999999989</v>
      </c>
      <c r="F23" s="37">
        <f>F22/$D22</f>
        <v>0.34016409979237272</v>
      </c>
      <c r="G23" s="37">
        <f t="shared" ref="G23:U23" si="3">G22/$D22</f>
        <v>0.25524610464401998</v>
      </c>
      <c r="H23" s="37">
        <f t="shared" si="3"/>
        <v>0.11901921267746114</v>
      </c>
      <c r="I23" s="37">
        <f t="shared" si="3"/>
        <v>0</v>
      </c>
      <c r="J23" s="37">
        <f t="shared" si="3"/>
        <v>0</v>
      </c>
      <c r="K23" s="37">
        <f t="shared" si="3"/>
        <v>0.17949594779213868</v>
      </c>
      <c r="L23" s="37">
        <f t="shared" si="3"/>
        <v>3.6214799216922537E-3</v>
      </c>
      <c r="M23" s="37">
        <f t="shared" si="3"/>
        <v>0</v>
      </c>
      <c r="N23" s="37">
        <f t="shared" si="3"/>
        <v>0</v>
      </c>
      <c r="O23" s="37">
        <f t="shared" si="3"/>
        <v>6.5184063310433596E-2</v>
      </c>
      <c r="P23" s="37">
        <f t="shared" si="3"/>
        <v>0</v>
      </c>
      <c r="Q23" s="37">
        <f t="shared" si="3"/>
        <v>1.9657488402185546E-2</v>
      </c>
      <c r="R23" s="37">
        <f t="shared" si="3"/>
        <v>2.1171810603411397E-3</v>
      </c>
      <c r="S23" s="37">
        <f t="shared" si="3"/>
        <v>0</v>
      </c>
      <c r="T23" s="37">
        <f t="shared" si="3"/>
        <v>4.1135998335439881E-3</v>
      </c>
      <c r="U23" s="37">
        <f t="shared" si="3"/>
        <v>1.138082256581085E-2</v>
      </c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spans="1:63" x14ac:dyDescent="0.2">
      <c r="B24" s="18"/>
      <c r="U24" s="1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</row>
    <row r="25" spans="1:63" x14ac:dyDescent="0.2">
      <c r="A25" s="18">
        <v>9</v>
      </c>
      <c r="B25" s="18"/>
      <c r="C25" s="18" t="s">
        <v>367</v>
      </c>
      <c r="D25" s="8">
        <f>SUM(F25:U25)</f>
        <v>39.999999999999993</v>
      </c>
      <c r="F25" s="65">
        <v>20.921215371365573</v>
      </c>
      <c r="G25" s="65">
        <v>16.522333521491642</v>
      </c>
      <c r="H25" s="65">
        <v>2.5483558840871257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8.0952230556559871E-3</v>
      </c>
      <c r="S25" s="65">
        <v>0</v>
      </c>
      <c r="T25" s="65">
        <v>0</v>
      </c>
      <c r="U25" s="65">
        <v>0</v>
      </c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</row>
    <row r="26" spans="1:63" x14ac:dyDescent="0.2">
      <c r="A26" s="18">
        <v>10</v>
      </c>
      <c r="B26" s="18" t="s">
        <v>333</v>
      </c>
      <c r="D26" s="37">
        <f>SUM(F26:U26)</f>
        <v>1</v>
      </c>
      <c r="F26" s="24">
        <f>F25/$D25</f>
        <v>0.52303038428413939</v>
      </c>
      <c r="G26" s="24">
        <f t="shared" ref="G26:U26" si="4">G25/$D25</f>
        <v>0.41305833803729114</v>
      </c>
      <c r="H26" s="24">
        <f t="shared" si="4"/>
        <v>6.3708897102178155E-2</v>
      </c>
      <c r="I26" s="24">
        <f t="shared" si="4"/>
        <v>0</v>
      </c>
      <c r="J26" s="24">
        <f t="shared" si="4"/>
        <v>0</v>
      </c>
      <c r="K26" s="24">
        <f t="shared" si="4"/>
        <v>0</v>
      </c>
      <c r="L26" s="24">
        <f t="shared" si="4"/>
        <v>0</v>
      </c>
      <c r="M26" s="24">
        <f t="shared" si="4"/>
        <v>0</v>
      </c>
      <c r="N26" s="24">
        <f t="shared" si="4"/>
        <v>0</v>
      </c>
      <c r="O26" s="24">
        <f t="shared" si="4"/>
        <v>0</v>
      </c>
      <c r="P26" s="24">
        <f t="shared" si="4"/>
        <v>0</v>
      </c>
      <c r="Q26" s="24">
        <f t="shared" si="4"/>
        <v>0</v>
      </c>
      <c r="R26" s="24">
        <f t="shared" si="4"/>
        <v>2.0238057639139972E-4</v>
      </c>
      <c r="S26" s="24">
        <f t="shared" si="4"/>
        <v>0</v>
      </c>
      <c r="T26" s="24">
        <f t="shared" si="4"/>
        <v>0</v>
      </c>
      <c r="U26" s="24">
        <f t="shared" si="4"/>
        <v>0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x14ac:dyDescent="0.2">
      <c r="U27" s="18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</row>
    <row r="28" spans="1:63" x14ac:dyDescent="0.2">
      <c r="A28" s="18">
        <v>11</v>
      </c>
      <c r="B28" s="18"/>
      <c r="C28" s="18" t="s">
        <v>367</v>
      </c>
      <c r="D28" s="8">
        <f>SUM(F28:U28)</f>
        <v>19122.862845767944</v>
      </c>
      <c r="F28" s="20">
        <v>16680.710962838861</v>
      </c>
      <c r="G28" s="20">
        <v>380.40027341926663</v>
      </c>
      <c r="H28" s="20">
        <v>1639.3788839505123</v>
      </c>
      <c r="I28" s="20">
        <v>0</v>
      </c>
      <c r="J28" s="20">
        <v>0</v>
      </c>
      <c r="K28" s="20">
        <v>190.90292680646431</v>
      </c>
      <c r="L28" s="20">
        <v>0</v>
      </c>
      <c r="M28" s="20">
        <v>0</v>
      </c>
      <c r="N28" s="20">
        <v>0</v>
      </c>
      <c r="O28" s="20">
        <v>26.249152435888838</v>
      </c>
      <c r="P28" s="20">
        <v>0</v>
      </c>
      <c r="Q28" s="20">
        <v>114.5417560838786</v>
      </c>
      <c r="R28" s="20">
        <v>78.747457307666522</v>
      </c>
      <c r="S28" s="20">
        <v>0</v>
      </c>
      <c r="T28" s="20">
        <v>9.5451463403232157</v>
      </c>
      <c r="U28" s="20">
        <v>2.3862865850808039</v>
      </c>
    </row>
    <row r="29" spans="1:63" x14ac:dyDescent="0.2">
      <c r="A29" s="18">
        <v>12</v>
      </c>
      <c r="B29" s="18" t="s">
        <v>223</v>
      </c>
      <c r="D29" s="37">
        <f>SUM(F29:U29)</f>
        <v>1</v>
      </c>
      <c r="F29" s="37">
        <f t="shared" ref="F29:P29" si="5">F28/$D28</f>
        <v>0.87229151290652318</v>
      </c>
      <c r="G29" s="37">
        <f t="shared" si="5"/>
        <v>1.9892433287176586E-2</v>
      </c>
      <c r="H29" s="37">
        <f t="shared" si="5"/>
        <v>8.5728737227926163E-2</v>
      </c>
      <c r="I29" s="37">
        <f t="shared" si="5"/>
        <v>0</v>
      </c>
      <c r="J29" s="37">
        <f t="shared" si="5"/>
        <v>0</v>
      </c>
      <c r="K29" s="37">
        <f t="shared" si="5"/>
        <v>9.982967945027791E-3</v>
      </c>
      <c r="L29" s="37">
        <f t="shared" si="5"/>
        <v>0</v>
      </c>
      <c r="M29" s="37">
        <f t="shared" si="5"/>
        <v>0</v>
      </c>
      <c r="N29" s="37">
        <f t="shared" si="5"/>
        <v>0</v>
      </c>
      <c r="O29" s="37">
        <f t="shared" si="5"/>
        <v>1.372658092441321E-3</v>
      </c>
      <c r="P29" s="37">
        <f t="shared" si="5"/>
        <v>0</v>
      </c>
      <c r="Q29" s="37">
        <f>Q28/$D28</f>
        <v>5.9897807670166751E-3</v>
      </c>
      <c r="R29" s="37">
        <f t="shared" ref="R29:U29" si="6">R28/$D28</f>
        <v>4.1179742773239632E-3</v>
      </c>
      <c r="S29" s="37">
        <f t="shared" si="6"/>
        <v>0</v>
      </c>
      <c r="T29" s="37">
        <f t="shared" si="6"/>
        <v>4.9914839725138959E-4</v>
      </c>
      <c r="U29" s="37">
        <f t="shared" si="6"/>
        <v>1.247870993128474E-4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63" x14ac:dyDescent="0.2">
      <c r="U30" s="18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</row>
    <row r="31" spans="1:63" x14ac:dyDescent="0.2">
      <c r="A31" s="18">
        <v>13</v>
      </c>
      <c r="B31" s="18"/>
      <c r="C31" s="18" t="s">
        <v>367</v>
      </c>
      <c r="D31" s="8">
        <f>SUM(F31:U31)</f>
        <v>864</v>
      </c>
      <c r="F31" s="20">
        <v>0</v>
      </c>
      <c r="G31" s="20">
        <v>0</v>
      </c>
      <c r="H31" s="20">
        <v>687</v>
      </c>
      <c r="I31" s="20">
        <v>0</v>
      </c>
      <c r="J31" s="20">
        <v>0</v>
      </c>
      <c r="K31" s="20">
        <v>80</v>
      </c>
      <c r="L31" s="20">
        <v>0</v>
      </c>
      <c r="M31" s="20">
        <v>0</v>
      </c>
      <c r="N31" s="20">
        <v>0</v>
      </c>
      <c r="O31" s="20">
        <v>11</v>
      </c>
      <c r="P31" s="20">
        <v>0</v>
      </c>
      <c r="Q31" s="20">
        <v>48</v>
      </c>
      <c r="R31" s="20">
        <v>33</v>
      </c>
      <c r="S31" s="20">
        <v>0</v>
      </c>
      <c r="T31" s="20">
        <v>4</v>
      </c>
      <c r="U31" s="20">
        <v>1</v>
      </c>
    </row>
    <row r="32" spans="1:63" x14ac:dyDescent="0.2">
      <c r="A32" s="18">
        <v>14</v>
      </c>
      <c r="B32" s="18" t="s">
        <v>272</v>
      </c>
      <c r="D32" s="37">
        <f>SUM(F32:U32)</f>
        <v>1</v>
      </c>
      <c r="F32" s="37">
        <f t="shared" ref="F32:U32" si="7">F31/$D31</f>
        <v>0</v>
      </c>
      <c r="G32" s="37">
        <f t="shared" si="7"/>
        <v>0</v>
      </c>
      <c r="H32" s="37">
        <f t="shared" si="7"/>
        <v>0.79513888888888884</v>
      </c>
      <c r="I32" s="37">
        <f t="shared" si="7"/>
        <v>0</v>
      </c>
      <c r="J32" s="37">
        <f t="shared" si="7"/>
        <v>0</v>
      </c>
      <c r="K32" s="37">
        <f t="shared" si="7"/>
        <v>9.2592592592592587E-2</v>
      </c>
      <c r="L32" s="37">
        <f t="shared" si="7"/>
        <v>0</v>
      </c>
      <c r="M32" s="37">
        <f t="shared" si="7"/>
        <v>0</v>
      </c>
      <c r="N32" s="37">
        <f t="shared" si="7"/>
        <v>0</v>
      </c>
      <c r="O32" s="37">
        <f t="shared" si="7"/>
        <v>1.2731481481481481E-2</v>
      </c>
      <c r="P32" s="37">
        <f t="shared" si="7"/>
        <v>0</v>
      </c>
      <c r="Q32" s="37">
        <f t="shared" si="7"/>
        <v>5.5555555555555552E-2</v>
      </c>
      <c r="R32" s="37">
        <f t="shared" si="7"/>
        <v>3.8194444444444448E-2</v>
      </c>
      <c r="S32" s="37">
        <f t="shared" si="7"/>
        <v>0</v>
      </c>
      <c r="T32" s="37">
        <f t="shared" si="7"/>
        <v>4.6296296296296294E-3</v>
      </c>
      <c r="U32" s="37">
        <f t="shared" si="7"/>
        <v>1.1574074074074073E-3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">
      <c r="U33" s="18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</row>
    <row r="34" spans="1:63" x14ac:dyDescent="0.2">
      <c r="A34" s="18">
        <v>15</v>
      </c>
      <c r="B34" s="18"/>
      <c r="C34" s="18" t="s">
        <v>367</v>
      </c>
      <c r="D34" s="8">
        <f>SUM(F34:U34)</f>
        <v>123461.54569827179</v>
      </c>
      <c r="E34" s="20"/>
      <c r="F34" s="20">
        <v>51891.473532358941</v>
      </c>
      <c r="G34" s="20">
        <v>31664.811147718483</v>
      </c>
      <c r="H34" s="20">
        <v>9175.3429752549055</v>
      </c>
      <c r="I34" s="20">
        <v>0</v>
      </c>
      <c r="J34" s="20">
        <v>0</v>
      </c>
      <c r="K34" s="20">
        <v>14128.146317858216</v>
      </c>
      <c r="L34" s="20">
        <v>0</v>
      </c>
      <c r="M34" s="20">
        <v>0</v>
      </c>
      <c r="N34" s="20">
        <v>0</v>
      </c>
      <c r="O34" s="20">
        <v>8757.5725230554654</v>
      </c>
      <c r="P34" s="20">
        <v>0</v>
      </c>
      <c r="Q34" s="20">
        <v>52.867137593592801</v>
      </c>
      <c r="R34" s="20">
        <v>0</v>
      </c>
      <c r="S34" s="20">
        <v>0</v>
      </c>
      <c r="T34" s="20">
        <v>1245.0539957277244</v>
      </c>
      <c r="U34" s="20">
        <v>6546.2780687044606</v>
      </c>
    </row>
    <row r="35" spans="1:63" x14ac:dyDescent="0.2">
      <c r="A35" s="18">
        <v>16</v>
      </c>
      <c r="B35" s="18" t="s">
        <v>489</v>
      </c>
      <c r="D35" s="37">
        <f>SUM(F35:U35)</f>
        <v>1</v>
      </c>
      <c r="F35" s="37">
        <f>F34/$D34</f>
        <v>0.42030474540774615</v>
      </c>
      <c r="G35" s="37">
        <f t="shared" ref="G35:U35" si="8">G34/$D34</f>
        <v>0.25647509083601022</v>
      </c>
      <c r="H35" s="37">
        <f t="shared" si="8"/>
        <v>7.4317415381130625E-2</v>
      </c>
      <c r="I35" s="37">
        <f t="shared" si="8"/>
        <v>0</v>
      </c>
      <c r="J35" s="37">
        <f t="shared" si="8"/>
        <v>0</v>
      </c>
      <c r="K35" s="37">
        <f t="shared" si="8"/>
        <v>0.11443357717540695</v>
      </c>
      <c r="L35" s="37">
        <f t="shared" si="8"/>
        <v>0</v>
      </c>
      <c r="M35" s="37">
        <f t="shared" si="8"/>
        <v>0</v>
      </c>
      <c r="N35" s="37">
        <f t="shared" si="8"/>
        <v>0</v>
      </c>
      <c r="O35" s="37">
        <f t="shared" si="8"/>
        <v>7.0933605063216484E-2</v>
      </c>
      <c r="P35" s="37">
        <f t="shared" si="8"/>
        <v>0</v>
      </c>
      <c r="Q35" s="37">
        <f t="shared" si="8"/>
        <v>4.2820731989533836E-4</v>
      </c>
      <c r="R35" s="37">
        <f t="shared" si="8"/>
        <v>0</v>
      </c>
      <c r="S35" s="37">
        <f t="shared" si="8"/>
        <v>0</v>
      </c>
      <c r="T35" s="37">
        <f t="shared" si="8"/>
        <v>1.0084548906997465E-2</v>
      </c>
      <c r="U35" s="37">
        <f t="shared" si="8"/>
        <v>5.3022809909596777E-2</v>
      </c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63" x14ac:dyDescent="0.2">
      <c r="U36" s="18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</row>
    <row r="37" spans="1:63" x14ac:dyDescent="0.2">
      <c r="A37" s="18">
        <v>17</v>
      </c>
      <c r="B37" s="18"/>
      <c r="C37" s="18" t="s">
        <v>367</v>
      </c>
      <c r="D37" s="8">
        <f>SUM(F37:U37)</f>
        <v>13450.800362885542</v>
      </c>
      <c r="F37" s="20">
        <v>4510.5906584640179</v>
      </c>
      <c r="G37" s="20">
        <v>3384.5743743075054</v>
      </c>
      <c r="H37" s="20">
        <v>1578.199901777924</v>
      </c>
      <c r="I37" s="20">
        <v>0</v>
      </c>
      <c r="J37" s="20">
        <v>0</v>
      </c>
      <c r="K37" s="20">
        <v>2380.1240220162686</v>
      </c>
      <c r="L37" s="20">
        <v>48.0209802109351</v>
      </c>
      <c r="M37" s="20">
        <v>0</v>
      </c>
      <c r="N37" s="20">
        <v>0</v>
      </c>
      <c r="O37" s="20">
        <v>1055.1006579815453</v>
      </c>
      <c r="P37" s="20">
        <v>0</v>
      </c>
      <c r="Q37" s="20">
        <v>260.65914542387873</v>
      </c>
      <c r="R37" s="20">
        <v>28.073912323142252</v>
      </c>
      <c r="S37" s="20">
        <v>0</v>
      </c>
      <c r="T37" s="20">
        <v>54.546511501854518</v>
      </c>
      <c r="U37" s="20">
        <v>150.91019887847068</v>
      </c>
    </row>
    <row r="38" spans="1:63" x14ac:dyDescent="0.2">
      <c r="A38" s="18">
        <v>18</v>
      </c>
      <c r="B38" s="18" t="s">
        <v>337</v>
      </c>
      <c r="D38" s="37">
        <f>SUM(F38:U38)</f>
        <v>1.0000000000000002</v>
      </c>
      <c r="F38" s="37">
        <f t="shared" ref="F38:U38" si="9">F37/$D37</f>
        <v>0.33533994533960804</v>
      </c>
      <c r="G38" s="37">
        <f t="shared" si="9"/>
        <v>0.25162624401492695</v>
      </c>
      <c r="H38" s="37">
        <f t="shared" si="9"/>
        <v>0.11733130068100718</v>
      </c>
      <c r="I38" s="37">
        <f t="shared" si="9"/>
        <v>0</v>
      </c>
      <c r="J38" s="37">
        <f t="shared" si="9"/>
        <v>0</v>
      </c>
      <c r="K38" s="37">
        <f t="shared" si="9"/>
        <v>0.17695036412730394</v>
      </c>
      <c r="L38" s="37">
        <f t="shared" si="9"/>
        <v>3.5701206556777239E-3</v>
      </c>
      <c r="M38" s="37">
        <f t="shared" si="9"/>
        <v>0</v>
      </c>
      <c r="N38" s="37">
        <f t="shared" si="9"/>
        <v>0</v>
      </c>
      <c r="O38" s="37">
        <f t="shared" si="9"/>
        <v>7.8441477794351788E-2</v>
      </c>
      <c r="P38" s="37">
        <f t="shared" si="9"/>
        <v>0</v>
      </c>
      <c r="Q38" s="37">
        <f t="shared" si="9"/>
        <v>1.9378708953491645E-2</v>
      </c>
      <c r="R38" s="37">
        <f t="shared" si="9"/>
        <v>2.087155527235829E-3</v>
      </c>
      <c r="S38" s="37">
        <f t="shared" si="9"/>
        <v>0</v>
      </c>
      <c r="T38" s="37">
        <f t="shared" si="9"/>
        <v>4.055261399341213E-3</v>
      </c>
      <c r="U38" s="37">
        <f t="shared" si="9"/>
        <v>1.1219421507055702E-2</v>
      </c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22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</row>
    <row r="39" spans="1:63" x14ac:dyDescent="0.2">
      <c r="U39" s="18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</row>
    <row r="40" spans="1:63" x14ac:dyDescent="0.2">
      <c r="A40" s="18">
        <v>19</v>
      </c>
      <c r="B40" s="18"/>
      <c r="C40" s="18" t="s">
        <v>367</v>
      </c>
      <c r="D40" s="8">
        <f>SUM(F40:U40)</f>
        <v>25363.662671532849</v>
      </c>
      <c r="F40" s="65">
        <v>10660.467781766569</v>
      </c>
      <c r="G40" s="65">
        <v>6505.1476876153092</v>
      </c>
      <c r="H40" s="65">
        <v>1884.961854347184</v>
      </c>
      <c r="I40" s="65">
        <v>0</v>
      </c>
      <c r="J40" s="65">
        <v>0</v>
      </c>
      <c r="K40" s="65">
        <v>2902.4546497738424</v>
      </c>
      <c r="L40" s="65">
        <v>0</v>
      </c>
      <c r="M40" s="65">
        <v>0</v>
      </c>
      <c r="N40" s="65">
        <v>0</v>
      </c>
      <c r="O40" s="65">
        <v>1799.1360308991575</v>
      </c>
      <c r="P40" s="65">
        <v>0</v>
      </c>
      <c r="Q40" s="65">
        <v>10.860906015306519</v>
      </c>
      <c r="R40" s="65">
        <v>0</v>
      </c>
      <c r="S40" s="65">
        <v>0</v>
      </c>
      <c r="T40" s="65">
        <v>255.78109667165901</v>
      </c>
      <c r="U40" s="65">
        <v>1344.8526644438218</v>
      </c>
    </row>
    <row r="41" spans="1:63" x14ac:dyDescent="0.2">
      <c r="A41" s="18">
        <v>20</v>
      </c>
      <c r="B41" s="18" t="s">
        <v>222</v>
      </c>
      <c r="D41" s="37">
        <f>SUM(F41:U41)</f>
        <v>1</v>
      </c>
      <c r="F41" s="37">
        <f>F40/$D40</f>
        <v>0.42030474540774615</v>
      </c>
      <c r="G41" s="37">
        <f t="shared" ref="G41:U41" si="10">G40/$D40</f>
        <v>0.25647509083601022</v>
      </c>
      <c r="H41" s="37">
        <f t="shared" si="10"/>
        <v>7.4317415381130625E-2</v>
      </c>
      <c r="I41" s="37">
        <f t="shared" si="10"/>
        <v>0</v>
      </c>
      <c r="J41" s="37">
        <f t="shared" si="10"/>
        <v>0</v>
      </c>
      <c r="K41" s="37">
        <f t="shared" si="10"/>
        <v>0.11443357717540693</v>
      </c>
      <c r="L41" s="37">
        <f t="shared" si="10"/>
        <v>0</v>
      </c>
      <c r="M41" s="37">
        <f t="shared" si="10"/>
        <v>0</v>
      </c>
      <c r="N41" s="37">
        <f t="shared" si="10"/>
        <v>0</v>
      </c>
      <c r="O41" s="37">
        <f t="shared" si="10"/>
        <v>7.0933605063216484E-2</v>
      </c>
      <c r="P41" s="37">
        <f t="shared" si="10"/>
        <v>0</v>
      </c>
      <c r="Q41" s="37">
        <f t="shared" si="10"/>
        <v>4.2820731989533836E-4</v>
      </c>
      <c r="R41" s="37">
        <f t="shared" si="10"/>
        <v>0</v>
      </c>
      <c r="S41" s="37">
        <f t="shared" si="10"/>
        <v>0</v>
      </c>
      <c r="T41" s="37">
        <f t="shared" si="10"/>
        <v>1.0084548906997465E-2</v>
      </c>
      <c r="U41" s="37">
        <f t="shared" si="10"/>
        <v>5.3022809909596777E-2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22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1:63" x14ac:dyDescent="0.2">
      <c r="U42" s="18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</row>
    <row r="43" spans="1:63" x14ac:dyDescent="0.2">
      <c r="A43" s="18">
        <v>21</v>
      </c>
      <c r="B43" s="18"/>
      <c r="C43" s="18" t="s">
        <v>367</v>
      </c>
      <c r="D43" s="8">
        <f>SUM(F43:U43)</f>
        <v>26547.55923081905</v>
      </c>
      <c r="F43" s="20">
        <v>15907.880064246358</v>
      </c>
      <c r="G43" s="20">
        <v>5809.2770277723221</v>
      </c>
      <c r="H43" s="20">
        <v>3413.2591135755065</v>
      </c>
      <c r="I43" s="20">
        <v>0</v>
      </c>
      <c r="J43" s="20">
        <v>0</v>
      </c>
      <c r="K43" s="20">
        <v>732.19711848956274</v>
      </c>
      <c r="L43" s="20">
        <v>14.772685377842318</v>
      </c>
      <c r="M43" s="20">
        <v>0</v>
      </c>
      <c r="N43" s="20">
        <v>0</v>
      </c>
      <c r="O43" s="20">
        <v>107.76951497970907</v>
      </c>
      <c r="P43" s="20">
        <v>0</v>
      </c>
      <c r="Q43" s="20">
        <v>297.58199845515469</v>
      </c>
      <c r="R43" s="20">
        <v>243.14374175678796</v>
      </c>
      <c r="S43" s="20">
        <v>0</v>
      </c>
      <c r="T43" s="20">
        <v>3.2083272598595105</v>
      </c>
      <c r="U43" s="20">
        <v>18.469638905946479</v>
      </c>
    </row>
    <row r="44" spans="1:63" x14ac:dyDescent="0.2">
      <c r="A44" s="18">
        <v>22</v>
      </c>
      <c r="B44" s="18" t="s">
        <v>162</v>
      </c>
      <c r="D44" s="37">
        <f>SUM(F44:U44)</f>
        <v>1</v>
      </c>
      <c r="F44" s="37">
        <f t="shared" ref="F44:U44" si="11">F43/$D43</f>
        <v>0.59922194450851463</v>
      </c>
      <c r="G44" s="37">
        <f t="shared" si="11"/>
        <v>0.21882527795731727</v>
      </c>
      <c r="H44" s="37">
        <f t="shared" si="11"/>
        <v>0.1285714850054108</v>
      </c>
      <c r="I44" s="37">
        <f t="shared" si="11"/>
        <v>0</v>
      </c>
      <c r="J44" s="37">
        <f t="shared" si="11"/>
        <v>0</v>
      </c>
      <c r="K44" s="37">
        <f t="shared" si="11"/>
        <v>2.7580581405749552E-2</v>
      </c>
      <c r="L44" s="37">
        <f t="shared" si="11"/>
        <v>5.5646115145277519E-4</v>
      </c>
      <c r="M44" s="37">
        <f t="shared" si="11"/>
        <v>0</v>
      </c>
      <c r="N44" s="37">
        <f t="shared" si="11"/>
        <v>0</v>
      </c>
      <c r="O44" s="37">
        <f t="shared" si="11"/>
        <v>4.0594886348195615E-3</v>
      </c>
      <c r="P44" s="37">
        <f t="shared" si="11"/>
        <v>0</v>
      </c>
      <c r="Q44" s="37">
        <f t="shared" si="11"/>
        <v>1.1209392014829442E-2</v>
      </c>
      <c r="R44" s="37">
        <f t="shared" si="11"/>
        <v>9.15879835290178E-3</v>
      </c>
      <c r="S44" s="37">
        <f t="shared" si="11"/>
        <v>0</v>
      </c>
      <c r="T44" s="37">
        <f t="shared" si="11"/>
        <v>1.2085206146314817E-4</v>
      </c>
      <c r="U44" s="37">
        <f t="shared" si="11"/>
        <v>6.9571890754103994E-4</v>
      </c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63" x14ac:dyDescent="0.2">
      <c r="U45" s="18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</row>
    <row r="46" spans="1:63" x14ac:dyDescent="0.2">
      <c r="A46" s="18">
        <v>23</v>
      </c>
      <c r="B46" s="18"/>
      <c r="C46" s="18" t="s">
        <v>367</v>
      </c>
      <c r="D46" s="8">
        <f>SUM(F46:U46)</f>
        <v>123790.09255862192</v>
      </c>
      <c r="F46" s="20">
        <v>88728.004837175453</v>
      </c>
      <c r="G46" s="20">
        <v>20968.384123892261</v>
      </c>
      <c r="H46" s="20">
        <v>8845.0083167766297</v>
      </c>
      <c r="I46" s="20">
        <v>0</v>
      </c>
      <c r="J46" s="20">
        <v>0</v>
      </c>
      <c r="K46" s="20">
        <v>3089.5210286576184</v>
      </c>
      <c r="L46" s="20">
        <v>62.333654383587081</v>
      </c>
      <c r="M46" s="20">
        <v>0</v>
      </c>
      <c r="N46" s="20">
        <v>0</v>
      </c>
      <c r="O46" s="20">
        <v>511.23064882766687</v>
      </c>
      <c r="P46" s="20">
        <v>0</v>
      </c>
      <c r="Q46" s="20">
        <v>891.14263034810028</v>
      </c>
      <c r="R46" s="20">
        <v>585.27230472124245</v>
      </c>
      <c r="S46" s="20">
        <v>0</v>
      </c>
      <c r="T46" s="20">
        <v>16.160802949039216</v>
      </c>
      <c r="U46" s="20">
        <v>93.034210890312877</v>
      </c>
    </row>
    <row r="47" spans="1:63" x14ac:dyDescent="0.2">
      <c r="A47" s="18">
        <v>24</v>
      </c>
      <c r="B47" s="18" t="s">
        <v>161</v>
      </c>
      <c r="D47" s="37">
        <f>SUM(F47:U47)</f>
        <v>1</v>
      </c>
      <c r="F47" s="37">
        <f t="shared" ref="F47:U47" si="12">F46/$D46</f>
        <v>0.71676176181189544</v>
      </c>
      <c r="G47" s="37">
        <f t="shared" si="12"/>
        <v>0.16938660994992383</v>
      </c>
      <c r="H47" s="37">
        <f t="shared" si="12"/>
        <v>7.1451665750940418E-2</v>
      </c>
      <c r="I47" s="37">
        <f t="shared" si="12"/>
        <v>0</v>
      </c>
      <c r="J47" s="37">
        <f t="shared" si="12"/>
        <v>0</v>
      </c>
      <c r="K47" s="37">
        <f t="shared" si="12"/>
        <v>2.4957740678597098E-2</v>
      </c>
      <c r="L47" s="37">
        <f t="shared" si="12"/>
        <v>5.0354315999940312E-4</v>
      </c>
      <c r="M47" s="37">
        <f t="shared" si="12"/>
        <v>0</v>
      </c>
      <c r="N47" s="37">
        <f t="shared" si="12"/>
        <v>0</v>
      </c>
      <c r="O47" s="37">
        <f t="shared" si="12"/>
        <v>4.1298187783935045E-3</v>
      </c>
      <c r="P47" s="37">
        <f t="shared" si="12"/>
        <v>0</v>
      </c>
      <c r="Q47" s="37">
        <f t="shared" si="12"/>
        <v>7.1988202927151992E-3</v>
      </c>
      <c r="R47" s="37">
        <f t="shared" si="12"/>
        <v>4.7279414097221185E-3</v>
      </c>
      <c r="S47" s="37">
        <f t="shared" si="12"/>
        <v>0</v>
      </c>
      <c r="T47" s="37">
        <f t="shared" si="12"/>
        <v>1.3055005142181407E-4</v>
      </c>
      <c r="U47" s="37">
        <f t="shared" si="12"/>
        <v>7.5154811639110519E-4</v>
      </c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spans="1:63" x14ac:dyDescent="0.2">
      <c r="B48" s="18"/>
      <c r="U48" s="18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</row>
    <row r="49" spans="1:63" x14ac:dyDescent="0.2">
      <c r="A49" s="18">
        <v>25</v>
      </c>
      <c r="B49" s="18"/>
      <c r="C49" s="18" t="s">
        <v>367</v>
      </c>
      <c r="D49" s="8">
        <f>SUM(F49:U49)</f>
        <v>138508.19590229131</v>
      </c>
      <c r="F49" s="20">
        <v>73733.183008714113</v>
      </c>
      <c r="G49" s="20">
        <v>53483.47357685602</v>
      </c>
      <c r="H49" s="20">
        <v>9188.4704012728616</v>
      </c>
      <c r="I49" s="20">
        <v>0</v>
      </c>
      <c r="J49" s="20">
        <v>0</v>
      </c>
      <c r="K49" s="20">
        <v>1874.6013167582169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12.814767941310619</v>
      </c>
      <c r="S49" s="20">
        <v>0</v>
      </c>
      <c r="T49" s="20">
        <v>215.65283074876896</v>
      </c>
      <c r="U49" s="20">
        <v>0</v>
      </c>
    </row>
    <row r="50" spans="1:63" x14ac:dyDescent="0.2">
      <c r="A50" s="18">
        <v>26</v>
      </c>
      <c r="B50" s="18" t="s">
        <v>291</v>
      </c>
      <c r="D50" s="37">
        <f>SUM(F50:U50)</f>
        <v>0.99999999999999989</v>
      </c>
      <c r="F50" s="37">
        <f t="shared" ref="F50:U50" si="13">F49/$D49</f>
        <v>0.5323380506719485</v>
      </c>
      <c r="G50" s="37">
        <f t="shared" si="13"/>
        <v>0.38613941383356981</v>
      </c>
      <c r="H50" s="37">
        <f t="shared" si="13"/>
        <v>6.6338820900928783E-2</v>
      </c>
      <c r="I50" s="37">
        <f t="shared" si="13"/>
        <v>0</v>
      </c>
      <c r="J50" s="37">
        <f t="shared" si="13"/>
        <v>0</v>
      </c>
      <c r="K50" s="37">
        <f t="shared" si="13"/>
        <v>1.3534226653855404E-2</v>
      </c>
      <c r="L50" s="37">
        <f t="shared" si="13"/>
        <v>0</v>
      </c>
      <c r="M50" s="37">
        <f t="shared" si="13"/>
        <v>0</v>
      </c>
      <c r="N50" s="37">
        <f t="shared" si="13"/>
        <v>0</v>
      </c>
      <c r="O50" s="37">
        <f t="shared" si="13"/>
        <v>0</v>
      </c>
      <c r="P50" s="37">
        <f t="shared" si="13"/>
        <v>0</v>
      </c>
      <c r="Q50" s="37">
        <f t="shared" si="13"/>
        <v>0</v>
      </c>
      <c r="R50" s="37">
        <f t="shared" si="13"/>
        <v>9.2519925321607829E-5</v>
      </c>
      <c r="S50" s="37">
        <f t="shared" si="13"/>
        <v>0</v>
      </c>
      <c r="T50" s="37">
        <f t="shared" si="13"/>
        <v>1.5569680143758299E-3</v>
      </c>
      <c r="U50" s="37">
        <f t="shared" si="13"/>
        <v>0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22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1:63" x14ac:dyDescent="0.2">
      <c r="B51" s="18"/>
      <c r="U51" s="1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</row>
    <row r="52" spans="1:63" x14ac:dyDescent="0.2">
      <c r="A52" s="18">
        <v>27</v>
      </c>
      <c r="B52" s="18"/>
      <c r="C52" s="18" t="s">
        <v>367</v>
      </c>
      <c r="D52" s="8">
        <f>SUM(F52:U52)</f>
        <v>183850.66728112611</v>
      </c>
      <c r="F52" s="20">
        <v>73733.183008714113</v>
      </c>
      <c r="G52" s="20">
        <v>53483.47357685602</v>
      </c>
      <c r="H52" s="20">
        <v>15952.776378763305</v>
      </c>
      <c r="I52" s="20">
        <v>0</v>
      </c>
      <c r="J52" s="20">
        <v>0</v>
      </c>
      <c r="K52" s="20">
        <v>18373.342863881924</v>
      </c>
      <c r="L52" s="20">
        <v>0</v>
      </c>
      <c r="M52" s="20">
        <v>0</v>
      </c>
      <c r="N52" s="20">
        <v>0</v>
      </c>
      <c r="O52" s="20">
        <v>19192.147000000001</v>
      </c>
      <c r="P52" s="20">
        <v>0</v>
      </c>
      <c r="Q52" s="20">
        <v>1.4</v>
      </c>
      <c r="R52" s="20">
        <v>18.299799801304211</v>
      </c>
      <c r="S52" s="20">
        <v>0</v>
      </c>
      <c r="T52" s="20">
        <v>494.7475905824183</v>
      </c>
      <c r="U52" s="20">
        <v>2601.29706252702</v>
      </c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</row>
    <row r="53" spans="1:63" x14ac:dyDescent="0.2">
      <c r="A53" s="18">
        <v>28</v>
      </c>
      <c r="B53" s="18" t="s">
        <v>290</v>
      </c>
      <c r="D53" s="37">
        <f>SUM(F53:U53)</f>
        <v>1</v>
      </c>
      <c r="F53" s="37">
        <f>F52/$D52</f>
        <v>0.40104930865422794</v>
      </c>
      <c r="G53" s="37">
        <f t="shared" ref="G53:U53" si="14">G52/$D52</f>
        <v>0.29090714963288344</v>
      </c>
      <c r="H53" s="37">
        <f t="shared" si="14"/>
        <v>8.6770293601218809E-2</v>
      </c>
      <c r="I53" s="37">
        <f t="shared" si="14"/>
        <v>0</v>
      </c>
      <c r="J53" s="37">
        <f t="shared" si="14"/>
        <v>0</v>
      </c>
      <c r="K53" s="37">
        <f t="shared" si="14"/>
        <v>9.9936231592715627E-2</v>
      </c>
      <c r="L53" s="37">
        <f t="shared" si="14"/>
        <v>0</v>
      </c>
      <c r="M53" s="37">
        <f t="shared" si="14"/>
        <v>0</v>
      </c>
      <c r="N53" s="37">
        <f t="shared" si="14"/>
        <v>0</v>
      </c>
      <c r="O53" s="37">
        <f t="shared" si="14"/>
        <v>0.10438986860272464</v>
      </c>
      <c r="P53" s="37">
        <f t="shared" si="14"/>
        <v>0</v>
      </c>
      <c r="Q53" s="37">
        <f t="shared" si="14"/>
        <v>7.6148758158122942E-6</v>
      </c>
      <c r="R53" s="37">
        <f t="shared" si="14"/>
        <v>9.9536216386541488E-5</v>
      </c>
      <c r="S53" s="37">
        <f t="shared" si="14"/>
        <v>0</v>
      </c>
      <c r="T53" s="37">
        <f t="shared" si="14"/>
        <v>2.6910296160410426E-3</v>
      </c>
      <c r="U53" s="37">
        <f t="shared" si="14"/>
        <v>1.414896720798612E-2</v>
      </c>
      <c r="V53" s="37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22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1:63" x14ac:dyDescent="0.2">
      <c r="B54" s="18"/>
      <c r="U54" s="18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</row>
    <row r="55" spans="1:63" x14ac:dyDescent="0.2">
      <c r="A55" s="18">
        <v>29</v>
      </c>
      <c r="B55" s="18"/>
      <c r="C55" s="18" t="s">
        <v>367</v>
      </c>
      <c r="D55" s="8">
        <f>SUM(F55:U55)</f>
        <v>3822.5726057215443</v>
      </c>
      <c r="F55" s="20">
        <v>1606.6454058504185</v>
      </c>
      <c r="G55" s="20">
        <v>980.39465627967741</v>
      </c>
      <c r="H55" s="20">
        <v>284.08371616393885</v>
      </c>
      <c r="I55" s="20">
        <v>0</v>
      </c>
      <c r="J55" s="20">
        <v>0</v>
      </c>
      <c r="K55" s="20">
        <v>437.43065728543274</v>
      </c>
      <c r="L55" s="20">
        <v>0</v>
      </c>
      <c r="M55" s="20">
        <v>0</v>
      </c>
      <c r="N55" s="20">
        <v>0</v>
      </c>
      <c r="O55" s="20">
        <v>271.14885553972238</v>
      </c>
      <c r="P55" s="20">
        <v>0</v>
      </c>
      <c r="Q55" s="20">
        <v>1.6368535706013625</v>
      </c>
      <c r="R55" s="20">
        <v>0</v>
      </c>
      <c r="S55" s="20">
        <v>0</v>
      </c>
      <c r="T55" s="20">
        <v>38.54892039294765</v>
      </c>
      <c r="U55" s="20">
        <v>202.68354063880548</v>
      </c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</row>
    <row r="56" spans="1:63" x14ac:dyDescent="0.2">
      <c r="A56" s="18">
        <v>30</v>
      </c>
      <c r="B56" s="18" t="s">
        <v>218</v>
      </c>
      <c r="D56" s="37">
        <f>SUM(F56:U56)</f>
        <v>1</v>
      </c>
      <c r="F56" s="37">
        <f>F55/$D55</f>
        <v>0.42030474540774615</v>
      </c>
      <c r="G56" s="37">
        <f t="shared" ref="G56:U56" si="15">G55/$D55</f>
        <v>0.25647509083601022</v>
      </c>
      <c r="H56" s="37">
        <f t="shared" si="15"/>
        <v>7.4317415381130625E-2</v>
      </c>
      <c r="I56" s="37">
        <f t="shared" si="15"/>
        <v>0</v>
      </c>
      <c r="J56" s="37">
        <f t="shared" si="15"/>
        <v>0</v>
      </c>
      <c r="K56" s="37">
        <f t="shared" si="15"/>
        <v>0.11443357717540695</v>
      </c>
      <c r="L56" s="37">
        <f t="shared" si="15"/>
        <v>0</v>
      </c>
      <c r="M56" s="37">
        <f t="shared" si="15"/>
        <v>0</v>
      </c>
      <c r="N56" s="37">
        <f t="shared" si="15"/>
        <v>0</v>
      </c>
      <c r="O56" s="37">
        <f t="shared" si="15"/>
        <v>7.0933605063216484E-2</v>
      </c>
      <c r="P56" s="37">
        <f t="shared" si="15"/>
        <v>0</v>
      </c>
      <c r="Q56" s="37">
        <f t="shared" si="15"/>
        <v>4.2820731989533836E-4</v>
      </c>
      <c r="R56" s="37">
        <f t="shared" si="15"/>
        <v>0</v>
      </c>
      <c r="S56" s="37">
        <f t="shared" si="15"/>
        <v>0</v>
      </c>
      <c r="T56" s="37">
        <f t="shared" si="15"/>
        <v>1.0084548906997465E-2</v>
      </c>
      <c r="U56" s="37">
        <f t="shared" si="15"/>
        <v>5.3022809909596777E-2</v>
      </c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  <row r="57" spans="1:63" x14ac:dyDescent="0.2">
      <c r="B57" s="18"/>
      <c r="U57" s="18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</row>
    <row r="58" spans="1:63" x14ac:dyDescent="0.2">
      <c r="A58" s="18">
        <v>31</v>
      </c>
      <c r="B58" s="18"/>
      <c r="C58" s="18" t="s">
        <v>367</v>
      </c>
      <c r="D58" s="8">
        <f>SUM(F58:U58)</f>
        <v>15013.636797140982</v>
      </c>
      <c r="F58" s="20">
        <v>7960.6860091257931</v>
      </c>
      <c r="G58" s="20">
        <v>5698.5427578691042</v>
      </c>
      <c r="H58" s="20">
        <v>1317.1198231806327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0.20877610013455816</v>
      </c>
      <c r="R58" s="20">
        <v>0</v>
      </c>
      <c r="S58" s="20">
        <v>0</v>
      </c>
      <c r="T58" s="20">
        <v>37.079430865318088</v>
      </c>
      <c r="U58" s="20">
        <v>0</v>
      </c>
    </row>
    <row r="59" spans="1:63" x14ac:dyDescent="0.2">
      <c r="A59" s="18">
        <v>32</v>
      </c>
      <c r="B59" s="18" t="s">
        <v>263</v>
      </c>
      <c r="D59" s="37">
        <f>SUM(F59:U59)</f>
        <v>1.0000000000000002</v>
      </c>
      <c r="F59" s="37">
        <f t="shared" ref="F59:U59" si="16">F58/$D58</f>
        <v>0.53023035768666871</v>
      </c>
      <c r="G59" s="37">
        <f t="shared" si="16"/>
        <v>0.37955778702161402</v>
      </c>
      <c r="H59" s="37">
        <f t="shared" si="16"/>
        <v>8.7728232737816686E-2</v>
      </c>
      <c r="I59" s="37">
        <f t="shared" si="16"/>
        <v>0</v>
      </c>
      <c r="J59" s="37">
        <f t="shared" si="16"/>
        <v>0</v>
      </c>
      <c r="K59" s="37">
        <f t="shared" si="16"/>
        <v>0</v>
      </c>
      <c r="L59" s="37">
        <f t="shared" si="16"/>
        <v>0</v>
      </c>
      <c r="M59" s="37">
        <f t="shared" si="16"/>
        <v>0</v>
      </c>
      <c r="N59" s="37">
        <f t="shared" si="16"/>
        <v>0</v>
      </c>
      <c r="O59" s="37">
        <f t="shared" si="16"/>
        <v>0</v>
      </c>
      <c r="P59" s="37">
        <f t="shared" si="16"/>
        <v>0</v>
      </c>
      <c r="Q59" s="37">
        <f t="shared" si="16"/>
        <v>1.3905764669511321E-5</v>
      </c>
      <c r="R59" s="37">
        <f t="shared" si="16"/>
        <v>0</v>
      </c>
      <c r="S59" s="37">
        <f t="shared" si="16"/>
        <v>0</v>
      </c>
      <c r="T59" s="37">
        <f t="shared" si="16"/>
        <v>2.4697167892311776E-3</v>
      </c>
      <c r="U59" s="37">
        <f t="shared" si="16"/>
        <v>0</v>
      </c>
    </row>
    <row r="60" spans="1:63" x14ac:dyDescent="0.2">
      <c r="B60" s="18"/>
      <c r="U60" s="18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</row>
    <row r="61" spans="1:63" x14ac:dyDescent="0.2">
      <c r="A61" s="18">
        <v>33</v>
      </c>
      <c r="B61" s="18"/>
      <c r="C61" s="18" t="s">
        <v>367</v>
      </c>
      <c r="D61" s="8">
        <f>SUM(F61:U61)</f>
        <v>135478.85292619473</v>
      </c>
      <c r="F61" s="20">
        <v>73733.183008714113</v>
      </c>
      <c r="G61" s="20">
        <v>53483.47357685602</v>
      </c>
      <c r="H61" s="20">
        <v>6810.61932293887</v>
      </c>
      <c r="I61" s="20">
        <v>0</v>
      </c>
      <c r="J61" s="20">
        <v>0</v>
      </c>
      <c r="K61" s="20">
        <v>1070.7471456764554</v>
      </c>
      <c r="L61" s="20">
        <v>125.73075442079353</v>
      </c>
      <c r="M61" s="20">
        <v>0</v>
      </c>
      <c r="N61" s="20">
        <v>0</v>
      </c>
      <c r="O61" s="20">
        <v>0</v>
      </c>
      <c r="P61" s="20">
        <v>95.583296059497684</v>
      </c>
      <c r="Q61" s="20">
        <v>151.680611481028</v>
      </c>
      <c r="R61" s="20">
        <v>7.8352100479487836</v>
      </c>
      <c r="S61" s="20">
        <v>0</v>
      </c>
      <c r="T61" s="20">
        <v>0</v>
      </c>
      <c r="U61" s="20">
        <v>0</v>
      </c>
    </row>
    <row r="62" spans="1:63" x14ac:dyDescent="0.2">
      <c r="A62" s="18">
        <v>34</v>
      </c>
      <c r="B62" s="18" t="s">
        <v>292</v>
      </c>
      <c r="D62" s="37">
        <f>SUM(F62:U62)</f>
        <v>1</v>
      </c>
      <c r="F62" s="37">
        <f t="shared" ref="F62:U62" si="17">F61/$D61</f>
        <v>0.54424127025109958</v>
      </c>
      <c r="G62" s="37">
        <f t="shared" si="17"/>
        <v>0.39477359323371591</v>
      </c>
      <c r="H62" s="37">
        <f t="shared" si="17"/>
        <v>5.0270718830555158E-2</v>
      </c>
      <c r="I62" s="37">
        <f t="shared" si="17"/>
        <v>0</v>
      </c>
      <c r="J62" s="37">
        <f t="shared" si="17"/>
        <v>0</v>
      </c>
      <c r="K62" s="37">
        <f t="shared" si="17"/>
        <v>7.9034264207991922E-3</v>
      </c>
      <c r="L62" s="37">
        <f t="shared" si="17"/>
        <v>9.2804708414004876E-4</v>
      </c>
      <c r="M62" s="37">
        <f t="shared" si="17"/>
        <v>0</v>
      </c>
      <c r="N62" s="37">
        <f t="shared" si="17"/>
        <v>0</v>
      </c>
      <c r="O62" s="37">
        <f t="shared" si="17"/>
        <v>0</v>
      </c>
      <c r="P62" s="37">
        <f t="shared" si="17"/>
        <v>7.0552188769688591E-4</v>
      </c>
      <c r="Q62" s="37">
        <f t="shared" si="17"/>
        <v>1.1195888377033983E-3</v>
      </c>
      <c r="R62" s="37">
        <f t="shared" si="17"/>
        <v>5.7833454289852881E-5</v>
      </c>
      <c r="S62" s="37">
        <f t="shared" si="17"/>
        <v>0</v>
      </c>
      <c r="T62" s="37">
        <f t="shared" si="17"/>
        <v>0</v>
      </c>
      <c r="U62" s="37">
        <f t="shared" si="17"/>
        <v>0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22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1:63" x14ac:dyDescent="0.2">
      <c r="B63" s="18"/>
      <c r="U63" s="18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</row>
    <row r="64" spans="1:63" x14ac:dyDescent="0.2">
      <c r="A64" s="18">
        <v>35</v>
      </c>
      <c r="B64" s="18"/>
      <c r="C64" s="18" t="s">
        <v>367</v>
      </c>
      <c r="D64" s="8">
        <f>SUM(F64:U64)</f>
        <v>1131219915.3559825</v>
      </c>
      <c r="F64" s="20">
        <v>897077441.75965428</v>
      </c>
      <c r="G64" s="20">
        <v>213197163.10269186</v>
      </c>
      <c r="H64" s="20">
        <v>12638028.790472794</v>
      </c>
      <c r="I64" s="20">
        <v>0</v>
      </c>
      <c r="J64" s="20">
        <v>0</v>
      </c>
      <c r="K64" s="20">
        <v>4770830.3726107217</v>
      </c>
      <c r="L64" s="20">
        <v>0</v>
      </c>
      <c r="M64" s="20">
        <v>0</v>
      </c>
      <c r="N64" s="20">
        <v>0</v>
      </c>
      <c r="O64" s="20">
        <v>732923.43536788761</v>
      </c>
      <c r="P64" s="20">
        <v>0</v>
      </c>
      <c r="Q64" s="20">
        <v>1515657.8983806516</v>
      </c>
      <c r="R64" s="20">
        <v>1096567.994137597</v>
      </c>
      <c r="S64" s="20">
        <v>0</v>
      </c>
      <c r="T64" s="20">
        <v>86484.335999999996</v>
      </c>
      <c r="U64" s="20">
        <v>104817.66666666667</v>
      </c>
    </row>
    <row r="65" spans="1:63" x14ac:dyDescent="0.2">
      <c r="A65" s="18">
        <v>36</v>
      </c>
      <c r="B65" s="18" t="s">
        <v>190</v>
      </c>
      <c r="D65" s="37">
        <f>SUM(F65:U65)</f>
        <v>0.99999999999999989</v>
      </c>
      <c r="F65" s="37">
        <f t="shared" ref="F65:U65" si="18">F64/$D64</f>
        <v>0.79301772324027187</v>
      </c>
      <c r="G65" s="37">
        <f t="shared" si="18"/>
        <v>0.1884665927540721</v>
      </c>
      <c r="H65" s="37">
        <f t="shared" si="18"/>
        <v>1.1172035268222576E-2</v>
      </c>
      <c r="I65" s="37">
        <f t="shared" si="18"/>
        <v>0</v>
      </c>
      <c r="J65" s="37">
        <f t="shared" si="18"/>
        <v>0</v>
      </c>
      <c r="K65" s="37">
        <f t="shared" si="18"/>
        <v>4.2174207754372799E-3</v>
      </c>
      <c r="L65" s="37">
        <f t="shared" si="18"/>
        <v>0</v>
      </c>
      <c r="M65" s="37">
        <f t="shared" si="18"/>
        <v>0</v>
      </c>
      <c r="N65" s="37">
        <f t="shared" si="18"/>
        <v>0</v>
      </c>
      <c r="O65" s="37">
        <f t="shared" si="18"/>
        <v>6.4790535016106448E-4</v>
      </c>
      <c r="P65" s="37">
        <f t="shared" si="18"/>
        <v>0</v>
      </c>
      <c r="Q65" s="37">
        <f t="shared" si="18"/>
        <v>1.3398437189851725E-3</v>
      </c>
      <c r="R65" s="37">
        <f t="shared" si="18"/>
        <v>9.6936765278970451E-4</v>
      </c>
      <c r="S65" s="37">
        <f t="shared" si="18"/>
        <v>0</v>
      </c>
      <c r="T65" s="37">
        <f t="shared" si="18"/>
        <v>7.6452274952023205E-5</v>
      </c>
      <c r="U65" s="37">
        <f t="shared" si="18"/>
        <v>9.265896510819622E-5</v>
      </c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22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</row>
    <row r="66" spans="1:63" x14ac:dyDescent="0.2">
      <c r="B66" s="18"/>
      <c r="U66" s="18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</row>
    <row r="67" spans="1:63" x14ac:dyDescent="0.2">
      <c r="A67" s="18">
        <v>37</v>
      </c>
      <c r="B67" s="129"/>
      <c r="C67" s="18" t="s">
        <v>367</v>
      </c>
      <c r="D67" s="8">
        <f>SUM(F67:U67)</f>
        <v>4233.3571239550474</v>
      </c>
      <c r="E67" s="65"/>
      <c r="F67" s="65">
        <v>2086.1825307138965</v>
      </c>
      <c r="G67" s="65">
        <v>1493.3638053761426</v>
      </c>
      <c r="H67" s="65">
        <v>345.16527380008517</v>
      </c>
      <c r="I67" s="65">
        <v>0</v>
      </c>
      <c r="J67" s="65">
        <v>0</v>
      </c>
      <c r="K67" s="65">
        <v>212.9107424005467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5.4711999999999997E-2</v>
      </c>
      <c r="R67" s="65">
        <v>0</v>
      </c>
      <c r="S67" s="65">
        <v>31.824000000000005</v>
      </c>
      <c r="T67" s="65">
        <v>9.7170596643762064</v>
      </c>
      <c r="U67" s="65">
        <v>54.139000000000003</v>
      </c>
    </row>
    <row r="68" spans="1:63" x14ac:dyDescent="0.2">
      <c r="A68" s="18">
        <v>38</v>
      </c>
      <c r="B68" s="18" t="s">
        <v>156</v>
      </c>
      <c r="D68" s="37">
        <f>SUM(F68:U68)</f>
        <v>0.99999999999999989</v>
      </c>
      <c r="E68" s="129"/>
      <c r="F68" s="130">
        <f t="shared" ref="F68:U68" si="19">F67/$D67</f>
        <v>0.49279625357117612</v>
      </c>
      <c r="G68" s="130">
        <f t="shared" si="19"/>
        <v>0.35276112117395747</v>
      </c>
      <c r="H68" s="130">
        <f t="shared" si="19"/>
        <v>8.1534645836260508E-2</v>
      </c>
      <c r="I68" s="130">
        <f t="shared" si="19"/>
        <v>0</v>
      </c>
      <c r="J68" s="130">
        <f t="shared" si="19"/>
        <v>0</v>
      </c>
      <c r="K68" s="130">
        <f t="shared" si="19"/>
        <v>5.02935935160682E-2</v>
      </c>
      <c r="L68" s="130">
        <f t="shared" si="19"/>
        <v>0</v>
      </c>
      <c r="M68" s="130">
        <f t="shared" si="19"/>
        <v>0</v>
      </c>
      <c r="N68" s="130">
        <f t="shared" si="19"/>
        <v>0</v>
      </c>
      <c r="O68" s="130">
        <f t="shared" si="19"/>
        <v>0</v>
      </c>
      <c r="P68" s="130">
        <f t="shared" si="19"/>
        <v>0</v>
      </c>
      <c r="Q68" s="130">
        <f t="shared" si="19"/>
        <v>1.2924021857358653E-5</v>
      </c>
      <c r="R68" s="130">
        <f t="shared" si="19"/>
        <v>0</v>
      </c>
      <c r="S68" s="130">
        <f t="shared" si="19"/>
        <v>7.5174380682223622E-3</v>
      </c>
      <c r="T68" s="130">
        <f t="shared" si="19"/>
        <v>2.2953555251435925E-3</v>
      </c>
      <c r="U68" s="130">
        <f t="shared" si="19"/>
        <v>1.2788668287314304E-2</v>
      </c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</row>
    <row r="69" spans="1:63" x14ac:dyDescent="0.2">
      <c r="B69" s="18"/>
    </row>
    <row r="70" spans="1:63" x14ac:dyDescent="0.2">
      <c r="A70" s="18">
        <v>39</v>
      </c>
      <c r="B70" s="18"/>
      <c r="C70" s="18" t="s">
        <v>367</v>
      </c>
      <c r="D70" s="8">
        <f>SUM(F70:U70)</f>
        <v>302257.62390804297</v>
      </c>
      <c r="F70" s="20">
        <v>161762.48513376006</v>
      </c>
      <c r="G70" s="20">
        <v>115528.92836825551</v>
      </c>
      <c r="H70" s="20">
        <v>7251.8434688702682</v>
      </c>
      <c r="I70" s="20">
        <v>0</v>
      </c>
      <c r="J70" s="20">
        <v>0</v>
      </c>
      <c r="K70" s="20">
        <v>9228.4868740124803</v>
      </c>
      <c r="L70" s="20">
        <v>83.981539397015311</v>
      </c>
      <c r="M70" s="20">
        <v>0</v>
      </c>
      <c r="N70" s="20">
        <v>0</v>
      </c>
      <c r="O70" s="20">
        <v>4200.184781623263</v>
      </c>
      <c r="P70" s="20">
        <v>0</v>
      </c>
      <c r="Q70" s="20">
        <v>668.26813201808727</v>
      </c>
      <c r="R70" s="20">
        <v>49.097089718661017</v>
      </c>
      <c r="S70" s="20">
        <v>611.82226461191749</v>
      </c>
      <c r="T70" s="20">
        <v>442.58174829004793</v>
      </c>
      <c r="U70" s="20">
        <v>2429.9445074856612</v>
      </c>
    </row>
    <row r="71" spans="1:63" x14ac:dyDescent="0.2">
      <c r="A71" s="18">
        <v>40</v>
      </c>
      <c r="B71" s="18" t="s">
        <v>347</v>
      </c>
      <c r="D71" s="37">
        <f>SUM(F71:U71)</f>
        <v>1</v>
      </c>
      <c r="F71" s="37">
        <f t="shared" ref="F71:U71" si="20">F70/$D70</f>
        <v>0.53518082701190595</v>
      </c>
      <c r="G71" s="37">
        <f t="shared" si="20"/>
        <v>0.38222006404511183</v>
      </c>
      <c r="H71" s="37">
        <f t="shared" si="20"/>
        <v>2.3992259897723953E-2</v>
      </c>
      <c r="I71" s="37">
        <f t="shared" si="20"/>
        <v>0</v>
      </c>
      <c r="J71" s="37">
        <f t="shared" si="20"/>
        <v>0</v>
      </c>
      <c r="K71" s="37">
        <f t="shared" si="20"/>
        <v>3.0531858070915359E-2</v>
      </c>
      <c r="L71" s="37">
        <f t="shared" si="20"/>
        <v>2.7784754710625712E-4</v>
      </c>
      <c r="M71" s="37">
        <f t="shared" si="20"/>
        <v>0</v>
      </c>
      <c r="N71" s="37">
        <f t="shared" si="20"/>
        <v>0</v>
      </c>
      <c r="O71" s="37">
        <f t="shared" si="20"/>
        <v>1.3896042479646773E-2</v>
      </c>
      <c r="P71" s="37">
        <f t="shared" si="20"/>
        <v>0</v>
      </c>
      <c r="Q71" s="37">
        <f t="shared" si="20"/>
        <v>2.2109223363093633E-3</v>
      </c>
      <c r="R71" s="37">
        <f t="shared" si="20"/>
        <v>1.6243457843630115E-4</v>
      </c>
      <c r="S71" s="37">
        <f t="shared" si="20"/>
        <v>2.0241747973181136E-3</v>
      </c>
      <c r="T71" s="37">
        <f t="shared" si="20"/>
        <v>1.4642533828185466E-3</v>
      </c>
      <c r="U71" s="37">
        <f t="shared" si="20"/>
        <v>8.039315852707599E-3</v>
      </c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63" x14ac:dyDescent="0.2">
      <c r="B72" s="18"/>
      <c r="U72" s="18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</row>
    <row r="73" spans="1:63" x14ac:dyDescent="0.2">
      <c r="A73" s="18">
        <v>41</v>
      </c>
      <c r="B73" s="18"/>
      <c r="C73" s="18" t="s">
        <v>367</v>
      </c>
      <c r="D73" s="8">
        <f>SUM(F73:U73)</f>
        <v>34987.548184254068</v>
      </c>
      <c r="F73" s="20">
        <v>5658.3336645786057</v>
      </c>
      <c r="G73" s="20">
        <v>3452.784334365278</v>
      </c>
      <c r="H73" s="20">
        <v>6199.8073193104656</v>
      </c>
      <c r="I73" s="20">
        <v>0</v>
      </c>
      <c r="J73" s="20">
        <v>0</v>
      </c>
      <c r="K73" s="20">
        <v>13224.13286599972</v>
      </c>
      <c r="L73" s="20">
        <v>0</v>
      </c>
      <c r="M73" s="20">
        <v>0</v>
      </c>
      <c r="N73" s="20">
        <v>0</v>
      </c>
      <c r="O73" s="20">
        <v>6451.79</v>
      </c>
      <c r="P73" s="20">
        <v>0</v>
      </c>
      <c r="Q73" s="20">
        <v>0.7</v>
      </c>
      <c r="R73" s="20">
        <v>0</v>
      </c>
      <c r="S73" s="20">
        <v>0</v>
      </c>
      <c r="T73" s="20">
        <v>0</v>
      </c>
      <c r="U73" s="20">
        <v>0</v>
      </c>
    </row>
    <row r="74" spans="1:63" x14ac:dyDescent="0.2">
      <c r="A74" s="18">
        <v>42</v>
      </c>
      <c r="B74" s="18" t="s">
        <v>229</v>
      </c>
      <c r="D74" s="37">
        <f>SUM(F74:U74)</f>
        <v>0.99999999999999989</v>
      </c>
      <c r="F74" s="37">
        <f t="shared" ref="F74:U74" si="21">F73/$D73</f>
        <v>0.16172421213342134</v>
      </c>
      <c r="G74" s="37">
        <f t="shared" si="21"/>
        <v>9.8686090153615916E-2</v>
      </c>
      <c r="H74" s="37">
        <f t="shared" si="21"/>
        <v>0.1772003938847207</v>
      </c>
      <c r="I74" s="37">
        <f t="shared" si="21"/>
        <v>0</v>
      </c>
      <c r="J74" s="37">
        <f t="shared" si="21"/>
        <v>0</v>
      </c>
      <c r="K74" s="37">
        <f t="shared" si="21"/>
        <v>0.37796683541120951</v>
      </c>
      <c r="L74" s="37">
        <f t="shared" si="21"/>
        <v>0</v>
      </c>
      <c r="M74" s="37">
        <f t="shared" si="21"/>
        <v>0</v>
      </c>
      <c r="N74" s="37">
        <f t="shared" si="21"/>
        <v>0</v>
      </c>
      <c r="O74" s="37">
        <f t="shared" si="21"/>
        <v>0.18440246129917695</v>
      </c>
      <c r="P74" s="37">
        <f t="shared" si="21"/>
        <v>0</v>
      </c>
      <c r="Q74" s="37">
        <f t="shared" si="21"/>
        <v>2.0007117855575563E-5</v>
      </c>
      <c r="R74" s="37">
        <f t="shared" si="21"/>
        <v>0</v>
      </c>
      <c r="S74" s="37">
        <f t="shared" si="21"/>
        <v>0</v>
      </c>
      <c r="T74" s="37">
        <f t="shared" si="21"/>
        <v>0</v>
      </c>
      <c r="U74" s="37">
        <f t="shared" si="21"/>
        <v>0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22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1:63" x14ac:dyDescent="0.2">
      <c r="B75" s="18"/>
      <c r="U75" s="1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</row>
    <row r="76" spans="1:63" x14ac:dyDescent="0.2">
      <c r="A76" s="18">
        <v>43</v>
      </c>
      <c r="B76" s="18"/>
      <c r="C76" s="18" t="s">
        <v>367</v>
      </c>
      <c r="D76" s="8">
        <f>SUM(F76:U76)</f>
        <v>35.641798822288479</v>
      </c>
      <c r="F76" s="65">
        <v>15.052285954999316</v>
      </c>
      <c r="G76" s="65">
        <v>10.91840207210833</v>
      </c>
      <c r="H76" s="65">
        <v>3.2566850097997895</v>
      </c>
      <c r="I76" s="65">
        <v>0</v>
      </c>
      <c r="J76" s="65">
        <v>0</v>
      </c>
      <c r="K76" s="65">
        <v>3.7508323857890637</v>
      </c>
      <c r="L76" s="65">
        <v>0</v>
      </c>
      <c r="M76" s="65">
        <v>0</v>
      </c>
      <c r="N76" s="65">
        <v>0</v>
      </c>
      <c r="O76" s="65">
        <v>2.0275286787406772</v>
      </c>
      <c r="P76" s="65">
        <v>0</v>
      </c>
      <c r="Q76" s="65">
        <v>2.8580348056462613E-4</v>
      </c>
      <c r="R76" s="65">
        <v>3.7358189120347126E-3</v>
      </c>
      <c r="S76" s="65">
        <v>0</v>
      </c>
      <c r="T76" s="65">
        <v>0.10100041670672701</v>
      </c>
      <c r="U76" s="65">
        <v>0.53104268175197156</v>
      </c>
    </row>
    <row r="77" spans="1:63" x14ac:dyDescent="0.2">
      <c r="A77" s="18">
        <v>44</v>
      </c>
      <c r="B77" s="18" t="s">
        <v>230</v>
      </c>
      <c r="D77" s="37">
        <f>SUM(F77:U77)</f>
        <v>1</v>
      </c>
      <c r="F77" s="37">
        <f t="shared" ref="F77:U77" si="22">F76/$D76</f>
        <v>0.42232116370025691</v>
      </c>
      <c r="G77" s="37">
        <f t="shared" si="22"/>
        <v>0.30633700971569777</v>
      </c>
      <c r="H77" s="37">
        <f t="shared" si="22"/>
        <v>9.137263318380083E-2</v>
      </c>
      <c r="I77" s="37">
        <f t="shared" si="22"/>
        <v>0</v>
      </c>
      <c r="J77" s="37">
        <f t="shared" si="22"/>
        <v>0</v>
      </c>
      <c r="K77" s="37">
        <f t="shared" si="22"/>
        <v>0.10523689908275599</v>
      </c>
      <c r="L77" s="37">
        <f t="shared" si="22"/>
        <v>0</v>
      </c>
      <c r="M77" s="37">
        <f t="shared" si="22"/>
        <v>0</v>
      </c>
      <c r="N77" s="37">
        <f t="shared" si="22"/>
        <v>0</v>
      </c>
      <c r="O77" s="37">
        <f t="shared" si="22"/>
        <v>5.6886261236421348E-2</v>
      </c>
      <c r="P77" s="37">
        <f t="shared" si="22"/>
        <v>0</v>
      </c>
      <c r="Q77" s="37">
        <f t="shared" si="22"/>
        <v>8.0187726211478376E-6</v>
      </c>
      <c r="R77" s="37">
        <f t="shared" si="22"/>
        <v>1.0481566687084634E-4</v>
      </c>
      <c r="S77" s="37">
        <f t="shared" si="22"/>
        <v>0</v>
      </c>
      <c r="T77" s="37">
        <f t="shared" si="22"/>
        <v>2.8337631669579687E-3</v>
      </c>
      <c r="U77" s="37">
        <f t="shared" si="22"/>
        <v>1.4899435474617117E-2</v>
      </c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</row>
    <row r="78" spans="1:63" x14ac:dyDescent="0.2">
      <c r="B78" s="18"/>
      <c r="U78" s="1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</row>
    <row r="79" spans="1:63" x14ac:dyDescent="0.2">
      <c r="A79" s="18">
        <v>45</v>
      </c>
      <c r="B79" s="18"/>
      <c r="C79" s="18" t="s">
        <v>367</v>
      </c>
      <c r="D79" s="8">
        <f>SUM(F79:U79)</f>
        <v>435695115.71106899</v>
      </c>
      <c r="F79" s="20">
        <v>0</v>
      </c>
      <c r="G79" s="20">
        <v>335541767.5070889</v>
      </c>
      <c r="H79" s="20">
        <v>44555933.70990146</v>
      </c>
      <c r="I79" s="20">
        <v>0</v>
      </c>
      <c r="J79" s="20">
        <v>0</v>
      </c>
      <c r="K79" s="20">
        <v>35109374.361662835</v>
      </c>
      <c r="L79" s="20">
        <v>0</v>
      </c>
      <c r="M79" s="20">
        <v>0</v>
      </c>
      <c r="N79" s="20">
        <v>0</v>
      </c>
      <c r="O79" s="20">
        <v>9570499.1144982502</v>
      </c>
      <c r="P79" s="20">
        <v>0</v>
      </c>
      <c r="Q79" s="20">
        <v>5009634.0696367025</v>
      </c>
      <c r="R79" s="20">
        <v>1643903.2336842106</v>
      </c>
      <c r="S79" s="20">
        <v>0</v>
      </c>
      <c r="T79" s="20">
        <v>769124.95438400004</v>
      </c>
      <c r="U79" s="20">
        <v>3494878.760212617</v>
      </c>
    </row>
    <row r="80" spans="1:63" x14ac:dyDescent="0.2">
      <c r="A80" s="18">
        <v>46</v>
      </c>
      <c r="B80" s="18" t="s">
        <v>191</v>
      </c>
      <c r="D80" s="37">
        <f>SUM(F80:U80)</f>
        <v>1</v>
      </c>
      <c r="F80" s="37">
        <f t="shared" ref="F80:U80" si="23">F79/$D79</f>
        <v>0</v>
      </c>
      <c r="G80" s="37">
        <f t="shared" si="23"/>
        <v>0.77012974304169901</v>
      </c>
      <c r="H80" s="37">
        <f t="shared" si="23"/>
        <v>0.10226401927224887</v>
      </c>
      <c r="I80" s="37">
        <f t="shared" si="23"/>
        <v>0</v>
      </c>
      <c r="J80" s="37">
        <f t="shared" si="23"/>
        <v>0</v>
      </c>
      <c r="K80" s="37">
        <f t="shared" si="23"/>
        <v>8.0582437341220045E-2</v>
      </c>
      <c r="L80" s="37">
        <f t="shared" si="23"/>
        <v>0</v>
      </c>
      <c r="M80" s="37">
        <f t="shared" si="23"/>
        <v>0</v>
      </c>
      <c r="N80" s="37">
        <f t="shared" si="23"/>
        <v>0</v>
      </c>
      <c r="O80" s="37">
        <f t="shared" si="23"/>
        <v>2.19660463690966E-2</v>
      </c>
      <c r="P80" s="37">
        <f t="shared" si="23"/>
        <v>0</v>
      </c>
      <c r="Q80" s="37">
        <f t="shared" si="23"/>
        <v>1.1498026691120492E-2</v>
      </c>
      <c r="R80" s="37">
        <f t="shared" si="23"/>
        <v>3.773058669710597E-3</v>
      </c>
      <c r="S80" s="37">
        <f t="shared" si="23"/>
        <v>0</v>
      </c>
      <c r="T80" s="37">
        <f t="shared" si="23"/>
        <v>1.7652824799946688E-3</v>
      </c>
      <c r="U80" s="37">
        <f t="shared" si="23"/>
        <v>8.0213861349096322E-3</v>
      </c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22"/>
      <c r="AK80" s="127"/>
      <c r="AL80" s="127"/>
      <c r="AM80" s="127"/>
      <c r="AN80" s="127"/>
      <c r="AO80" s="38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</row>
    <row r="81" spans="1:63" x14ac:dyDescent="0.2">
      <c r="B81" s="18"/>
      <c r="U81" s="1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</row>
    <row r="82" spans="1:63" x14ac:dyDescent="0.2">
      <c r="A82" s="18">
        <v>47</v>
      </c>
      <c r="B82" s="18"/>
      <c r="C82" s="18" t="s">
        <v>367</v>
      </c>
      <c r="D82" s="8">
        <f>SUM(F82:U82)</f>
        <v>177354.94449832872</v>
      </c>
      <c r="F82" s="20">
        <v>89767.745240482211</v>
      </c>
      <c r="G82" s="20">
        <v>62077.192362017231</v>
      </c>
      <c r="H82" s="20">
        <v>10260.27947336207</v>
      </c>
      <c r="I82" s="20">
        <v>0</v>
      </c>
      <c r="J82" s="20">
        <v>0</v>
      </c>
      <c r="K82" s="20">
        <v>8469.1411265547304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797.96772371107579</v>
      </c>
      <c r="R82" s="20">
        <v>0</v>
      </c>
      <c r="S82" s="20">
        <v>2423.403224616673</v>
      </c>
      <c r="T82" s="20">
        <v>353.19434758474392</v>
      </c>
      <c r="U82" s="20">
        <v>3206.0210000000002</v>
      </c>
    </row>
    <row r="83" spans="1:63" x14ac:dyDescent="0.2">
      <c r="A83" s="18">
        <v>48</v>
      </c>
      <c r="B83" s="18" t="s">
        <v>157</v>
      </c>
      <c r="D83" s="37">
        <f>SUM(F83:U83)</f>
        <v>1</v>
      </c>
      <c r="F83" s="37">
        <f t="shared" ref="F83:U83" si="24">F82/$D82</f>
        <v>0.50614740679715375</v>
      </c>
      <c r="G83" s="37">
        <f t="shared" si="24"/>
        <v>0.3500166997746274</v>
      </c>
      <c r="H83" s="37">
        <f t="shared" si="24"/>
        <v>5.7851668598158289E-2</v>
      </c>
      <c r="I83" s="37">
        <f t="shared" si="24"/>
        <v>0</v>
      </c>
      <c r="J83" s="37">
        <f t="shared" si="24"/>
        <v>0</v>
      </c>
      <c r="K83" s="37">
        <f t="shared" si="24"/>
        <v>4.7752495147574181E-2</v>
      </c>
      <c r="L83" s="37">
        <f t="shared" si="24"/>
        <v>0</v>
      </c>
      <c r="M83" s="37">
        <f t="shared" si="24"/>
        <v>0</v>
      </c>
      <c r="N83" s="37">
        <f t="shared" si="24"/>
        <v>0</v>
      </c>
      <c r="O83" s="37">
        <f t="shared" si="24"/>
        <v>0</v>
      </c>
      <c r="P83" s="37">
        <f t="shared" si="24"/>
        <v>0</v>
      </c>
      <c r="Q83" s="37">
        <f t="shared" si="24"/>
        <v>4.4992696762316394E-3</v>
      </c>
      <c r="R83" s="37">
        <f t="shared" si="24"/>
        <v>0</v>
      </c>
      <c r="S83" s="37">
        <f t="shared" si="24"/>
        <v>1.3664142443119254E-2</v>
      </c>
      <c r="T83" s="37">
        <f t="shared" si="24"/>
        <v>1.9914547552299685E-3</v>
      </c>
      <c r="U83" s="37">
        <f t="shared" si="24"/>
        <v>1.8076862807905599E-2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</row>
    <row r="84" spans="1:63" x14ac:dyDescent="0.2">
      <c r="B84" s="18"/>
      <c r="U84" s="1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</row>
    <row r="85" spans="1:63" x14ac:dyDescent="0.2">
      <c r="A85" s="18">
        <v>49</v>
      </c>
      <c r="B85" s="18"/>
      <c r="C85" s="18" t="s">
        <v>367</v>
      </c>
      <c r="D85" s="8">
        <f>SUM(F85:U85)</f>
        <v>6358.7022967510939</v>
      </c>
      <c r="F85" s="20">
        <v>2633.0294704944286</v>
      </c>
      <c r="G85" s="20">
        <v>1974.5596928050431</v>
      </c>
      <c r="H85" s="20">
        <v>921.33098477725798</v>
      </c>
      <c r="I85" s="20">
        <v>0</v>
      </c>
      <c r="J85" s="20">
        <v>0</v>
      </c>
      <c r="K85" s="20">
        <v>349.48414003695706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152.09088370069531</v>
      </c>
      <c r="R85" s="20">
        <v>16.387980716725924</v>
      </c>
      <c r="S85" s="20">
        <v>180.2888137984184</v>
      </c>
      <c r="T85" s="20">
        <v>31.841204331189093</v>
      </c>
      <c r="U85" s="20">
        <v>99.689126090378352</v>
      </c>
      <c r="AN85" s="63"/>
      <c r="AP85" s="63"/>
      <c r="AR85" s="63"/>
      <c r="AT85" s="63"/>
      <c r="AV85" s="63"/>
      <c r="AW85" s="63"/>
      <c r="AY85" s="63"/>
      <c r="BA85" s="63"/>
      <c r="BB85" s="63"/>
      <c r="BC85" s="63"/>
      <c r="BD85" s="63"/>
      <c r="BE85" s="63"/>
    </row>
    <row r="86" spans="1:63" x14ac:dyDescent="0.2">
      <c r="A86" s="18">
        <v>50</v>
      </c>
      <c r="B86" s="18" t="s">
        <v>335</v>
      </c>
      <c r="D86" s="37">
        <f>SUM(F86:U86)</f>
        <v>0.99999999999999989</v>
      </c>
      <c r="F86" s="37">
        <f t="shared" ref="F86:U86" si="25">F85/$D85</f>
        <v>0.41408283445503413</v>
      </c>
      <c r="G86" s="37">
        <f t="shared" si="25"/>
        <v>0.31052872121626479</v>
      </c>
      <c r="H86" s="37">
        <f t="shared" si="25"/>
        <v>0.14489292654068764</v>
      </c>
      <c r="I86" s="37">
        <f t="shared" si="25"/>
        <v>0</v>
      </c>
      <c r="J86" s="37">
        <f t="shared" si="25"/>
        <v>0</v>
      </c>
      <c r="K86" s="37">
        <f t="shared" si="25"/>
        <v>5.4961550915117063E-2</v>
      </c>
      <c r="L86" s="37">
        <f t="shared" si="25"/>
        <v>0</v>
      </c>
      <c r="M86" s="37">
        <f t="shared" si="25"/>
        <v>0</v>
      </c>
      <c r="N86" s="37">
        <f t="shared" si="25"/>
        <v>0</v>
      </c>
      <c r="O86" s="37">
        <f t="shared" si="25"/>
        <v>0</v>
      </c>
      <c r="P86" s="37">
        <f t="shared" si="25"/>
        <v>0</v>
      </c>
      <c r="Q86" s="37">
        <f t="shared" si="25"/>
        <v>2.3918541331680903E-2</v>
      </c>
      <c r="R86" s="37">
        <f t="shared" si="25"/>
        <v>2.5772523939513845E-3</v>
      </c>
      <c r="S86" s="37">
        <f t="shared" si="25"/>
        <v>2.8353082969544731E-2</v>
      </c>
      <c r="T86" s="37">
        <f t="shared" si="25"/>
        <v>5.0075004057758754E-3</v>
      </c>
      <c r="U86" s="37">
        <f t="shared" si="25"/>
        <v>1.5677589771943463E-2</v>
      </c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</row>
    <row r="87" spans="1:63" x14ac:dyDescent="0.2">
      <c r="B87" s="18"/>
      <c r="U87" s="1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</row>
    <row r="88" spans="1:63" x14ac:dyDescent="0.2">
      <c r="A88" s="18">
        <v>51</v>
      </c>
      <c r="B88" s="18"/>
      <c r="C88" s="18" t="s">
        <v>367</v>
      </c>
      <c r="D88" s="8">
        <f>SUM(F88:U88)</f>
        <v>10745778.725618502</v>
      </c>
      <c r="F88" s="65">
        <v>7052128.3166810488</v>
      </c>
      <c r="G88" s="65">
        <v>3492999.8952274527</v>
      </c>
      <c r="H88" s="65">
        <v>170984.92397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7794.0499</v>
      </c>
      <c r="R88" s="65">
        <v>6076.2181399999999</v>
      </c>
      <c r="S88" s="65">
        <v>0</v>
      </c>
      <c r="T88" s="65">
        <v>15795.3217</v>
      </c>
      <c r="U88" s="65">
        <v>0</v>
      </c>
      <c r="V88" s="131"/>
      <c r="W88" s="131"/>
      <c r="X88" s="131"/>
      <c r="Y88" s="131"/>
    </row>
    <row r="89" spans="1:63" x14ac:dyDescent="0.2">
      <c r="A89" s="18">
        <v>52</v>
      </c>
      <c r="B89" s="18" t="s">
        <v>221</v>
      </c>
      <c r="D89" s="37">
        <f>SUM(F89:U89)</f>
        <v>0.99999999999999989</v>
      </c>
      <c r="F89" s="37">
        <f t="shared" ref="F89:U89" si="26">F88/$D88</f>
        <v>0.65626963822253326</v>
      </c>
      <c r="G89" s="37">
        <f t="shared" si="26"/>
        <v>0.3250578654574337</v>
      </c>
      <c r="H89" s="37">
        <f t="shared" si="26"/>
        <v>1.5911822524538211E-2</v>
      </c>
      <c r="I89" s="37">
        <f t="shared" si="26"/>
        <v>0</v>
      </c>
      <c r="J89" s="37">
        <f t="shared" si="26"/>
        <v>0</v>
      </c>
      <c r="K89" s="37">
        <f t="shared" si="26"/>
        <v>0</v>
      </c>
      <c r="L89" s="37">
        <f t="shared" si="26"/>
        <v>0</v>
      </c>
      <c r="M89" s="37">
        <f t="shared" si="26"/>
        <v>0</v>
      </c>
      <c r="N89" s="37">
        <f t="shared" si="26"/>
        <v>0</v>
      </c>
      <c r="O89" s="37">
        <f t="shared" si="26"/>
        <v>0</v>
      </c>
      <c r="P89" s="37">
        <f t="shared" si="26"/>
        <v>0</v>
      </c>
      <c r="Q89" s="37">
        <f t="shared" si="26"/>
        <v>7.2531271106658602E-4</v>
      </c>
      <c r="R89" s="37">
        <f t="shared" si="26"/>
        <v>5.6545163409274155E-4</v>
      </c>
      <c r="S89" s="37">
        <f t="shared" si="26"/>
        <v>0</v>
      </c>
      <c r="T89" s="37">
        <f t="shared" si="26"/>
        <v>1.4699094503354253E-3</v>
      </c>
      <c r="U89" s="37">
        <f t="shared" si="26"/>
        <v>0</v>
      </c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22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</row>
    <row r="90" spans="1:63" x14ac:dyDescent="0.2">
      <c r="B90" s="18"/>
      <c r="U90" s="18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</row>
    <row r="91" spans="1:63" x14ac:dyDescent="0.2">
      <c r="A91" s="18">
        <v>53</v>
      </c>
      <c r="B91" s="18"/>
      <c r="C91" s="18" t="s">
        <v>367</v>
      </c>
      <c r="D91" s="8">
        <f>SUM(F91:U91)</f>
        <v>3152747.4259127108</v>
      </c>
      <c r="F91" s="20">
        <v>3081607.9731359426</v>
      </c>
      <c r="G91" s="20">
        <v>70275.452776768361</v>
      </c>
      <c r="H91" s="20">
        <v>687</v>
      </c>
      <c r="I91" s="20">
        <v>0</v>
      </c>
      <c r="J91" s="20">
        <v>0</v>
      </c>
      <c r="K91" s="20">
        <v>80</v>
      </c>
      <c r="L91" s="20">
        <v>0</v>
      </c>
      <c r="M91" s="20">
        <v>0</v>
      </c>
      <c r="N91" s="20">
        <v>0</v>
      </c>
      <c r="O91" s="20">
        <v>11</v>
      </c>
      <c r="P91" s="20">
        <v>0</v>
      </c>
      <c r="Q91" s="20">
        <v>48</v>
      </c>
      <c r="R91" s="20">
        <v>33</v>
      </c>
      <c r="S91" s="20">
        <v>0</v>
      </c>
      <c r="T91" s="20">
        <v>4</v>
      </c>
      <c r="U91" s="20">
        <v>1</v>
      </c>
    </row>
    <row r="92" spans="1:63" x14ac:dyDescent="0.2">
      <c r="A92" s="18">
        <v>54</v>
      </c>
      <c r="B92" s="18" t="s">
        <v>220</v>
      </c>
      <c r="D92" s="37">
        <f>SUM(F92:U92)</f>
        <v>1.0000000000000002</v>
      </c>
      <c r="F92" s="37">
        <f t="shared" ref="F92:U92" si="27">F91/$D91</f>
        <v>0.9774357272669334</v>
      </c>
      <c r="G92" s="37">
        <f t="shared" si="27"/>
        <v>2.2290226041949374E-2</v>
      </c>
      <c r="H92" s="37">
        <f t="shared" si="27"/>
        <v>2.1790518147869571E-4</v>
      </c>
      <c r="I92" s="37">
        <f t="shared" si="27"/>
        <v>0</v>
      </c>
      <c r="J92" s="37">
        <f t="shared" si="27"/>
        <v>0</v>
      </c>
      <c r="K92" s="37">
        <f t="shared" si="27"/>
        <v>2.5374693621973298E-5</v>
      </c>
      <c r="L92" s="37">
        <f t="shared" si="27"/>
        <v>0</v>
      </c>
      <c r="M92" s="37">
        <f t="shared" si="27"/>
        <v>0</v>
      </c>
      <c r="N92" s="37">
        <f t="shared" si="27"/>
        <v>0</v>
      </c>
      <c r="O92" s="37">
        <f t="shared" si="27"/>
        <v>3.4890203730213288E-6</v>
      </c>
      <c r="P92" s="37">
        <f t="shared" si="27"/>
        <v>0</v>
      </c>
      <c r="Q92" s="37">
        <f t="shared" si="27"/>
        <v>1.5224816173183979E-5</v>
      </c>
      <c r="R92" s="37">
        <f t="shared" si="27"/>
        <v>1.0467061119063986E-5</v>
      </c>
      <c r="S92" s="37">
        <f t="shared" si="27"/>
        <v>0</v>
      </c>
      <c r="T92" s="37">
        <f t="shared" si="27"/>
        <v>1.2687346810986649E-6</v>
      </c>
      <c r="U92" s="37">
        <f t="shared" si="27"/>
        <v>3.1718367027466622E-7</v>
      </c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22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</row>
    <row r="93" spans="1:63" x14ac:dyDescent="0.2">
      <c r="B93" s="18"/>
    </row>
    <row r="94" spans="1:63" x14ac:dyDescent="0.2">
      <c r="A94" s="18">
        <v>55</v>
      </c>
      <c r="B94" s="18"/>
      <c r="C94" s="18" t="s">
        <v>367</v>
      </c>
      <c r="D94" s="8">
        <f>SUM(F94:U94)</f>
        <v>43202.624409569573</v>
      </c>
      <c r="F94" s="20">
        <v>15973.088018785877</v>
      </c>
      <c r="G94" s="20">
        <v>11402.983565184366</v>
      </c>
      <c r="H94" s="20">
        <v>4842.1690800738725</v>
      </c>
      <c r="I94" s="20">
        <v>0</v>
      </c>
      <c r="J94" s="20">
        <v>0</v>
      </c>
      <c r="K94" s="20">
        <v>6904.2558634330071</v>
      </c>
      <c r="L94" s="20">
        <v>139.299100014244</v>
      </c>
      <c r="M94" s="20">
        <v>0</v>
      </c>
      <c r="N94" s="20">
        <v>0</v>
      </c>
      <c r="O94" s="20">
        <v>2507.2847429102803</v>
      </c>
      <c r="P94" s="20">
        <v>0</v>
      </c>
      <c r="Q94" s="20">
        <v>756.11918391786662</v>
      </c>
      <c r="R94" s="20">
        <v>81.436711689654231</v>
      </c>
      <c r="S94" s="20">
        <v>0</v>
      </c>
      <c r="T94" s="20">
        <v>158.22833952470432</v>
      </c>
      <c r="U94" s="20">
        <v>437.7598040357077</v>
      </c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</row>
    <row r="95" spans="1:63" x14ac:dyDescent="0.2">
      <c r="A95" s="18">
        <v>56</v>
      </c>
      <c r="B95" s="18" t="s">
        <v>463</v>
      </c>
      <c r="D95" s="37">
        <f>SUM(F95:U95)</f>
        <v>1</v>
      </c>
      <c r="F95" s="37">
        <f t="shared" ref="F95:U95" si="28">F94/$D94</f>
        <v>0.36972494696983654</v>
      </c>
      <c r="G95" s="37">
        <f t="shared" si="28"/>
        <v>0.26394191836777753</v>
      </c>
      <c r="H95" s="37">
        <f t="shared" si="28"/>
        <v>0.11208043831247692</v>
      </c>
      <c r="I95" s="37">
        <f t="shared" si="28"/>
        <v>0</v>
      </c>
      <c r="J95" s="37">
        <f t="shared" si="28"/>
        <v>0</v>
      </c>
      <c r="K95" s="37">
        <f t="shared" si="28"/>
        <v>0.15981102902405353</v>
      </c>
      <c r="L95" s="37">
        <f t="shared" si="28"/>
        <v>3.2243203258593856E-3</v>
      </c>
      <c r="M95" s="37">
        <f t="shared" si="28"/>
        <v>0</v>
      </c>
      <c r="N95" s="37">
        <f t="shared" si="28"/>
        <v>0</v>
      </c>
      <c r="O95" s="37">
        <f t="shared" si="28"/>
        <v>5.8035473010637419E-2</v>
      </c>
      <c r="P95" s="37">
        <f t="shared" si="28"/>
        <v>0</v>
      </c>
      <c r="Q95" s="37">
        <f t="shared" si="28"/>
        <v>1.7501695655099667E-2</v>
      </c>
      <c r="R95" s="37">
        <f>R94/$D94</f>
        <v>1.8849945530534863E-3</v>
      </c>
      <c r="S95" s="37">
        <f t="shared" si="28"/>
        <v>0</v>
      </c>
      <c r="T95" s="37">
        <f t="shared" si="28"/>
        <v>3.6624705486562074E-3</v>
      </c>
      <c r="U95" s="37">
        <f t="shared" si="28"/>
        <v>1.0132713232549408E-2</v>
      </c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</row>
    <row r="96" spans="1:63" x14ac:dyDescent="0.2">
      <c r="B96" s="18"/>
      <c r="U96" s="18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</row>
    <row r="97" spans="1:63" x14ac:dyDescent="0.2">
      <c r="A97" s="18">
        <v>57</v>
      </c>
      <c r="B97" s="18"/>
      <c r="C97" s="18" t="s">
        <v>367</v>
      </c>
      <c r="D97" s="8">
        <f>SUM(F97:U97)</f>
        <v>563.8527719960482</v>
      </c>
      <c r="F97" s="65">
        <v>191.80247060146968</v>
      </c>
      <c r="G97" s="65">
        <v>143.92122364472402</v>
      </c>
      <c r="H97" s="65">
        <v>67.109312988973656</v>
      </c>
      <c r="I97" s="65">
        <v>0</v>
      </c>
      <c r="J97" s="65">
        <v>0</v>
      </c>
      <c r="K97" s="65">
        <v>101.20928772465533</v>
      </c>
      <c r="L97" s="65">
        <v>2.0419814925742088</v>
      </c>
      <c r="M97" s="65">
        <v>0</v>
      </c>
      <c r="N97" s="65">
        <v>0</v>
      </c>
      <c r="O97" s="65">
        <v>36.754214787553877</v>
      </c>
      <c r="P97" s="65">
        <v>0</v>
      </c>
      <c r="Q97" s="65">
        <v>11.083929326052486</v>
      </c>
      <c r="R97" s="65">
        <v>1.1937784096908839</v>
      </c>
      <c r="S97" s="65">
        <v>0</v>
      </c>
      <c r="T97" s="65">
        <v>2.3194646690262597</v>
      </c>
      <c r="U97" s="65">
        <v>6.4171083513276246</v>
      </c>
    </row>
    <row r="98" spans="1:63" x14ac:dyDescent="0.2">
      <c r="A98" s="18">
        <v>58</v>
      </c>
      <c r="B98" s="18" t="s">
        <v>264</v>
      </c>
      <c r="D98" s="37">
        <f>SUM(F98:U98)</f>
        <v>0.99999999999999956</v>
      </c>
      <c r="F98" s="37">
        <f t="shared" ref="F98:U98" si="29">F97/$D97</f>
        <v>0.34016409979237267</v>
      </c>
      <c r="G98" s="37">
        <f t="shared" si="29"/>
        <v>0.25524610464401992</v>
      </c>
      <c r="H98" s="37">
        <f t="shared" si="29"/>
        <v>0.11901921267746113</v>
      </c>
      <c r="I98" s="37">
        <f t="shared" si="29"/>
        <v>0</v>
      </c>
      <c r="J98" s="37">
        <f t="shared" si="29"/>
        <v>0</v>
      </c>
      <c r="K98" s="37">
        <f t="shared" si="29"/>
        <v>0.17949594779213865</v>
      </c>
      <c r="L98" s="37">
        <f t="shared" si="29"/>
        <v>3.6214799216922537E-3</v>
      </c>
      <c r="M98" s="37">
        <f t="shared" si="29"/>
        <v>0</v>
      </c>
      <c r="N98" s="37">
        <f t="shared" si="29"/>
        <v>0</v>
      </c>
      <c r="O98" s="37">
        <f t="shared" si="29"/>
        <v>6.5184063310433582E-2</v>
      </c>
      <c r="P98" s="37">
        <f t="shared" si="29"/>
        <v>0</v>
      </c>
      <c r="Q98" s="37">
        <f t="shared" si="29"/>
        <v>1.9657488402185543E-2</v>
      </c>
      <c r="R98" s="37">
        <f t="shared" si="29"/>
        <v>2.1171810603411393E-3</v>
      </c>
      <c r="S98" s="37">
        <f t="shared" si="29"/>
        <v>0</v>
      </c>
      <c r="T98" s="37">
        <f t="shared" si="29"/>
        <v>4.1135998335439872E-3</v>
      </c>
      <c r="U98" s="37">
        <f t="shared" si="29"/>
        <v>1.1380822565810848E-2</v>
      </c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</row>
    <row r="99" spans="1:63" x14ac:dyDescent="0.2">
      <c r="B99" s="18"/>
      <c r="U99" s="1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</row>
    <row r="100" spans="1:63" x14ac:dyDescent="0.2">
      <c r="A100" s="18">
        <v>59</v>
      </c>
      <c r="B100" s="18"/>
      <c r="C100" s="18" t="s">
        <v>367</v>
      </c>
      <c r="D100" s="8">
        <f>SUM(F100:U100)</f>
        <v>385.72178106206957</v>
      </c>
      <c r="F100" s="20">
        <v>131.10889208101079</v>
      </c>
      <c r="G100" s="20">
        <v>98.437227240867429</v>
      </c>
      <c r="H100" s="20">
        <v>45.873380292809678</v>
      </c>
      <c r="I100" s="20">
        <v>0</v>
      </c>
      <c r="J100" s="20">
        <v>0</v>
      </c>
      <c r="K100" s="20">
        <v>69.182829300498</v>
      </c>
      <c r="L100" s="20">
        <v>1.3958210825232042</v>
      </c>
      <c r="M100" s="20">
        <v>0</v>
      </c>
      <c r="N100" s="20">
        <v>0</v>
      </c>
      <c r="O100" s="20">
        <v>25.123786804594342</v>
      </c>
      <c r="P100" s="20">
        <v>0</v>
      </c>
      <c r="Q100" s="20">
        <v>7.5765535707758866</v>
      </c>
      <c r="R100" s="20">
        <v>0.81602162960599056</v>
      </c>
      <c r="S100" s="20">
        <v>0.23527920812809608</v>
      </c>
      <c r="T100" s="20">
        <v>1.5854980503208396</v>
      </c>
      <c r="U100" s="20">
        <v>4.3864918009354144</v>
      </c>
    </row>
    <row r="101" spans="1:63" x14ac:dyDescent="0.2">
      <c r="A101" s="18">
        <v>60</v>
      </c>
      <c r="B101" s="18" t="s">
        <v>336</v>
      </c>
      <c r="D101" s="37">
        <f>SUM(F101:U101)</f>
        <v>1.0000000000000002</v>
      </c>
      <c r="F101" s="37">
        <f t="shared" ref="F101:U101" si="30">F100/$D100</f>
        <v>0.33990533726150407</v>
      </c>
      <c r="G101" s="37">
        <f t="shared" si="30"/>
        <v>0.25520266698402266</v>
      </c>
      <c r="H101" s="37">
        <f t="shared" si="30"/>
        <v>0.11892867487674445</v>
      </c>
      <c r="I101" s="37">
        <f t="shared" si="30"/>
        <v>0</v>
      </c>
      <c r="J101" s="37">
        <f t="shared" si="30"/>
        <v>0</v>
      </c>
      <c r="K101" s="37">
        <f t="shared" si="30"/>
        <v>0.17935940539838283</v>
      </c>
      <c r="L101" s="37">
        <f t="shared" si="30"/>
        <v>3.6187250786820137E-3</v>
      </c>
      <c r="M101" s="37">
        <f t="shared" si="30"/>
        <v>0</v>
      </c>
      <c r="N101" s="37">
        <f t="shared" si="30"/>
        <v>0</v>
      </c>
      <c r="O101" s="37">
        <f t="shared" si="30"/>
        <v>6.5134477849337402E-2</v>
      </c>
      <c r="P101" s="37">
        <f t="shared" si="30"/>
        <v>0</v>
      </c>
      <c r="Q101" s="37">
        <f t="shared" si="30"/>
        <v>1.9642534963709199E-2</v>
      </c>
      <c r="R101" s="37">
        <f t="shared" si="30"/>
        <v>2.1155705217348825E-3</v>
      </c>
      <c r="S101" s="37">
        <f t="shared" si="30"/>
        <v>6.099712789883531E-4</v>
      </c>
      <c r="T101" s="37">
        <f t="shared" si="30"/>
        <v>4.1104706245917296E-3</v>
      </c>
      <c r="U101" s="37">
        <f t="shared" si="30"/>
        <v>1.1372165162302694E-2</v>
      </c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</row>
    <row r="102" spans="1:63" x14ac:dyDescent="0.2">
      <c r="B102" s="18"/>
      <c r="U102" s="18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</row>
    <row r="105" spans="1:63" x14ac:dyDescent="0.2">
      <c r="I105" s="1" t="s">
        <v>225</v>
      </c>
    </row>
    <row r="108" spans="1:63" x14ac:dyDescent="0.2">
      <c r="A108" s="56"/>
    </row>
    <row r="109" spans="1:63" x14ac:dyDescent="0.2">
      <c r="A109" s="56"/>
    </row>
    <row r="111" spans="1:63" x14ac:dyDescent="0.2">
      <c r="A111" s="56"/>
    </row>
    <row r="112" spans="1:63" x14ac:dyDescent="0.2">
      <c r="A112" s="56"/>
    </row>
    <row r="114" spans="1:17" x14ac:dyDescent="0.2">
      <c r="A114" s="56"/>
    </row>
    <row r="115" spans="1:17" x14ac:dyDescent="0.2">
      <c r="A115" s="56"/>
    </row>
    <row r="117" spans="1:17" x14ac:dyDescent="0.2">
      <c r="A117" s="56"/>
    </row>
    <row r="118" spans="1:17" x14ac:dyDescent="0.2">
      <c r="A118" s="56"/>
    </row>
    <row r="119" spans="1:17" x14ac:dyDescent="0.2">
      <c r="B119" s="18"/>
      <c r="D119" s="17"/>
    </row>
    <row r="120" spans="1:17" x14ac:dyDescent="0.2">
      <c r="A120" s="56"/>
    </row>
    <row r="121" spans="1:17" x14ac:dyDescent="0.2">
      <c r="A121" s="56"/>
    </row>
    <row r="122" spans="1:17" x14ac:dyDescent="0.2">
      <c r="B122" s="126"/>
      <c r="D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</row>
    <row r="123" spans="1:17" x14ac:dyDescent="0.2">
      <c r="A123" s="56"/>
    </row>
    <row r="124" spans="1:17" x14ac:dyDescent="0.2">
      <c r="A124" s="56"/>
    </row>
    <row r="125" spans="1:17" x14ac:dyDescent="0.2">
      <c r="B125" s="126"/>
      <c r="D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</row>
    <row r="126" spans="1:17" x14ac:dyDescent="0.2">
      <c r="A126" s="56"/>
    </row>
    <row r="127" spans="1:17" x14ac:dyDescent="0.2">
      <c r="A127" s="56"/>
    </row>
    <row r="128" spans="1:17" x14ac:dyDescent="0.2">
      <c r="B128" s="126"/>
      <c r="D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</row>
    <row r="129" spans="1:1" x14ac:dyDescent="0.2">
      <c r="A129" s="56"/>
    </row>
    <row r="130" spans="1:1" x14ac:dyDescent="0.2">
      <c r="A130" s="56"/>
    </row>
    <row r="132" spans="1:1" x14ac:dyDescent="0.2">
      <c r="A132" s="56"/>
    </row>
    <row r="133" spans="1:1" x14ac:dyDescent="0.2">
      <c r="A133" s="56"/>
    </row>
    <row r="135" spans="1:1" x14ac:dyDescent="0.2">
      <c r="A135" s="56"/>
    </row>
    <row r="136" spans="1:1" x14ac:dyDescent="0.2">
      <c r="A136" s="56"/>
    </row>
    <row r="138" spans="1:1" x14ac:dyDescent="0.2">
      <c r="A138" s="56"/>
    </row>
    <row r="139" spans="1:1" x14ac:dyDescent="0.2">
      <c r="A139" s="56"/>
    </row>
    <row r="141" spans="1:1" x14ac:dyDescent="0.2">
      <c r="A141" s="56"/>
    </row>
    <row r="142" spans="1:1" x14ac:dyDescent="0.2">
      <c r="A142" s="56"/>
    </row>
    <row r="144" spans="1:1" x14ac:dyDescent="0.2">
      <c r="A144" s="56"/>
    </row>
    <row r="145" spans="1:1" x14ac:dyDescent="0.2">
      <c r="A145" s="56"/>
    </row>
    <row r="147" spans="1:1" x14ac:dyDescent="0.2">
      <c r="A147" s="56"/>
    </row>
    <row r="148" spans="1:1" x14ac:dyDescent="0.2">
      <c r="A148" s="56"/>
    </row>
    <row r="150" spans="1:1" x14ac:dyDescent="0.2">
      <c r="A150" s="56"/>
    </row>
    <row r="151" spans="1:1" x14ac:dyDescent="0.2">
      <c r="A151" s="56"/>
    </row>
    <row r="153" spans="1:1" x14ac:dyDescent="0.2">
      <c r="A153" s="56"/>
    </row>
    <row r="154" spans="1:1" x14ac:dyDescent="0.2">
      <c r="A154" s="56"/>
    </row>
    <row r="156" spans="1:1" x14ac:dyDescent="0.2">
      <c r="A156" s="56"/>
    </row>
    <row r="157" spans="1:1" x14ac:dyDescent="0.2">
      <c r="A157" s="56"/>
    </row>
    <row r="159" spans="1:1" x14ac:dyDescent="0.2">
      <c r="A159" s="56"/>
    </row>
    <row r="160" spans="1:1" x14ac:dyDescent="0.2">
      <c r="A160" s="56"/>
    </row>
    <row r="162" spans="1:21" x14ac:dyDescent="0.2">
      <c r="A162" s="56"/>
      <c r="S162" s="40"/>
      <c r="T162" s="40"/>
      <c r="U162" s="40"/>
    </row>
    <row r="163" spans="1:21" x14ac:dyDescent="0.2">
      <c r="A163" s="56"/>
    </row>
    <row r="165" spans="1:21" x14ac:dyDescent="0.2">
      <c r="A165" s="56"/>
    </row>
    <row r="166" spans="1:21" x14ac:dyDescent="0.2">
      <c r="A166" s="56"/>
    </row>
    <row r="167" spans="1:21" x14ac:dyDescent="0.2"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1:21" x14ac:dyDescent="0.2">
      <c r="A168" s="56"/>
    </row>
    <row r="169" spans="1:21" x14ac:dyDescent="0.2">
      <c r="A169" s="56"/>
    </row>
    <row r="170" spans="1:21" x14ac:dyDescent="0.2"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1:21" x14ac:dyDescent="0.2">
      <c r="A171" s="56"/>
    </row>
    <row r="172" spans="1:21" x14ac:dyDescent="0.2">
      <c r="A172" s="56"/>
    </row>
    <row r="174" spans="1:21" x14ac:dyDescent="0.2">
      <c r="A174" s="56"/>
      <c r="R174" s="8"/>
    </row>
    <row r="175" spans="1:21" x14ac:dyDescent="0.2">
      <c r="A175" s="56"/>
      <c r="R175" s="37"/>
    </row>
    <row r="177" spans="1:1" x14ac:dyDescent="0.2">
      <c r="A177" s="56"/>
    </row>
    <row r="178" spans="1:1" x14ac:dyDescent="0.2">
      <c r="A178" s="56"/>
    </row>
    <row r="180" spans="1:1" x14ac:dyDescent="0.2">
      <c r="A180" s="56"/>
    </row>
    <row r="181" spans="1:1" x14ac:dyDescent="0.2">
      <c r="A181" s="56"/>
    </row>
    <row r="183" spans="1:1" x14ac:dyDescent="0.2">
      <c r="A183" s="56"/>
    </row>
    <row r="184" spans="1:1" x14ac:dyDescent="0.2">
      <c r="A184" s="56"/>
    </row>
    <row r="186" spans="1:1" x14ac:dyDescent="0.2">
      <c r="A186" s="56"/>
    </row>
    <row r="187" spans="1:1" x14ac:dyDescent="0.2">
      <c r="A187" s="56"/>
    </row>
    <row r="189" spans="1:1" x14ac:dyDescent="0.2">
      <c r="A189" s="56"/>
    </row>
    <row r="190" spans="1:1" x14ac:dyDescent="0.2">
      <c r="A190" s="56"/>
    </row>
    <row r="192" spans="1:1" x14ac:dyDescent="0.2">
      <c r="A192" s="56"/>
    </row>
    <row r="193" spans="1:1" x14ac:dyDescent="0.2">
      <c r="A193" s="56"/>
    </row>
    <row r="195" spans="1:1" x14ac:dyDescent="0.2">
      <c r="A195" s="56"/>
    </row>
    <row r="196" spans="1:1" x14ac:dyDescent="0.2">
      <c r="A196" s="56"/>
    </row>
    <row r="198" spans="1:1" x14ac:dyDescent="0.2">
      <c r="A198" s="56"/>
    </row>
    <row r="199" spans="1:1" x14ac:dyDescent="0.2">
      <c r="A199" s="56"/>
    </row>
    <row r="201" spans="1:1" x14ac:dyDescent="0.2">
      <c r="A201" s="56"/>
    </row>
    <row r="202" spans="1:1" x14ac:dyDescent="0.2">
      <c r="A202" s="56"/>
    </row>
    <row r="204" spans="1:1" x14ac:dyDescent="0.2">
      <c r="A204" s="3"/>
    </row>
    <row r="205" spans="1:1" x14ac:dyDescent="0.2">
      <c r="A205" s="3"/>
    </row>
    <row r="207" spans="1:1" x14ac:dyDescent="0.2">
      <c r="A207" s="2"/>
    </row>
    <row r="208" spans="1:1" x14ac:dyDescent="0.2">
      <c r="A208" s="2"/>
    </row>
    <row r="210" spans="1:1" x14ac:dyDescent="0.2">
      <c r="A210" s="1"/>
    </row>
    <row r="211" spans="1:1" x14ac:dyDescent="0.2">
      <c r="A211" s="1"/>
    </row>
    <row r="213" spans="1:1" x14ac:dyDescent="0.2">
      <c r="A213" s="1"/>
    </row>
    <row r="214" spans="1:1" x14ac:dyDescent="0.2">
      <c r="A214" s="1"/>
    </row>
    <row r="216" spans="1:1" x14ac:dyDescent="0.2">
      <c r="A216" s="1"/>
    </row>
    <row r="217" spans="1:1" x14ac:dyDescent="0.2">
      <c r="A217" s="1"/>
    </row>
  </sheetData>
  <mergeCells count="7">
    <mergeCell ref="BC10:BK10"/>
    <mergeCell ref="B6:Q6"/>
    <mergeCell ref="B7:Q7"/>
    <mergeCell ref="W10:AG10"/>
    <mergeCell ref="AH10:AL10"/>
    <mergeCell ref="AN10:AV10"/>
    <mergeCell ref="AW10:BA10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E8B1-5E71-436A-BAB5-5541D73DC62E}">
  <sheetPr>
    <tabColor theme="0" tint="-0.249977111117893"/>
  </sheetPr>
  <dimension ref="A6:R59"/>
  <sheetViews>
    <sheetView topLeftCell="A35" zoomScale="80" zoomScaleNormal="80" workbookViewId="0">
      <selection activeCell="O33" sqref="O33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19.710937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6" width="10.5703125" style="31" customWidth="1"/>
    <col min="17" max="17" width="10.85546875" style="31" bestFit="1" customWidth="1"/>
    <col min="18" max="18" width="10.85546875" style="31" customWidth="1"/>
    <col min="19" max="16384" width="9.140625" style="31"/>
  </cols>
  <sheetData>
    <row r="6" spans="1:18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8" x14ac:dyDescent="0.2">
      <c r="B7" s="148" t="s">
        <v>481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18" x14ac:dyDescent="0.2">
      <c r="D9" s="2" t="s">
        <v>150</v>
      </c>
    </row>
    <row r="10" spans="1:18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2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</row>
    <row r="11" spans="1:18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2"/>
      <c r="J11" s="33" t="s">
        <v>170</v>
      </c>
      <c r="L11" s="33" t="s">
        <v>6</v>
      </c>
      <c r="N11" s="33" t="s">
        <v>422</v>
      </c>
      <c r="O11" s="33" t="s">
        <v>425</v>
      </c>
      <c r="P11" s="33" t="s">
        <v>426</v>
      </c>
      <c r="Q11" s="33" t="s">
        <v>427</v>
      </c>
      <c r="R11" s="33" t="s">
        <v>482</v>
      </c>
    </row>
    <row r="12" spans="1:18" x14ac:dyDescent="0.2">
      <c r="D12" s="83" t="s">
        <v>12</v>
      </c>
      <c r="F12" s="83" t="s">
        <v>13</v>
      </c>
      <c r="H12" s="83" t="s">
        <v>14</v>
      </c>
      <c r="J12" s="83" t="s">
        <v>366</v>
      </c>
      <c r="L12" s="83" t="s">
        <v>15</v>
      </c>
      <c r="N12" s="2" t="s">
        <v>16</v>
      </c>
      <c r="O12" s="83" t="s">
        <v>59</v>
      </c>
      <c r="P12" s="83" t="s">
        <v>61</v>
      </c>
      <c r="Q12" s="83" t="s">
        <v>62</v>
      </c>
      <c r="R12" s="83" t="s">
        <v>62</v>
      </c>
    </row>
    <row r="14" spans="1:18" x14ac:dyDescent="0.2">
      <c r="B14" s="76" t="s">
        <v>384</v>
      </c>
    </row>
    <row r="15" spans="1:18" x14ac:dyDescent="0.2">
      <c r="A15" s="2">
        <v>1</v>
      </c>
      <c r="B15" s="31" t="s">
        <v>132</v>
      </c>
      <c r="D15" s="78">
        <f ca="1">'Total Allocation by Rate Zone'!R15</f>
        <v>0</v>
      </c>
      <c r="J15" s="78">
        <f ca="1">D15-F15</f>
        <v>0</v>
      </c>
      <c r="N15" s="78">
        <f ca="1">IF($J15&lt;&gt;0,VLOOKUP($L15,'Allocation Factors - Ex'!$B$12:$W$101,5,FALSE)*$J15,0)+IF($F15&lt;&gt;0,VLOOKUP($H15,'Allocation Factors - Ex'!$B$12:$W$101,5,FALSE)*$F15,0)</f>
        <v>0</v>
      </c>
      <c r="O15" s="78">
        <f ca="1">IF($J15&lt;&gt;0,VLOOKUP($L15,'Allocation Factors - Ex'!$B$12:$W$101,6,FALSE)*$J15,0)+IF($F15&lt;&gt;0,VLOOKUP($H15,'Allocation Factors - Ex'!$B$12:$W$101,6,FALSE)*$F15,0)</f>
        <v>0</v>
      </c>
      <c r="P15" s="78">
        <f ca="1">IF($J15&lt;&gt;0,VLOOKUP($L15,'Allocation Factors - Ex'!$B$12:$W$101,7,FALSE)*$J15,0)+IF($F15&lt;&gt;0,VLOOKUP($H15,'Allocation Factors - Ex'!$B$12:$W$101,7,FALSE)*$F15,0)</f>
        <v>0</v>
      </c>
      <c r="Q15" s="78">
        <f ca="1">IF($J15&lt;&gt;0,VLOOKUP($L15,'Allocation Factors - Ex'!$B$12:$W$101,8,FALSE)*$J15,0)+IF($F15&lt;&gt;0,VLOOKUP($H15,'Allocation Factors - Ex'!$B$12:$W$101,8,FALSE)*$F15,0)</f>
        <v>0</v>
      </c>
      <c r="R15" s="78">
        <v>0</v>
      </c>
    </row>
    <row r="16" spans="1:18" x14ac:dyDescent="0.2">
      <c r="A16" s="2">
        <f>A15+1</f>
        <v>2</v>
      </c>
      <c r="B16" s="31" t="s">
        <v>385</v>
      </c>
      <c r="D16" s="78">
        <f ca="1">'Total Allocation by Rate Zone'!R16</f>
        <v>0</v>
      </c>
      <c r="J16" s="78">
        <f t="shared" ref="J16:J20" ca="1" si="0">D16-F16</f>
        <v>0</v>
      </c>
      <c r="N16" s="78">
        <f ca="1">IF($J16&lt;&gt;0,VLOOKUP($L16,'Allocation Factors - Ex'!$B$12:$W$101,5,FALSE)*$J16,0)+IF($F16&lt;&gt;0,VLOOKUP($H16,'Allocation Factors - Ex'!$B$12:$W$101,5,FALSE)*$F16,0)</f>
        <v>0</v>
      </c>
      <c r="O16" s="78">
        <f ca="1">IF($J16&lt;&gt;0,VLOOKUP($L16,'Allocation Factors - Ex'!$B$16:$W$5274,6,FALSE)*$J16,0)+IF($F16&lt;&gt;0,VLOOKUP($H16,'Allocation Factors - Ex'!$B$16:$W$101,6,FALSE)*$F16,0)</f>
        <v>0</v>
      </c>
      <c r="P16" s="78">
        <f ca="1">IF($J16&lt;&gt;0,VLOOKUP($L16,'Allocation Factors - Ex'!$B$12:$W$101,7,FALSE)*$J16,0)+IF($F16&lt;&gt;0,VLOOKUP($H16,'Allocation Factors - Ex'!$B$12:$W$101,7,FALSE)*$F16,0)</f>
        <v>0</v>
      </c>
      <c r="Q16" s="78">
        <f ca="1">IF($J16&lt;&gt;0,VLOOKUP($L16,'Allocation Factors - Ex'!$B$12:$W$101,8,FALSE)*$J16,0)+IF($F16&lt;&gt;0,VLOOKUP($H16,'Allocation Factors - Ex'!$B$12:$W$101,8,FALSE)*$F16,0)</f>
        <v>0</v>
      </c>
      <c r="R16" s="78">
        <v>0</v>
      </c>
    </row>
    <row r="17" spans="1:18" x14ac:dyDescent="0.2">
      <c r="A17" s="2">
        <f t="shared" ref="A17:A21" si="1">A16+1</f>
        <v>3</v>
      </c>
      <c r="B17" s="31" t="s">
        <v>386</v>
      </c>
      <c r="D17" s="78">
        <f ca="1">'Total Allocation by Rate Zone'!R17</f>
        <v>0</v>
      </c>
      <c r="J17" s="78">
        <f t="shared" ca="1" si="0"/>
        <v>0</v>
      </c>
      <c r="N17" s="78">
        <f ca="1">IF($J17&lt;&gt;0,VLOOKUP($L17,'Allocation Factors - Ex'!$B$12:$W$101,5,FALSE)*$J17,0)+IF($F17&lt;&gt;0,VLOOKUP($H17,'Allocation Factors - Ex'!$B$12:$W$101,5,FALSE)*$F17,0)</f>
        <v>0</v>
      </c>
      <c r="O17" s="78">
        <f ca="1">IF($J17&lt;&gt;0,VLOOKUP($L17,'Allocation Factors - Ex'!$B$16:$W$5274,6,FALSE)*$J17,0)+IF($F17&lt;&gt;0,VLOOKUP($H17,'Allocation Factors - Ex'!$B$16:$W$101,6,FALSE)*$F17,0)</f>
        <v>0</v>
      </c>
      <c r="P17" s="78">
        <f ca="1">IF($J17&lt;&gt;0,VLOOKUP($L17,'Allocation Factors - Ex'!$B$12:$W$101,7,FALSE)*$J17,0)+IF($F17&lt;&gt;0,VLOOKUP($H17,'Allocation Factors - Ex'!$B$12:$W$101,7,FALSE)*$F17,0)</f>
        <v>0</v>
      </c>
      <c r="Q17" s="78">
        <f ca="1">IF($J17&lt;&gt;0,VLOOKUP($L17,'Allocation Factors - Ex'!$B$12:$W$101,8,FALSE)*$J17,0)+IF($F17&lt;&gt;0,VLOOKUP($H17,'Allocation Factors - Ex'!$B$12:$W$101,8,FALSE)*$F17,0)</f>
        <v>0</v>
      </c>
      <c r="R17" s="78">
        <v>0</v>
      </c>
    </row>
    <row r="18" spans="1:18" x14ac:dyDescent="0.2">
      <c r="A18" s="2">
        <f t="shared" si="1"/>
        <v>4</v>
      </c>
      <c r="B18" s="31" t="s">
        <v>115</v>
      </c>
      <c r="D18" s="78">
        <f ca="1">'Total Allocation by Rate Zone'!R18</f>
        <v>0</v>
      </c>
      <c r="F18" s="50"/>
      <c r="J18" s="78">
        <f t="shared" ca="1" si="0"/>
        <v>0</v>
      </c>
      <c r="N18" s="78">
        <f ca="1">IF($J18&lt;&gt;0,VLOOKUP($L18,'Allocation Factors - Ex'!$B$12:$W$101,5,FALSE)*$J18,0)+IF($F18&lt;&gt;0,VLOOKUP($H18,'Allocation Factors - Ex'!$B$12:$W$101,5,FALSE)*$F18,0)</f>
        <v>0</v>
      </c>
      <c r="O18" s="78">
        <f ca="1">IF($J18&lt;&gt;0,VLOOKUP($L18,'Allocation Factors - Ex'!$B$16:$W$5274,6,FALSE)*$J18,0)+IF($F18&lt;&gt;0,VLOOKUP($H18,'Allocation Factors - Ex'!$B$16:$W$101,6,FALSE)*$F18,0)</f>
        <v>0</v>
      </c>
      <c r="P18" s="78">
        <f ca="1">IF($J18&lt;&gt;0,VLOOKUP($L18,'Allocation Factors - Ex'!$B$12:$W$101,7,FALSE)*$J18,0)+IF($F18&lt;&gt;0,VLOOKUP($H18,'Allocation Factors - Ex'!$B$12:$W$101,7,FALSE)*$F18,0)</f>
        <v>0</v>
      </c>
      <c r="Q18" s="78">
        <f ca="1">IF($J18&lt;&gt;0,VLOOKUP($L18,'Allocation Factors - Ex'!$B$12:$W$101,8,FALSE)*$J18,0)+IF($F18&lt;&gt;0,VLOOKUP($H18,'Allocation Factors - Ex'!$B$12:$W$101,8,FALSE)*$F18,0)</f>
        <v>0</v>
      </c>
      <c r="R18" s="78">
        <v>0</v>
      </c>
    </row>
    <row r="19" spans="1:18" x14ac:dyDescent="0.2">
      <c r="A19" s="2">
        <f t="shared" si="1"/>
        <v>5</v>
      </c>
      <c r="B19" s="31" t="s">
        <v>133</v>
      </c>
      <c r="D19" s="78">
        <f ca="1">'Total Allocation by Rate Zone'!R19</f>
        <v>0</v>
      </c>
      <c r="J19" s="78">
        <f t="shared" ca="1" si="0"/>
        <v>0</v>
      </c>
      <c r="N19" s="78">
        <f ca="1">IF($J19&lt;&gt;0,VLOOKUP($L19,'Allocation Factors - Ex'!$B$12:$W$101,5,FALSE)*$J19,0)+IF($F19&lt;&gt;0,VLOOKUP($H19,'Allocation Factors - Ex'!$B$12:$W$101,5,FALSE)*$F19,0)</f>
        <v>0</v>
      </c>
      <c r="O19" s="78">
        <f ca="1">IF($J19&lt;&gt;0,VLOOKUP($L19,'Allocation Factors - Ex'!$B$16:$W$5274,6,FALSE)*$J19,0)+IF($F19&lt;&gt;0,VLOOKUP($H19,'Allocation Factors - Ex'!$B$16:$W$101,6,FALSE)*$F19,0)</f>
        <v>0</v>
      </c>
      <c r="P19" s="78">
        <f ca="1">IF($J19&lt;&gt;0,VLOOKUP($L19,'Allocation Factors - Ex'!$B$12:$W$101,7,FALSE)*$J19,0)+IF($F19&lt;&gt;0,VLOOKUP($H19,'Allocation Factors - Ex'!$B$12:$W$101,7,FALSE)*$F19,0)</f>
        <v>0</v>
      </c>
      <c r="Q19" s="78">
        <f ca="1">IF($J19&lt;&gt;0,VLOOKUP($L19,'Allocation Factors - Ex'!$B$12:$W$101,8,FALSE)*$J19,0)+IF($F19&lt;&gt;0,VLOOKUP($H19,'Allocation Factors - Ex'!$B$12:$W$101,8,FALSE)*$F19,0)</f>
        <v>0</v>
      </c>
      <c r="R19" s="78">
        <v>0</v>
      </c>
    </row>
    <row r="20" spans="1:18" x14ac:dyDescent="0.2">
      <c r="A20" s="2">
        <f t="shared" si="1"/>
        <v>6</v>
      </c>
      <c r="B20" s="31" t="s">
        <v>135</v>
      </c>
      <c r="D20" s="78">
        <f ca="1">'Total Allocation by Rate Zone'!R20</f>
        <v>0</v>
      </c>
      <c r="J20" s="78">
        <f t="shared" ca="1" si="0"/>
        <v>0</v>
      </c>
      <c r="N20" s="78">
        <f ca="1">IF($J20&lt;&gt;0,VLOOKUP($L20,'Allocation Factors - Ex'!$B$12:$W$101,5,FALSE)*$J20,0)+IF($F20&lt;&gt;0,VLOOKUP($H20,'Allocation Factors - Ex'!$B$12:$W$101,5,FALSE)*$F20,0)</f>
        <v>0</v>
      </c>
      <c r="O20" s="78">
        <f ca="1">IF($J20&lt;&gt;0,VLOOKUP($L20,'Allocation Factors - Ex'!$B$16:$W$5274,6,FALSE)*$J20,0)+IF($F20&lt;&gt;0,VLOOKUP($H20,'Allocation Factors - Ex'!$B$16:$W$101,6,FALSE)*$F20,0)</f>
        <v>0</v>
      </c>
      <c r="P20" s="78">
        <f ca="1">IF($J20&lt;&gt;0,VLOOKUP($L20,'Allocation Factors - Ex'!$B$12:$W$101,7,FALSE)*$J20,0)+IF($F20&lt;&gt;0,VLOOKUP($H20,'Allocation Factors - Ex'!$B$12:$W$101,7,FALSE)*$F20,0)</f>
        <v>0</v>
      </c>
      <c r="Q20" s="78">
        <f ca="1">IF($J20&lt;&gt;0,VLOOKUP($L20,'Allocation Factors - Ex'!$B$12:$W$101,8,FALSE)*$J20,0)+IF($F20&lt;&gt;0,VLOOKUP($H20,'Allocation Factors - Ex'!$B$12:$W$101,8,FALSE)*$F20,0)</f>
        <v>0</v>
      </c>
      <c r="R20" s="78">
        <v>0</v>
      </c>
    </row>
    <row r="21" spans="1:18" x14ac:dyDescent="0.2">
      <c r="A21" s="2">
        <f t="shared" si="1"/>
        <v>7</v>
      </c>
      <c r="B21" s="31" t="s">
        <v>383</v>
      </c>
      <c r="D21" s="80">
        <f ca="1">SUM(D15:D20)</f>
        <v>0</v>
      </c>
      <c r="F21" s="80">
        <f>SUM(F15:F20)</f>
        <v>0</v>
      </c>
      <c r="J21" s="41">
        <f ca="1">SUM(J15:J20)</f>
        <v>0</v>
      </c>
      <c r="N21" s="41">
        <f t="shared" ref="N21:Q21" ca="1" si="2">SUM(N15:N20)</f>
        <v>0</v>
      </c>
      <c r="O21" s="41">
        <f t="shared" ca="1" si="2"/>
        <v>0</v>
      </c>
      <c r="P21" s="41">
        <f t="shared" ca="1" si="2"/>
        <v>0</v>
      </c>
      <c r="Q21" s="41">
        <f t="shared" ca="1" si="2"/>
        <v>0</v>
      </c>
      <c r="R21" s="41">
        <f t="shared" ref="R21" si="3">SUM(R15:R20)</f>
        <v>0</v>
      </c>
    </row>
    <row r="22" spans="1:18" x14ac:dyDescent="0.2">
      <c r="D22" s="78"/>
      <c r="N22" s="78"/>
      <c r="O22" s="78"/>
    </row>
    <row r="23" spans="1:18" x14ac:dyDescent="0.2">
      <c r="B23" s="76" t="s">
        <v>97</v>
      </c>
      <c r="D23" s="78"/>
      <c r="N23" s="78"/>
      <c r="O23" s="78"/>
    </row>
    <row r="24" spans="1:18" x14ac:dyDescent="0.2">
      <c r="A24" s="2">
        <f>A21+1</f>
        <v>8</v>
      </c>
      <c r="B24" s="31" t="s">
        <v>89</v>
      </c>
      <c r="D24" s="78">
        <f ca="1">'Total Allocation by Rate Zone'!R24</f>
        <v>0</v>
      </c>
      <c r="J24" s="78">
        <f t="shared" ref="J24:J27" ca="1" si="4">D24-F24</f>
        <v>0</v>
      </c>
      <c r="N24" s="78">
        <f ca="1">IF($J24&lt;&gt;0,VLOOKUP($L24,'Allocation Factors - Ex'!$B$12:$W$101,5,FALSE)*$J24,0)+IF($F24&lt;&gt;0,VLOOKUP($H24,'Allocation Factors - Ex'!$B$12:$W$101,5,FALSE)*$F24,0)</f>
        <v>0</v>
      </c>
      <c r="O24" s="78">
        <f ca="1">IF($J24&lt;&gt;0,VLOOKUP($L24,'Allocation Factors - Ex'!$B$16:$W$5274,6,FALSE)*$J24,0)+IF($F24&lt;&gt;0,VLOOKUP($H24,'Allocation Factors - Ex'!$B$16:$W$101,6,FALSE)*$F24,0)</f>
        <v>0</v>
      </c>
      <c r="P24" s="78">
        <f ca="1">IF($J24&lt;&gt;0,VLOOKUP($L24,'Allocation Factors - Ex'!$B$12:$W$101,7,FALSE)*$J24,0)+IF($F24&lt;&gt;0,VLOOKUP($H24,'Allocation Factors - Ex'!$B$12:$W$101,7,FALSE)*$F24,0)</f>
        <v>0</v>
      </c>
      <c r="Q24" s="78">
        <f ca="1">IF($J24&lt;&gt;0,VLOOKUP($L24,'Allocation Factors - Ex'!$B$12:$W$101,8,FALSE)*$J24,0)+IF($F24&lt;&gt;0,VLOOKUP($H24,'Allocation Factors - Ex'!$B$12:$W$101,8,FALSE)*$F24,0)</f>
        <v>0</v>
      </c>
      <c r="R24" s="78">
        <v>0</v>
      </c>
    </row>
    <row r="25" spans="1:18" x14ac:dyDescent="0.2">
      <c r="A25" s="2">
        <f>A24+1</f>
        <v>9</v>
      </c>
      <c r="B25" s="31" t="s">
        <v>90</v>
      </c>
      <c r="D25" s="78">
        <f ca="1">'Total Allocation by Rate Zone'!R25</f>
        <v>0</v>
      </c>
      <c r="F25" s="78"/>
      <c r="J25" s="78">
        <f t="shared" ca="1" si="4"/>
        <v>0</v>
      </c>
      <c r="N25" s="78">
        <f ca="1">IF($J25&lt;&gt;0,VLOOKUP($L25,'Allocation Factors - Ex'!$B$12:$W$101,5,FALSE)*$J25,0)+IF($F25&lt;&gt;0,VLOOKUP($H25,'Allocation Factors - Ex'!$B$12:$W$101,5,FALSE)*$F25,0)</f>
        <v>0</v>
      </c>
      <c r="O25" s="78">
        <f ca="1">IF($J25&lt;&gt;0,VLOOKUP($L25,'Allocation Factors - Ex'!$B$16:$W$5274,6,FALSE)*$J25,0)+IF($F25&lt;&gt;0,VLOOKUP($H25,'Allocation Factors - Ex'!$B$16:$W$101,6,FALSE)*$F25,0)</f>
        <v>0</v>
      </c>
      <c r="P25" s="78">
        <f ca="1">IF($J25&lt;&gt;0,VLOOKUP($L25,'Allocation Factors - Ex'!$B$12:$W$101,7,FALSE)*$J25,0)+IF($F25&lt;&gt;0,VLOOKUP($H25,'Allocation Factors - Ex'!$B$12:$W$101,7,FALSE)*$F25,0)</f>
        <v>0</v>
      </c>
      <c r="Q25" s="78">
        <f ca="1">IF($J25&lt;&gt;0,VLOOKUP($L25,'Allocation Factors - Ex'!$B$12:$W$101,8,FALSE)*$J25,0)+IF($F25&lt;&gt;0,VLOOKUP($H25,'Allocation Factors - Ex'!$B$12:$W$101,8,FALSE)*$F25,0)</f>
        <v>0</v>
      </c>
      <c r="R25" s="78">
        <v>0</v>
      </c>
    </row>
    <row r="26" spans="1:18" x14ac:dyDescent="0.2">
      <c r="A26" s="2">
        <f t="shared" ref="A26:A28" si="5">A25+1</f>
        <v>10</v>
      </c>
      <c r="B26" s="31" t="s">
        <v>346</v>
      </c>
      <c r="D26" s="78">
        <f ca="1">'Total Allocation by Rate Zone'!R26</f>
        <v>460.05784299083984</v>
      </c>
      <c r="J26" s="78">
        <f t="shared" ca="1" si="4"/>
        <v>460.05784299083984</v>
      </c>
      <c r="L26" s="2" t="s">
        <v>347</v>
      </c>
      <c r="N26" s="78">
        <f ca="1">IF($J26&lt;&gt;0,VLOOKUP($L26,'Allocation Factors - Ex'!$B$12:$W$101,5,FALSE)*$J26,0)+IF($F26&lt;&gt;0,VLOOKUP($H26,'Allocation Factors - Ex'!$B$12:$W$101,5,FALSE)*$F26,0)</f>
        <v>0</v>
      </c>
      <c r="O26" s="78">
        <f ca="1">IF($J26&lt;&gt;0,VLOOKUP($L26,'Allocation Factors - Ex'!$B$16:$W$5274,6,FALSE)*$J26,0)+IF($F26&lt;&gt;0,VLOOKUP($H26,'Allocation Factors - Ex'!$B$16:$W$101,6,FALSE)*$F26,0)</f>
        <v>454.2658332138721</v>
      </c>
      <c r="P26" s="78">
        <f ca="1">IF($J26&lt;&gt;0,VLOOKUP($L26,'Allocation Factors - Ex'!$B$12:$W$101,7,FALSE)*$J26,0)+IF($F26&lt;&gt;0,VLOOKUP($H26,'Allocation Factors - Ex'!$B$12:$W$101,7,FALSE)*$F26,0)</f>
        <v>4.0222614449731937</v>
      </c>
      <c r="Q26" s="78">
        <f ca="1">IF($J26&lt;&gt;0,VLOOKUP($L26,'Allocation Factors - Ex'!$B$12:$W$101,8,FALSE)*$J26,0)+IF($F26&lt;&gt;0,VLOOKUP($H26,'Allocation Factors - Ex'!$B$12:$W$101,8,FALSE)*$F26,0)</f>
        <v>1.7697483319945251</v>
      </c>
      <c r="R26" s="78">
        <v>0</v>
      </c>
    </row>
    <row r="27" spans="1:18" x14ac:dyDescent="0.2">
      <c r="A27" s="2">
        <f t="shared" si="5"/>
        <v>11</v>
      </c>
      <c r="B27" s="31" t="s">
        <v>91</v>
      </c>
      <c r="D27" s="78">
        <f ca="1">'Total Allocation by Rate Zone'!R27</f>
        <v>0</v>
      </c>
      <c r="J27" s="78">
        <f t="shared" ca="1" si="4"/>
        <v>0</v>
      </c>
      <c r="N27" s="78">
        <f ca="1">IF($J27&lt;&gt;0,VLOOKUP($L27,'Allocation Factors - Ex'!$B$12:$W$101,5,FALSE)*$J27,0)+IF($F27&lt;&gt;0,VLOOKUP($H27,'Allocation Factors - Ex'!$B$12:$W$101,5,FALSE)*$F27,0)</f>
        <v>0</v>
      </c>
      <c r="O27" s="78">
        <f ca="1">IF($J27&lt;&gt;0,VLOOKUP($L27,'Allocation Factors - Ex'!$B$16:$W$5274,6,FALSE)*$J27,0)+IF($F27&lt;&gt;0,VLOOKUP($H27,'Allocation Factors - Ex'!$B$16:$W$101,6,FALSE)*$F27,0)</f>
        <v>0</v>
      </c>
      <c r="P27" s="78">
        <f ca="1">IF($J27&lt;&gt;0,VLOOKUP($L27,'Allocation Factors - Ex'!$B$12:$W$101,7,FALSE)*$J27,0)+IF($F27&lt;&gt;0,VLOOKUP($H27,'Allocation Factors - Ex'!$B$12:$W$101,7,FALSE)*$F27,0)</f>
        <v>0</v>
      </c>
      <c r="Q27" s="78">
        <f ca="1">IF($J27&lt;&gt;0,VLOOKUP($L27,'Allocation Factors - Ex'!$B$12:$W$101,8,FALSE)*$J27,0)+IF($F27&lt;&gt;0,VLOOKUP($H27,'Allocation Factors - Ex'!$B$12:$W$101,8,FALSE)*$F27,0)</f>
        <v>0</v>
      </c>
      <c r="R27" s="78">
        <v>0</v>
      </c>
    </row>
    <row r="28" spans="1:18" x14ac:dyDescent="0.2">
      <c r="A28" s="2">
        <f t="shared" si="5"/>
        <v>12</v>
      </c>
      <c r="B28" s="31" t="s">
        <v>96</v>
      </c>
      <c r="D28" s="41">
        <f ca="1">SUM(D24:D27)</f>
        <v>460.05784299083984</v>
      </c>
      <c r="F28" s="41">
        <f>SUM(F24:F27)</f>
        <v>0</v>
      </c>
      <c r="H28" s="121"/>
      <c r="J28" s="41">
        <f ca="1">SUM(J24:J27)</f>
        <v>460.05784299083984</v>
      </c>
      <c r="N28" s="41">
        <f t="shared" ref="N28:Q28" ca="1" si="6">SUM(N24:N27)</f>
        <v>0</v>
      </c>
      <c r="O28" s="41">
        <f t="shared" ca="1" si="6"/>
        <v>454.2658332138721</v>
      </c>
      <c r="P28" s="41">
        <f t="shared" ca="1" si="6"/>
        <v>4.0222614449731937</v>
      </c>
      <c r="Q28" s="41">
        <f t="shared" ca="1" si="6"/>
        <v>1.7697483319945251</v>
      </c>
      <c r="R28" s="41">
        <f t="shared" ref="R28" si="7">SUM(R24:R27)</f>
        <v>0</v>
      </c>
    </row>
    <row r="29" spans="1:18" x14ac:dyDescent="0.2">
      <c r="N29" s="78"/>
      <c r="O29" s="78"/>
    </row>
    <row r="30" spans="1:18" x14ac:dyDescent="0.2">
      <c r="B30" s="76" t="s">
        <v>98</v>
      </c>
      <c r="N30" s="78"/>
      <c r="O30" s="78"/>
    </row>
    <row r="31" spans="1:18" x14ac:dyDescent="0.2">
      <c r="A31" s="2">
        <f>A28+1</f>
        <v>13</v>
      </c>
      <c r="B31" s="31" t="s">
        <v>92</v>
      </c>
      <c r="D31" s="78">
        <f ca="1">'Total Allocation by Rate Zone'!R31</f>
        <v>4683.1560768178124</v>
      </c>
      <c r="J31" s="78">
        <f ca="1">D31-F31</f>
        <v>4683.1560768178124</v>
      </c>
      <c r="L31" s="2" t="s">
        <v>489</v>
      </c>
      <c r="N31" s="78">
        <f ca="1">IF($J31&lt;&gt;0,VLOOKUP($L31,'Allocation Factors - Ex'!$B$12:$W$101,5,FALSE)*$J31,0)+IF($F31&lt;&gt;0,VLOOKUP($H31,'Allocation Factors - Ex'!$B$12:$W$101,5,FALSE)*$F31,0)</f>
        <v>0</v>
      </c>
      <c r="O31" s="78">
        <f ca="1">IF($J31&lt;&gt;0,VLOOKUP($L31,'Allocation Factors - Ex'!$B$16:$W$5274,6,FALSE)*$J31,0)+IF($F31&lt;&gt;0,VLOOKUP($H31,'Allocation Factors - Ex'!$B$16:$W$101,6,FALSE)*$F31,0)</f>
        <v>4683.1560768178124</v>
      </c>
      <c r="P31" s="78">
        <f ca="1">IF($J31&lt;&gt;0,VLOOKUP($L31,'Allocation Factors - Ex'!$B$16:$W$36,7,FALSE)*$J31,0)+IF($F31&lt;&gt;0,VLOOKUP($H31,'Allocation Factors - Ex'!$B$16:$W$36,7,FALSE)*$F31,0)</f>
        <v>0</v>
      </c>
      <c r="Q31" s="78">
        <f ca="1">IF($J31&lt;&gt;0,VLOOKUP($L31,'Allocation Factors - Ex'!$B$12:$W$101,8,FALSE)*$J31,0)+IF($F31&lt;&gt;0,VLOOKUP($H31,'Allocation Factors - Ex'!$B$12:$W$101,8,FALSE)*$F31,0)</f>
        <v>0</v>
      </c>
      <c r="R31" s="78">
        <v>0</v>
      </c>
    </row>
    <row r="32" spans="1:18" x14ac:dyDescent="0.2">
      <c r="A32" s="2">
        <f>A31+1</f>
        <v>14</v>
      </c>
      <c r="B32" s="31" t="s">
        <v>93</v>
      </c>
      <c r="D32" s="78">
        <f ca="1">'Total Allocation by Rate Zone'!R32</f>
        <v>996.56534610400081</v>
      </c>
      <c r="J32" s="78">
        <f t="shared" ref="J32:J37" ca="1" si="8">D32-F32</f>
        <v>996.56534610400081</v>
      </c>
      <c r="L32" s="2" t="s">
        <v>218</v>
      </c>
      <c r="N32" s="78">
        <f ca="1">IF($J32&lt;&gt;0,VLOOKUP($L32,'Allocation Factors - Ex'!$B$12:$W$101,5,FALSE)*$J32,0)+IF($F32&lt;&gt;0,VLOOKUP($H32,'Allocation Factors - Ex'!$B$12:$W$101,5,FALSE)*$F32,0)</f>
        <v>0</v>
      </c>
      <c r="O32" s="78">
        <f ca="1">IF($J32&lt;&gt;0,VLOOKUP($L32,'Allocation Factors - Ex'!$B$16:$W$5274,6,FALSE)*$J32,0)+IF($F32&lt;&gt;0,VLOOKUP($H32,'Allocation Factors - Ex'!$B$16:$W$101,6,FALSE)*$F32,0)</f>
        <v>996.56534610400081</v>
      </c>
      <c r="P32" s="78">
        <f ca="1">IF($J32&lt;&gt;0,VLOOKUP($L32,'Allocation Factors - Ex'!$B$12:$W$101,7,FALSE)*$J32,0)+IF($F32&lt;&gt;0,VLOOKUP($H32,'Allocation Factors - Ex'!$B$12:$W$101,7,FALSE)*$F32,0)</f>
        <v>0</v>
      </c>
      <c r="Q32" s="78">
        <f ca="1">IF($J32&lt;&gt;0,VLOOKUP($L32,'Allocation Factors - Ex'!$B$12:$W$101,8,FALSE)*$J32,0)+IF($F32&lt;&gt;0,VLOOKUP($H32,'Allocation Factors - Ex'!$B$12:$W$101,8,FALSE)*$F32,0)</f>
        <v>0</v>
      </c>
      <c r="R32" s="78">
        <v>0</v>
      </c>
    </row>
    <row r="33" spans="1:18" x14ac:dyDescent="0.2">
      <c r="A33" s="2">
        <f t="shared" ref="A33:A38" si="9">A32+1</f>
        <v>15</v>
      </c>
      <c r="B33" s="31" t="s">
        <v>94</v>
      </c>
      <c r="D33" s="78">
        <f ca="1">'Total Allocation by Rate Zone'!R33</f>
        <v>23651.555856816434</v>
      </c>
      <c r="J33" s="78">
        <f t="shared" ca="1" si="8"/>
        <v>23651.555856816434</v>
      </c>
      <c r="L33" s="2" t="s">
        <v>230</v>
      </c>
      <c r="N33" s="78">
        <f ca="1">IF($J33&lt;&gt;0,VLOOKUP($L33,'Allocation Factors - Ex'!$B$12:$W$101,5,FALSE)*$J33,0)+IF($F33&lt;&gt;0,VLOOKUP($H33,'Allocation Factors - Ex'!$B$12:$W$101,5,FALSE)*$F33,0)</f>
        <v>0</v>
      </c>
      <c r="O33" s="78">
        <f ca="1">IF($J33&lt;&gt;0,VLOOKUP($L33,'Allocation Factors - Ex'!$B$16:$W$5274,6,FALSE)*$J33,0)+IF($F33&lt;&gt;0,VLOOKUP($H33,'Allocation Factors - Ex'!$B$16:$W$101,6,FALSE)*$F33,0)</f>
        <v>23651.555856816434</v>
      </c>
      <c r="P33" s="78">
        <f ca="1">IF($J33&lt;&gt;0,VLOOKUP($L33,'Allocation Factors - Ex'!$B$12:$W$101,7,FALSE)*$J33,0)+IF($F33&lt;&gt;0,VLOOKUP($H33,'Allocation Factors - Ex'!$B$12:$W$101,7,FALSE)*$F33,0)</f>
        <v>0</v>
      </c>
      <c r="Q33" s="78">
        <f ca="1">IF($J33&lt;&gt;0,VLOOKUP($L33,'Allocation Factors - Ex'!$B$12:$W$101,8,FALSE)*$J33,0)+IF($F33&lt;&gt;0,VLOOKUP($H33,'Allocation Factors - Ex'!$B$12:$W$101,8,FALSE)*$F33,0)</f>
        <v>0</v>
      </c>
      <c r="R33" s="78">
        <v>0</v>
      </c>
    </row>
    <row r="34" spans="1:18" x14ac:dyDescent="0.2">
      <c r="A34" s="2">
        <f t="shared" si="9"/>
        <v>16</v>
      </c>
      <c r="B34" s="31" t="s">
        <v>331</v>
      </c>
      <c r="D34" s="78">
        <f ca="1">'Total Allocation by Rate Zone'!R34</f>
        <v>66563.358443648132</v>
      </c>
      <c r="J34" s="78">
        <f t="shared" ca="1" si="8"/>
        <v>66563.358443648132</v>
      </c>
      <c r="L34" s="2" t="s">
        <v>222</v>
      </c>
      <c r="N34" s="78">
        <f ca="1">IF($J34&lt;&gt;0,VLOOKUP($L34,'Allocation Factors - Ex'!$B$12:$W$101,5,FALSE)*$J34,0)+IF($F34&lt;&gt;0,VLOOKUP($H34,'Allocation Factors - Ex'!$B$12:$W$101,5,FALSE)*$F34,0)</f>
        <v>0</v>
      </c>
      <c r="O34" s="78">
        <f ca="1">IF($J34&lt;&gt;0,VLOOKUP($L34,'Allocation Factors - Ex'!$B$16:$W$5274,6,FALSE)*$J34,0)+IF($F34&lt;&gt;0,VLOOKUP($H34,'Allocation Factors - Ex'!$B$16:$W$101,6,FALSE)*$F34,0)</f>
        <v>66563.358443648132</v>
      </c>
      <c r="P34" s="78">
        <f ca="1">IF($J34&lt;&gt;0,VLOOKUP($L34,'Allocation Factors - Ex'!$B$12:$W$101,7,FALSE)*$J34,0)+IF($F34&lt;&gt;0,VLOOKUP($H34,'Allocation Factors - Ex'!$B$12:$W$101,7,FALSE)*$F34,0)</f>
        <v>0</v>
      </c>
      <c r="Q34" s="78">
        <f ca="1">IF($J34&lt;&gt;0,VLOOKUP($L34,'Allocation Factors - Ex'!$B$12:$W$101,8,FALSE)*$J34,0)+IF($F34&lt;&gt;0,VLOOKUP($H34,'Allocation Factors - Ex'!$B$12:$W$101,8,FALSE)*$F34,0)</f>
        <v>0</v>
      </c>
      <c r="R34" s="78">
        <v>0</v>
      </c>
    </row>
    <row r="35" spans="1:18" x14ac:dyDescent="0.2">
      <c r="A35" s="2">
        <f t="shared" si="9"/>
        <v>17</v>
      </c>
      <c r="B35" s="31" t="s">
        <v>332</v>
      </c>
      <c r="D35" s="78">
        <f ca="1">'Total Allocation by Rate Zone'!R35</f>
        <v>18341.833576983983</v>
      </c>
      <c r="J35" s="78">
        <f t="shared" ca="1" si="8"/>
        <v>18341.833576983983</v>
      </c>
      <c r="L35" s="2" t="s">
        <v>333</v>
      </c>
      <c r="N35" s="78">
        <f ca="1">IF($J35&lt;&gt;0,VLOOKUP($L35,'Allocation Factors - Ex'!$B$12:$W$101,5,FALSE)*$J35,0)+IF($F35&lt;&gt;0,VLOOKUP($H35,'Allocation Factors - Ex'!$B$12:$W$101,5,FALSE)*$F35,0)</f>
        <v>0</v>
      </c>
      <c r="O35" s="78">
        <f ca="1">IF($J35&lt;&gt;0,VLOOKUP($L35,'Allocation Factors - Ex'!$B$16:$W$5274,6,FALSE)*$J35,0)+IF($F35&lt;&gt;0,VLOOKUP($H35,'Allocation Factors - Ex'!$B$16:$W$101,6,FALSE)*$F35,0)</f>
        <v>18341.833576983983</v>
      </c>
      <c r="P35" s="78">
        <f ca="1">IF($J35&lt;&gt;0,VLOOKUP($L35,'Allocation Factors - Ex'!$B$12:$W$101,7,FALSE)*$J35,0)+IF($F35&lt;&gt;0,VLOOKUP($H35,'Allocation Factors - Ex'!$B$12:$W$101,7,FALSE)*$F35,0)</f>
        <v>0</v>
      </c>
      <c r="Q35" s="78">
        <f ca="1">IF($J35&lt;&gt;0,VLOOKUP($L35,'Allocation Factors - Ex'!$B$12:$W$101,8,FALSE)*$J35,0)+IF($F35&lt;&gt;0,VLOOKUP($H35,'Allocation Factors - Ex'!$B$12:$W$101,8,FALSE)*$F35,0)</f>
        <v>0</v>
      </c>
      <c r="R35" s="78">
        <v>0</v>
      </c>
    </row>
    <row r="36" spans="1:18" x14ac:dyDescent="0.2">
      <c r="A36" s="2">
        <f t="shared" si="9"/>
        <v>18</v>
      </c>
      <c r="B36" s="31" t="s">
        <v>146</v>
      </c>
      <c r="D36" s="78">
        <f ca="1">'Total Allocation by Rate Zone'!R36</f>
        <v>0</v>
      </c>
      <c r="J36" s="78">
        <f t="shared" ca="1" si="8"/>
        <v>0</v>
      </c>
      <c r="L36" s="2" t="s">
        <v>229</v>
      </c>
      <c r="N36" s="78">
        <f ca="1">IF($J36&lt;&gt;0,VLOOKUP($L36,'Allocation Factors - Ex'!$B$12:$W$101,5,FALSE)*$J36,0)+IF($F36&lt;&gt;0,VLOOKUP($H36,'Allocation Factors - Ex'!$B$12:$W$101,5,FALSE)*$F36,0)</f>
        <v>0</v>
      </c>
      <c r="O36" s="78">
        <f ca="1">IF($J36&lt;&gt;0,VLOOKUP($L36,'Allocation Factors - Ex'!$B$16:$W$5274,6,FALSE)*$J36,0)+IF($F36&lt;&gt;0,VLOOKUP($H36,'Allocation Factors - Ex'!$B$16:$W$101,6,FALSE)*$F36,0)</f>
        <v>0</v>
      </c>
      <c r="P36" s="78">
        <f ca="1">IF($J36&lt;&gt;0,VLOOKUP($L36,'Allocation Factors - Ex'!$B$12:$W$101,7,FALSE)*$J36,0)+IF($F36&lt;&gt;0,VLOOKUP($H36,'Allocation Factors - Ex'!$B$12:$W$101,7,FALSE)*$F36,0)</f>
        <v>0</v>
      </c>
      <c r="Q36" s="78">
        <f ca="1">IF($J36&lt;&gt;0,VLOOKUP($L36,'Allocation Factors - Ex'!$B$12:$W$101,8,FALSE)*$J36,0)+IF($F36&lt;&gt;0,VLOOKUP($H36,'Allocation Factors - Ex'!$B$12:$W$101,8,FALSE)*$F36,0)</f>
        <v>0</v>
      </c>
      <c r="R36" s="78">
        <v>0</v>
      </c>
    </row>
    <row r="37" spans="1:18" x14ac:dyDescent="0.2">
      <c r="A37" s="2">
        <f t="shared" si="9"/>
        <v>19</v>
      </c>
      <c r="B37" s="31" t="s">
        <v>95</v>
      </c>
      <c r="D37" s="78">
        <f ca="1">'Total Allocation by Rate Zone'!R37</f>
        <v>20656.12506591517</v>
      </c>
      <c r="F37" s="78">
        <v>9718.9252285762832</v>
      </c>
      <c r="H37" s="2" t="s">
        <v>251</v>
      </c>
      <c r="J37" s="78">
        <f t="shared" ca="1" si="8"/>
        <v>10937.199837338887</v>
      </c>
      <c r="L37" s="2" t="s">
        <v>336</v>
      </c>
      <c r="N37" s="78">
        <f ca="1">IF($J37&lt;&gt;0,VLOOKUP($L37,'Allocation Factors - Ex'!$B$12:$W$101,5,FALSE)*$J37,0)+IF($F37&lt;&gt;0,VLOOKUP($H37,'Allocation Factors - Ex'!$B$12:$W$101,5,FALSE)*$F37,0)</f>
        <v>0</v>
      </c>
      <c r="O37" s="78">
        <f ca="1">IF($J37&lt;&gt;0,VLOOKUP($L37,'Allocation Factors - Ex'!$B$16:$W$5274,6,FALSE)*$J37,0)+IF($F37&lt;&gt;0,VLOOKUP($H37,'Allocation Factors - Ex'!$B$16:$W$101,6,FALSE)*$F37,0)</f>
        <v>20289.031301978397</v>
      </c>
      <c r="P37" s="78">
        <f ca="1">IF($J37&lt;&gt;0,VLOOKUP($L37,'Allocation Factors - Ex'!$B$12:$W$101,7,FALSE)*$J37,0)+IF($F37&lt;&gt;0,VLOOKUP($H37,'Allocation Factors - Ex'!$B$12:$W$101,7,FALSE)*$F37,0)</f>
        <v>290.69312524995598</v>
      </c>
      <c r="Q37" s="78">
        <f ca="1">IF($J37&lt;&gt;0,VLOOKUP($L37,'Allocation Factors - Ex'!$B$12:$W$101,8,FALSE)*$J37,0)+IF($F37&lt;&gt;0,VLOOKUP($H37,'Allocation Factors - Ex'!$B$12:$W$101,8,FALSE)*$F37,0)</f>
        <v>76.400638686818198</v>
      </c>
      <c r="R37" s="78">
        <v>0</v>
      </c>
    </row>
    <row r="38" spans="1:18" x14ac:dyDescent="0.2">
      <c r="A38" s="2">
        <f t="shared" si="9"/>
        <v>20</v>
      </c>
      <c r="B38" s="31" t="s">
        <v>99</v>
      </c>
      <c r="D38" s="41">
        <f ca="1">SUM(D31:D37)</f>
        <v>134892.59436628554</v>
      </c>
      <c r="F38" s="41">
        <f>SUM(F31:F37)</f>
        <v>9718.9252285762832</v>
      </c>
      <c r="J38" s="41">
        <f ca="1">SUM(J31:J37)</f>
        <v>125173.66913770926</v>
      </c>
      <c r="N38" s="41">
        <f t="shared" ref="N38:Q38" ca="1" si="10">SUM(N31:N37)</f>
        <v>0</v>
      </c>
      <c r="O38" s="41">
        <f t="shared" ca="1" si="10"/>
        <v>134525.50060234877</v>
      </c>
      <c r="P38" s="41">
        <f t="shared" ca="1" si="10"/>
        <v>290.69312524995598</v>
      </c>
      <c r="Q38" s="41">
        <f t="shared" ca="1" si="10"/>
        <v>76.400638686818198</v>
      </c>
      <c r="R38" s="41">
        <f t="shared" ref="R38" si="11">SUM(R31:R37)</f>
        <v>0</v>
      </c>
    </row>
    <row r="39" spans="1:18" x14ac:dyDescent="0.2">
      <c r="N39" s="78"/>
      <c r="O39" s="78"/>
    </row>
    <row r="40" spans="1:18" x14ac:dyDescent="0.2">
      <c r="B40" s="76" t="s">
        <v>100</v>
      </c>
      <c r="N40" s="78"/>
      <c r="O40" s="78"/>
    </row>
    <row r="41" spans="1:18" x14ac:dyDescent="0.2">
      <c r="A41" s="2">
        <f>A38+1</f>
        <v>21</v>
      </c>
      <c r="B41" s="31" t="s">
        <v>287</v>
      </c>
      <c r="D41" s="78">
        <f ca="1">'Total Allocation by Rate Zone'!R41</f>
        <v>313.89924291449967</v>
      </c>
      <c r="E41" s="78"/>
      <c r="F41" s="78"/>
      <c r="G41" s="78"/>
      <c r="H41" s="122"/>
      <c r="I41" s="78"/>
      <c r="J41" s="78">
        <f t="shared" ref="J41:J55" ca="1" si="12">D41-F41</f>
        <v>313.89924291449967</v>
      </c>
      <c r="L41" s="2" t="s">
        <v>290</v>
      </c>
      <c r="N41" s="78">
        <f ca="1">IF($J41&lt;&gt;0,VLOOKUP($L41,'Allocation Factors - Ex'!$B$12:$W$101,5,FALSE)*$J41,0)+IF($F41&lt;&gt;0,VLOOKUP($H41,'Allocation Factors - Ex'!$B$12:$W$101,5,FALSE)*$F41,0)</f>
        <v>313.89924291449967</v>
      </c>
      <c r="O41" s="78">
        <f ca="1">IF($J41&lt;&gt;0,VLOOKUP($L41,'Allocation Factors - Ex'!$B$16:$W$5274,6,FALSE)*$J41,0)+IF($F41&lt;&gt;0,VLOOKUP($H41,'Allocation Factors - Ex'!$B$16:$W$101,6,FALSE)*$F41,0)</f>
        <v>0</v>
      </c>
      <c r="P41" s="78">
        <f ca="1">IF($J41&lt;&gt;0,VLOOKUP($L41,'Allocation Factors - Ex'!$B$12:$W$101,7,FALSE)*$J41,0)+IF($F41&lt;&gt;0,VLOOKUP($H41,'Allocation Factors - Ex'!$B$12:$W$101,7,FALSE)*$F41,0)</f>
        <v>0</v>
      </c>
      <c r="Q41" s="78">
        <f ca="1">IF($J41&lt;&gt;0,VLOOKUP($L41,'Allocation Factors - Ex'!$B$12:$W$101,8,FALSE)*$J41,0)+IF($F41&lt;&gt;0,VLOOKUP($H41,'Allocation Factors - Ex'!$B$12:$W$101,8,FALSE)*$F41,0)</f>
        <v>0</v>
      </c>
      <c r="R41" s="78">
        <v>0</v>
      </c>
    </row>
    <row r="42" spans="1:18" x14ac:dyDescent="0.2">
      <c r="A42" s="2">
        <f>A41+1</f>
        <v>22</v>
      </c>
      <c r="B42" s="31" t="s">
        <v>288</v>
      </c>
      <c r="D42" s="78">
        <f ca="1">'Total Allocation by Rate Zone'!R42</f>
        <v>0</v>
      </c>
      <c r="E42" s="78"/>
      <c r="F42" s="78"/>
      <c r="G42" s="78"/>
      <c r="H42" s="122"/>
      <c r="I42" s="78"/>
      <c r="J42" s="78">
        <f t="shared" ca="1" si="12"/>
        <v>0</v>
      </c>
      <c r="L42" s="2" t="s">
        <v>291</v>
      </c>
      <c r="N42" s="78">
        <f ca="1">IF($J42&lt;&gt;0,VLOOKUP($L42,'Allocation Factors - Ex'!$B$12:$W$101,5,FALSE)*$J42,0)+IF($F42&lt;&gt;0,VLOOKUP($H42,'Allocation Factors - Ex'!$B$12:$W$101,5,FALSE)*$F42,0)</f>
        <v>0</v>
      </c>
      <c r="O42" s="78">
        <f ca="1">IF($J42&lt;&gt;0,VLOOKUP($L42,'Allocation Factors - Ex'!$B$16:$W$5274,6,FALSE)*$J42,0)+IF($F42&lt;&gt;0,VLOOKUP($H42,'Allocation Factors - Ex'!$B$16:$W$101,6,FALSE)*$F42,0)</f>
        <v>0</v>
      </c>
      <c r="P42" s="78">
        <f ca="1">IF($J42&lt;&gt;0,VLOOKUP($L42,'Allocation Factors - Ex'!$B$12:$W$101,7,FALSE)*$J42,0)+IF($F42&lt;&gt;0,VLOOKUP($H42,'Allocation Factors - Ex'!$B$12:$W$101,7,FALSE)*$F42,0)</f>
        <v>0</v>
      </c>
      <c r="Q42" s="78">
        <f ca="1">IF($J42&lt;&gt;0,VLOOKUP($L42,'Allocation Factors - Ex'!$B$12:$W$101,8,FALSE)*$J42,0)+IF($F42&lt;&gt;0,VLOOKUP($H42,'Allocation Factors - Ex'!$B$12:$W$101,8,FALSE)*$F42,0)</f>
        <v>0</v>
      </c>
      <c r="R42" s="78">
        <v>0</v>
      </c>
    </row>
    <row r="43" spans="1:18" x14ac:dyDescent="0.2">
      <c r="A43" s="2">
        <f t="shared" ref="A43:A56" si="13">A42+1</f>
        <v>23</v>
      </c>
      <c r="B43" s="31" t="s">
        <v>289</v>
      </c>
      <c r="D43" s="78">
        <f ca="1">'Total Allocation by Rate Zone'!R43</f>
        <v>0</v>
      </c>
      <c r="E43" s="78"/>
      <c r="F43" s="78"/>
      <c r="G43" s="78"/>
      <c r="H43" s="122"/>
      <c r="I43" s="78"/>
      <c r="J43" s="78">
        <f t="shared" ca="1" si="12"/>
        <v>0</v>
      </c>
      <c r="L43" s="2" t="s">
        <v>292</v>
      </c>
      <c r="N43" s="78">
        <f ca="1">IF($J43&lt;&gt;0,VLOOKUP($L43,'Allocation Factors - Ex'!$B$12:$W$101,5,FALSE)*$J43,0)+IF($F43&lt;&gt;0,VLOOKUP($H43,'Allocation Factors - Ex'!$B$12:$W$101,5,FALSE)*$F43,0)</f>
        <v>0</v>
      </c>
      <c r="O43" s="78">
        <f ca="1">IF($J43&lt;&gt;0,VLOOKUP($L43,'Allocation Factors - Ex'!$B$16:$W$5274,6,FALSE)*$J43,0)+IF($F43&lt;&gt;0,VLOOKUP($H43,'Allocation Factors - Ex'!$B$16:$W$101,6,FALSE)*$F43,0)</f>
        <v>0</v>
      </c>
      <c r="P43" s="78">
        <f ca="1">IF($J43&lt;&gt;0,VLOOKUP($L43,'Allocation Factors - Ex'!$B$12:$W$101,7,FALSE)*$J43,0)+IF($F43&lt;&gt;0,VLOOKUP($H43,'Allocation Factors - Ex'!$B$12:$W$101,7,FALSE)*$F43,0)</f>
        <v>0</v>
      </c>
      <c r="Q43" s="78">
        <f ca="1">IF($J43&lt;&gt;0,VLOOKUP($L43,'Allocation Factors - Ex'!$B$12:$W$101,8,FALSE)*$J43,0)+IF($F43&lt;&gt;0,VLOOKUP($H43,'Allocation Factors - Ex'!$B$12:$W$101,8,FALSE)*$F43,0)</f>
        <v>0</v>
      </c>
      <c r="R43" s="78">
        <v>0</v>
      </c>
    </row>
    <row r="44" spans="1:18" x14ac:dyDescent="0.2">
      <c r="B44" s="31" t="s">
        <v>163</v>
      </c>
      <c r="D44" s="78"/>
      <c r="E44" s="78"/>
      <c r="F44" s="78"/>
      <c r="G44" s="78"/>
      <c r="H44" s="122"/>
      <c r="I44" s="78"/>
      <c r="J44" s="78">
        <f t="shared" si="12"/>
        <v>0</v>
      </c>
    </row>
    <row r="45" spans="1:18" x14ac:dyDescent="0.2">
      <c r="A45" s="2">
        <f>A43+1</f>
        <v>24</v>
      </c>
      <c r="B45" s="81" t="s">
        <v>165</v>
      </c>
      <c r="D45" s="78">
        <f ca="1">'Total Allocation by Rate Zone'!R45</f>
        <v>0</v>
      </c>
      <c r="E45" s="78"/>
      <c r="F45" s="78"/>
      <c r="G45" s="78"/>
      <c r="H45" s="122"/>
      <c r="I45" s="78"/>
      <c r="J45" s="78">
        <f t="shared" ca="1" si="12"/>
        <v>0</v>
      </c>
      <c r="L45" s="2" t="s">
        <v>161</v>
      </c>
      <c r="N45" s="78">
        <f ca="1">IF($J45&lt;&gt;0,VLOOKUP($L45,'Allocation Factors - Ex'!$B$12:$W$101,5,FALSE)*$J45,0)+IF($F45&lt;&gt;0,VLOOKUP($H45,'Allocation Factors - Ex'!$B$12:$W$101,5,FALSE)*$F45,0)</f>
        <v>0</v>
      </c>
      <c r="O45" s="78">
        <f ca="1">IF($J45&lt;&gt;0,VLOOKUP($L45,'Allocation Factors - Ex'!$B$16:$W$5274,6,FALSE)*$J45,0)+IF($F45&lt;&gt;0,VLOOKUP($H45,'Allocation Factors - Ex'!$B$16:$W$101,6,FALSE)*$F45,0)</f>
        <v>0</v>
      </c>
      <c r="P45" s="78">
        <f ca="1">IF($J45&lt;&gt;0,VLOOKUP($L45,'Allocation Factors - Ex'!$B$12:$W$101,7,FALSE)*$J45,0)+IF($F45&lt;&gt;0,VLOOKUP($H45,'Allocation Factors - Ex'!$B$12:$W$101,7,FALSE)*$F45,0)</f>
        <v>0</v>
      </c>
      <c r="Q45" s="78">
        <f ca="1">IF($J45&lt;&gt;0,VLOOKUP($L45,'Allocation Factors - Ex'!$B$12:$W$101,8,FALSE)*$J45,0)+IF($F45&lt;&gt;0,VLOOKUP($H45,'Allocation Factors - Ex'!$B$12:$W$101,8,FALSE)*$F45,0)</f>
        <v>0</v>
      </c>
      <c r="R45" s="78">
        <v>0</v>
      </c>
    </row>
    <row r="46" spans="1:18" x14ac:dyDescent="0.2">
      <c r="A46" s="2">
        <f t="shared" si="13"/>
        <v>25</v>
      </c>
      <c r="B46" s="81" t="s">
        <v>166</v>
      </c>
      <c r="D46" s="78">
        <f ca="1">'Total Allocation by Rate Zone'!R46</f>
        <v>0</v>
      </c>
      <c r="E46" s="78"/>
      <c r="F46" s="78"/>
      <c r="G46" s="78"/>
      <c r="H46" s="122"/>
      <c r="I46" s="78"/>
      <c r="J46" s="78">
        <f t="shared" ca="1" si="12"/>
        <v>0</v>
      </c>
      <c r="L46" s="2" t="s">
        <v>162</v>
      </c>
      <c r="N46" s="78">
        <f ca="1">IF($J46&lt;&gt;0,VLOOKUP($L46,'Allocation Factors - Ex'!$B$12:$W$101,5,FALSE)*$J46,0)+IF($F46&lt;&gt;0,VLOOKUP($H46,'Allocation Factors - Ex'!$B$12:$W$101,5,FALSE)*$F46,0)</f>
        <v>0</v>
      </c>
      <c r="O46" s="78">
        <f ca="1">IF($J46&lt;&gt;0,VLOOKUP($L46,'Allocation Factors - Ex'!$B$16:$W$5274,6,FALSE)*$J46,0)+IF($F46&lt;&gt;0,VLOOKUP($H46,'Allocation Factors - Ex'!$B$16:$W$101,6,FALSE)*$F46,0)</f>
        <v>0</v>
      </c>
      <c r="P46" s="78">
        <f ca="1">IF($J46&lt;&gt;0,VLOOKUP($L46,'Allocation Factors - Ex'!$B$12:$W$101,7,FALSE)*$J46,0)+IF($F46&lt;&gt;0,VLOOKUP($H46,'Allocation Factors - Ex'!$B$12:$W$101,7,FALSE)*$F46,0)</f>
        <v>0</v>
      </c>
      <c r="Q46" s="78">
        <f ca="1">IF($J46&lt;&gt;0,VLOOKUP($L46,'Allocation Factors - Ex'!$B$12:$W$101,8,FALSE)*$J46,0)+IF($F46&lt;&gt;0,VLOOKUP($H46,'Allocation Factors - Ex'!$B$12:$W$101,8,FALSE)*$F46,0)</f>
        <v>0</v>
      </c>
      <c r="R46" s="78">
        <v>0</v>
      </c>
    </row>
    <row r="47" spans="1:18" x14ac:dyDescent="0.2">
      <c r="A47" s="2">
        <f t="shared" si="13"/>
        <v>26</v>
      </c>
      <c r="B47" s="31" t="s">
        <v>101</v>
      </c>
      <c r="D47" s="78">
        <f ca="1">'Total Allocation by Rate Zone'!R47</f>
        <v>0</v>
      </c>
      <c r="E47" s="78"/>
      <c r="F47" s="78"/>
      <c r="G47" s="78"/>
      <c r="H47" s="122"/>
      <c r="I47" s="78"/>
      <c r="J47" s="78">
        <f t="shared" ca="1" si="12"/>
        <v>0</v>
      </c>
      <c r="L47" s="2" t="s">
        <v>220</v>
      </c>
      <c r="N47" s="78">
        <f ca="1">IF($J47&lt;&gt;0,VLOOKUP($L47,'Allocation Factors - Ex'!$B$12:$W$101,5,FALSE)*$J47,0)+IF($F47&lt;&gt;0,VLOOKUP($H47,'Allocation Factors - Ex'!$B$12:$W$101,5,FALSE)*$F47,0)</f>
        <v>0</v>
      </c>
      <c r="O47" s="78">
        <f ca="1">IF($J47&lt;&gt;0,VLOOKUP($L47,'Allocation Factors - Ex'!$B$16:$W$5274,6,FALSE)*$J47,0)+IF($F47&lt;&gt;0,VLOOKUP($H47,'Allocation Factors - Ex'!$B$16:$W$101,6,FALSE)*$F47,0)</f>
        <v>0</v>
      </c>
      <c r="P47" s="78">
        <f ca="1">IF($J47&lt;&gt;0,VLOOKUP($L47,'Allocation Factors - Ex'!$B$12:$W$101,7,FALSE)*$J47,0)+IF($F47&lt;&gt;0,VLOOKUP($H47,'Allocation Factors - Ex'!$B$12:$W$101,7,FALSE)*$F47,0)</f>
        <v>0</v>
      </c>
      <c r="Q47" s="78">
        <f ca="1">IF($J47&lt;&gt;0,VLOOKUP($L47,'Allocation Factors - Ex'!$B$12:$W$101,8,FALSE)*$J47,0)+IF($F47&lt;&gt;0,VLOOKUP($H47,'Allocation Factors - Ex'!$B$12:$W$101,8,FALSE)*$F47,0)</f>
        <v>0</v>
      </c>
      <c r="R47" s="78">
        <v>0</v>
      </c>
    </row>
    <row r="48" spans="1:18" x14ac:dyDescent="0.2">
      <c r="A48" s="2">
        <f t="shared" si="13"/>
        <v>27</v>
      </c>
      <c r="B48" s="31" t="s">
        <v>102</v>
      </c>
      <c r="D48" s="78">
        <f ca="1">'Total Allocation by Rate Zone'!R48</f>
        <v>0</v>
      </c>
      <c r="E48" s="78"/>
      <c r="F48" s="78"/>
      <c r="G48" s="78"/>
      <c r="H48" s="122"/>
      <c r="I48" s="78"/>
      <c r="J48" s="78">
        <f t="shared" ca="1" si="12"/>
        <v>0</v>
      </c>
      <c r="L48" s="2" t="s">
        <v>220</v>
      </c>
      <c r="N48" s="78">
        <f ca="1">IF($J48&lt;&gt;0,VLOOKUP($L48,'Allocation Factors - Ex'!$B$12:$W$101,5,FALSE)*$J48,0)+IF($F48&lt;&gt;0,VLOOKUP($H48,'Allocation Factors - Ex'!$B$12:$W$101,5,FALSE)*$F48,0)</f>
        <v>0</v>
      </c>
      <c r="O48" s="78">
        <f ca="1">IF($J48&lt;&gt;0,VLOOKUP($L48,'Allocation Factors - Ex'!$B$16:$W$5274,6,FALSE)*$J48,0)+IF($F48&lt;&gt;0,VLOOKUP($H48,'Allocation Factors - Ex'!$B$16:$W$101,6,FALSE)*$F48,0)</f>
        <v>0</v>
      </c>
      <c r="P48" s="78">
        <f ca="1">IF($J48&lt;&gt;0,VLOOKUP($L48,'Allocation Factors - Ex'!$B$12:$W$101,7,FALSE)*$J48,0)+IF($F48&lt;&gt;0,VLOOKUP($H48,'Allocation Factors - Ex'!$B$12:$W$101,7,FALSE)*$F48,0)</f>
        <v>0</v>
      </c>
      <c r="Q48" s="78">
        <f ca="1">IF($J48&lt;&gt;0,VLOOKUP($L48,'Allocation Factors - Ex'!$B$12:$W$101,8,FALSE)*$J48,0)+IF($F48&lt;&gt;0,VLOOKUP($H48,'Allocation Factors - Ex'!$B$12:$W$101,8,FALSE)*$F48,0)</f>
        <v>0</v>
      </c>
      <c r="R48" s="78">
        <v>0</v>
      </c>
    </row>
    <row r="49" spans="1:18" x14ac:dyDescent="0.2">
      <c r="A49" s="2">
        <f t="shared" si="13"/>
        <v>28</v>
      </c>
      <c r="B49" s="31" t="s">
        <v>103</v>
      </c>
      <c r="D49" s="78">
        <f ca="1">'Total Allocation by Rate Zone'!R49</f>
        <v>0</v>
      </c>
      <c r="E49" s="78"/>
      <c r="F49" s="78"/>
      <c r="G49" s="78"/>
      <c r="H49" s="122"/>
      <c r="I49" s="78"/>
      <c r="J49" s="78">
        <f t="shared" ca="1" si="12"/>
        <v>0</v>
      </c>
      <c r="L49" s="2" t="s">
        <v>190</v>
      </c>
      <c r="N49" s="78">
        <f ca="1">IF($J49&lt;&gt;0,VLOOKUP($L49,'Allocation Factors - Ex'!$B$12:$W$101,5,FALSE)*$J49,0)+IF($F49&lt;&gt;0,VLOOKUP($H49,'Allocation Factors - Ex'!$B$12:$W$101,5,FALSE)*$F49,0)</f>
        <v>0</v>
      </c>
      <c r="O49" s="78">
        <f ca="1">IF($J49&lt;&gt;0,VLOOKUP($L49,'Allocation Factors - Ex'!$B$16:$W$5274,6,FALSE)*$J49,0)+IF($F49&lt;&gt;0,VLOOKUP($H49,'Allocation Factors - Ex'!$B$16:$W$101,6,FALSE)*$F49,0)</f>
        <v>0</v>
      </c>
      <c r="P49" s="78">
        <f ca="1">IF($J49&lt;&gt;0,VLOOKUP($L49,'Allocation Factors - Ex'!$B$12:$W$101,7,FALSE)*$J49,0)+IF($F49&lt;&gt;0,VLOOKUP($H49,'Allocation Factors - Ex'!$B$12:$W$101,7,FALSE)*$F49,0)</f>
        <v>0</v>
      </c>
      <c r="Q49" s="78">
        <f ca="1">IF($J49&lt;&gt;0,VLOOKUP($L49,'Allocation Factors - Ex'!$B$12:$W$101,8,FALSE)*$J49,0)+IF($F49&lt;&gt;0,VLOOKUP($H49,'Allocation Factors - Ex'!$B$12:$W$101,8,FALSE)*$F49,0)</f>
        <v>0</v>
      </c>
      <c r="R49" s="78">
        <v>0</v>
      </c>
    </row>
    <row r="50" spans="1:18" x14ac:dyDescent="0.2">
      <c r="A50" s="2">
        <f t="shared" si="13"/>
        <v>29</v>
      </c>
      <c r="B50" s="31" t="s">
        <v>186</v>
      </c>
      <c r="D50" s="78">
        <f ca="1">'Total Allocation by Rate Zone'!R50</f>
        <v>0</v>
      </c>
      <c r="E50" s="78"/>
      <c r="F50" s="78"/>
      <c r="G50" s="78"/>
      <c r="H50" s="122"/>
      <c r="I50" s="78"/>
      <c r="J50" s="78">
        <f t="shared" ca="1" si="12"/>
        <v>0</v>
      </c>
      <c r="L50" s="2" t="s">
        <v>191</v>
      </c>
      <c r="N50" s="78">
        <f ca="1">IF($J50&lt;&gt;0,VLOOKUP($L50,'Allocation Factors - Ex'!$B$12:$W$101,5,FALSE)*$J50,0)+IF($F50&lt;&gt;0,VLOOKUP($H50,'Allocation Factors - Ex'!$B$12:$W$101,5,FALSE)*$F50,0)</f>
        <v>0</v>
      </c>
      <c r="O50" s="78">
        <f ca="1">IF($J50&lt;&gt;0,VLOOKUP($L50,'Allocation Factors - Ex'!$B$16:$W$5274,6,FALSE)*$J50,0)+IF($F50&lt;&gt;0,VLOOKUP($H50,'Allocation Factors - Ex'!$B$16:$W$101,6,FALSE)*$F50,0)</f>
        <v>0</v>
      </c>
      <c r="P50" s="78">
        <f ca="1">IF($J50&lt;&gt;0,VLOOKUP($L50,'Allocation Factors - Ex'!$B$12:$W$101,7,FALSE)*$J50,0)+IF($F50&lt;&gt;0,VLOOKUP($H50,'Allocation Factors - Ex'!$B$12:$W$101,7,FALSE)*$F50,0)</f>
        <v>0</v>
      </c>
      <c r="Q50" s="78">
        <v>0</v>
      </c>
      <c r="R50" s="78">
        <v>0</v>
      </c>
    </row>
    <row r="51" spans="1:18" x14ac:dyDescent="0.2">
      <c r="B51" s="31" t="s">
        <v>164</v>
      </c>
      <c r="D51" s="78"/>
      <c r="E51" s="78"/>
      <c r="F51" s="78"/>
      <c r="G51" s="78"/>
      <c r="H51" s="122"/>
      <c r="I51" s="78"/>
      <c r="J51" s="78">
        <f t="shared" si="12"/>
        <v>0</v>
      </c>
      <c r="N51" s="78"/>
      <c r="O51" s="78"/>
    </row>
    <row r="52" spans="1:18" x14ac:dyDescent="0.2">
      <c r="A52" s="2">
        <f>A50+1</f>
        <v>30</v>
      </c>
      <c r="B52" s="81" t="s">
        <v>176</v>
      </c>
      <c r="D52" s="78">
        <f ca="1">'Total Allocation by Rate Zone'!R52</f>
        <v>0</v>
      </c>
      <c r="J52" s="78">
        <f t="shared" ca="1" si="12"/>
        <v>0</v>
      </c>
      <c r="L52" s="2" t="s">
        <v>223</v>
      </c>
      <c r="N52" s="78">
        <f ca="1">IF($J52&lt;&gt;0,VLOOKUP($L52,'Allocation Factors - Ex'!$B$12:$W$101,5,FALSE)*$J52,0)+IF($F52&lt;&gt;0,VLOOKUP($H52,'Allocation Factors - Ex'!$B$12:$W$101,5,FALSE)*$F52,0)</f>
        <v>0</v>
      </c>
      <c r="O52" s="78">
        <f ca="1">IF($J52&lt;&gt;0,VLOOKUP($L52,'Allocation Factors - Ex'!$B$16:$W$5274,6,FALSE)*$J52,0)+IF($F52&lt;&gt;0,VLOOKUP($H52,'Allocation Factors - Ex'!$B$16:$W$101,6,FALSE)*$F52,0)</f>
        <v>0</v>
      </c>
      <c r="P52" s="78">
        <f ca="1">IF($J52&lt;&gt;0,VLOOKUP($L52,'Allocation Factors - Ex'!$B$12:$W$101,7,FALSE)*$J52,0)+IF($F52&lt;&gt;0,VLOOKUP($H52,'Allocation Factors - Ex'!$B$12:$W$101,7,FALSE)*$F52,0)</f>
        <v>0</v>
      </c>
      <c r="Q52" s="78">
        <f ca="1">IF($J52&lt;&gt;0,VLOOKUP($L52,'Allocation Factors - Ex'!$B$12:$W$101,8,FALSE)*$J52,0)+IF($F52&lt;&gt;0,VLOOKUP($H52,'Allocation Factors - Ex'!$B$12:$W$101,8,FALSE)*$F52,0)</f>
        <v>0</v>
      </c>
      <c r="R52" s="78">
        <v>0</v>
      </c>
    </row>
    <row r="53" spans="1:18" x14ac:dyDescent="0.2">
      <c r="A53" s="2">
        <f t="shared" si="13"/>
        <v>31</v>
      </c>
      <c r="B53" s="81" t="s">
        <v>72</v>
      </c>
      <c r="D53" s="78">
        <f ca="1">'Total Allocation by Rate Zone'!R53</f>
        <v>21.017310653740005</v>
      </c>
      <c r="F53" s="50">
        <v>21.017310653740001</v>
      </c>
      <c r="H53" s="2" t="s">
        <v>342</v>
      </c>
      <c r="J53" s="78">
        <v>0</v>
      </c>
      <c r="L53" s="2" t="s">
        <v>220</v>
      </c>
      <c r="N53" s="78">
        <f>IF($J53&lt;&gt;0,VLOOKUP($L53,'Allocation Factors - Ex'!$B$12:$W$101,5,FALSE)*$J53,0)+IF($F53&lt;&gt;0,VLOOKUP($H53,'Allocation Factors - Ex'!$B$12:$W$101,5,FALSE)*$F53,0)</f>
        <v>0</v>
      </c>
      <c r="O53" s="78">
        <f ca="1">IF($J53&lt;&gt;0,VLOOKUP($L53,'Allocation Factors - Ex'!$B$16:$W$5274,6,FALSE)*$J53,0)+IF($F53&lt;&gt;0,VLOOKUP($H53,'Allocation Factors - Ex'!$B$16:$W$101,6,FALSE)*$D53,0)</f>
        <v>21.017310653740005</v>
      </c>
      <c r="P53" s="78">
        <f>IF($J53&lt;&gt;0,VLOOKUP($L53,'Allocation Factors - Ex'!$B$12:$W$101,7,FALSE)*$J53,0)+IF($F53&lt;&gt;0,VLOOKUP($H53,'Allocation Factors - Ex'!$B$12:$W$101,7,FALSE)*$F53,0)</f>
        <v>0</v>
      </c>
      <c r="Q53" s="78">
        <f>IF($J53&lt;&gt;0,VLOOKUP($L53,'Allocation Factors - Ex'!$B$12:$W$101,8,FALSE)*$J53,0)+IF($F53&lt;&gt;0,VLOOKUP($H53,'Allocation Factors - Ex'!$B$12:$W$101,8,FALSE)*$F53,0)</f>
        <v>0</v>
      </c>
      <c r="R53" s="78">
        <v>0</v>
      </c>
    </row>
    <row r="54" spans="1:18" x14ac:dyDescent="0.2">
      <c r="A54" s="2">
        <f t="shared" si="13"/>
        <v>32</v>
      </c>
      <c r="B54" s="81" t="s">
        <v>174</v>
      </c>
      <c r="D54" s="78">
        <f ca="1">'Total Allocation by Rate Zone'!R54</f>
        <v>0</v>
      </c>
      <c r="J54" s="78">
        <f t="shared" ca="1" si="12"/>
        <v>0</v>
      </c>
      <c r="L54" s="2" t="s">
        <v>272</v>
      </c>
      <c r="N54" s="78">
        <f ca="1">IF($J54&lt;&gt;0,VLOOKUP($L54,'Allocation Factors - Ex'!$B$12:$W$101,5,FALSE)*$J54,0)+IF($F54&lt;&gt;0,VLOOKUP($H54,'Allocation Factors - Ex'!$B$12:$W$101,5,FALSE)*$F54,0)</f>
        <v>0</v>
      </c>
      <c r="O54" s="78">
        <f ca="1">IF($J54&lt;&gt;0,VLOOKUP($L54,'Allocation Factors - Ex'!$B$16:$W$5274,6,FALSE)*$J54,0)+IF($F54&lt;&gt;0,VLOOKUP($H54,'Allocation Factors - Ex'!$B$16:$W$101,6,FALSE)*$F54,0)</f>
        <v>0</v>
      </c>
      <c r="P54" s="78">
        <f ca="1">IF($J54&lt;&gt;0,VLOOKUP($L54,'Allocation Factors - Ex'!$B$12:$W$101,7,FALSE)*$J54,0)+IF($F54&lt;&gt;0,VLOOKUP($H54,'Allocation Factors - Ex'!$B$12:$W$101,7,FALSE)*$F54,0)</f>
        <v>0</v>
      </c>
      <c r="Q54" s="78">
        <f ca="1">IF($J54&lt;&gt;0,VLOOKUP($L54,'Allocation Factors - Ex'!$B$12:$W$101,8,FALSE)*$J54,0)+IF($F54&lt;&gt;0,VLOOKUP($H54,'Allocation Factors - Ex'!$B$12:$W$101,8,FALSE)*$F54,0)</f>
        <v>0</v>
      </c>
      <c r="R54" s="78">
        <v>0</v>
      </c>
    </row>
    <row r="55" spans="1:18" x14ac:dyDescent="0.2">
      <c r="A55" s="2">
        <f t="shared" si="13"/>
        <v>33</v>
      </c>
      <c r="B55" s="31" t="s">
        <v>249</v>
      </c>
      <c r="D55" s="78">
        <f ca="1">'Total Allocation by Rate Zone'!R55</f>
        <v>0</v>
      </c>
      <c r="F55" s="78">
        <v>0</v>
      </c>
      <c r="J55" s="78">
        <f t="shared" ca="1" si="12"/>
        <v>0</v>
      </c>
      <c r="L55" s="2" t="s">
        <v>337</v>
      </c>
      <c r="N55" s="78">
        <f ca="1">IF($J55&lt;&gt;0,VLOOKUP($L55,'Allocation Factors - Ex'!$B$12:$W$101,5,FALSE)*$J55,0)+IF($F55&lt;&gt;0,VLOOKUP($H55,'Allocation Factors - Ex'!$B$12:$W$101,5,FALSE)*$F55,0)</f>
        <v>0</v>
      </c>
      <c r="O55" s="78">
        <f ca="1">IF($J55&lt;&gt;0,VLOOKUP($L55,'Allocation Factors - Ex'!$B$16:$W$5274,6,FALSE)*$J55,0)+IF($F55&lt;&gt;0,VLOOKUP($H55,'Allocation Factors - Ex'!$B$16:$W$101,6,FALSE)*$F55,0)</f>
        <v>0</v>
      </c>
      <c r="P55" s="78">
        <f ca="1">IF($J55&lt;&gt;0,VLOOKUP($L55,'Allocation Factors - Ex'!$B$12:$W$101,7,FALSE)*$J55,0)+IF($F55&lt;&gt;0,VLOOKUP($H55,'Allocation Factors - Ex'!$B$12:$W$101,7,FALSE)*$F55,0)</f>
        <v>0</v>
      </c>
      <c r="Q55" s="78">
        <f ca="1">IF($J55&lt;&gt;0,VLOOKUP($L55,'Allocation Factors - Ex'!$B$12:$W$101,8,FALSE)*$J55,0)+IF($F55&lt;&gt;0,VLOOKUP($H55,'Allocation Factors - Ex'!$B$12:$W$101,8,FALSE)*$F55,0)</f>
        <v>0</v>
      </c>
      <c r="R55" s="78">
        <v>0</v>
      </c>
    </row>
    <row r="56" spans="1:18" x14ac:dyDescent="0.2">
      <c r="A56" s="2">
        <f t="shared" si="13"/>
        <v>34</v>
      </c>
      <c r="B56" s="31" t="s">
        <v>382</v>
      </c>
      <c r="D56" s="41">
        <f ca="1">SUM(D41:D55)</f>
        <v>334.91655356823969</v>
      </c>
      <c r="F56" s="41">
        <f>SUM(F41:F55)</f>
        <v>21.017310653740001</v>
      </c>
      <c r="J56" s="41">
        <f ca="1">SUM(J41:J55)</f>
        <v>313.89924291449967</v>
      </c>
      <c r="N56" s="41">
        <f t="shared" ref="N56" ca="1" si="14">SUM(N41:N55)</f>
        <v>313.89924291449967</v>
      </c>
      <c r="O56" s="41">
        <f ca="1">SUM(O41:O55)</f>
        <v>21.017310653740005</v>
      </c>
      <c r="P56" s="41">
        <f t="shared" ref="P56:Q56" ca="1" si="15">SUM(P41:P55)</f>
        <v>0</v>
      </c>
      <c r="Q56" s="41">
        <f t="shared" ca="1" si="15"/>
        <v>0</v>
      </c>
      <c r="R56" s="41">
        <f t="shared" ref="R56" si="16">SUM(R41:R55)</f>
        <v>0</v>
      </c>
    </row>
    <row r="57" spans="1:18" x14ac:dyDescent="0.2">
      <c r="D57" s="50"/>
    </row>
    <row r="58" spans="1:18" ht="13.5" thickBot="1" x14ac:dyDescent="0.25">
      <c r="A58" s="2">
        <f>A56+1</f>
        <v>35</v>
      </c>
      <c r="B58" s="31" t="s">
        <v>149</v>
      </c>
      <c r="D58" s="82">
        <f ca="1">D21+D28+D38+D56</f>
        <v>135687.56876284463</v>
      </c>
      <c r="F58" s="82">
        <f>F21+F28+F38+F56</f>
        <v>9739.9425392300236</v>
      </c>
      <c r="J58" s="82">
        <f ca="1">J21+J28+J38+J56</f>
        <v>125947.6262236146</v>
      </c>
      <c r="N58" s="82">
        <f ca="1">N21+N28+N38+N56</f>
        <v>313.89924291449967</v>
      </c>
      <c r="O58" s="82">
        <f ca="1">O21+O28+O38+O56</f>
        <v>135000.78374621636</v>
      </c>
      <c r="P58" s="82">
        <f ca="1">P21+P28+P38+P56</f>
        <v>294.71538669492918</v>
      </c>
      <c r="Q58" s="82">
        <f ca="1">Q21+Q28+Q38+Q56</f>
        <v>78.170387018812718</v>
      </c>
      <c r="R58" s="82">
        <f>R21+R28+R38+R56</f>
        <v>0</v>
      </c>
    </row>
    <row r="59" spans="1:18" ht="13.5" thickTop="1" x14ac:dyDescent="0.2">
      <c r="D59" s="50"/>
      <c r="N59" s="50"/>
      <c r="O59" s="50"/>
      <c r="R59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  <ignoredErrors>
    <ignoredError sqref="O53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9939-AA1C-4E96-B1B3-AB63A7045F3E}">
  <sheetPr>
    <tabColor theme="0" tint="-0.249977111117893"/>
  </sheetPr>
  <dimension ref="A6:AD61"/>
  <sheetViews>
    <sheetView topLeftCell="A21" zoomScale="80" zoomScaleNormal="80" workbookViewId="0">
      <selection activeCell="L34" sqref="L34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8" width="10.85546875" style="31" customWidth="1"/>
    <col min="19" max="19" width="15.85546875" style="31" customWidth="1"/>
    <col min="20" max="16384" width="9.140625" style="31"/>
  </cols>
  <sheetData>
    <row r="6" spans="1:30" x14ac:dyDescent="0.2">
      <c r="B6" s="148" t="s">
        <v>430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30" x14ac:dyDescent="0.2">
      <c r="B7" s="148" t="s">
        <v>485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30" x14ac:dyDescent="0.2">
      <c r="D9" s="2" t="s">
        <v>150</v>
      </c>
    </row>
    <row r="10" spans="1:30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73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73"/>
      <c r="J11" s="33" t="s">
        <v>170</v>
      </c>
      <c r="L11" s="33" t="s">
        <v>6</v>
      </c>
      <c r="N11" s="33" t="s">
        <v>422</v>
      </c>
      <c r="O11" s="33" t="s">
        <v>425</v>
      </c>
      <c r="P11" s="33" t="s">
        <v>426</v>
      </c>
      <c r="Q11" s="33" t="s">
        <v>427</v>
      </c>
      <c r="R11" s="33" t="s">
        <v>482</v>
      </c>
      <c r="S11" s="2"/>
      <c r="T11" s="2"/>
      <c r="U11" s="2"/>
      <c r="V11" s="2"/>
      <c r="W11" s="2"/>
      <c r="X11" s="2"/>
      <c r="Y11" s="2"/>
      <c r="Z11" s="2"/>
      <c r="AA11" s="83"/>
      <c r="AB11" s="2"/>
      <c r="AC11" s="2"/>
    </row>
    <row r="12" spans="1:30" x14ac:dyDescent="0.2">
      <c r="D12" s="83" t="s">
        <v>12</v>
      </c>
      <c r="F12" s="83" t="s">
        <v>13</v>
      </c>
      <c r="H12" s="83" t="s">
        <v>14</v>
      </c>
      <c r="I12" s="31"/>
      <c r="J12" s="83" t="s">
        <v>366</v>
      </c>
      <c r="L12" s="83" t="s">
        <v>15</v>
      </c>
      <c r="M12" s="31"/>
      <c r="N12" s="2" t="s">
        <v>16</v>
      </c>
      <c r="O12" s="83" t="s">
        <v>59</v>
      </c>
      <c r="P12" s="83" t="s">
        <v>61</v>
      </c>
      <c r="Q12" s="83" t="s">
        <v>62</v>
      </c>
      <c r="R12" s="83" t="s">
        <v>82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pans="1:30" x14ac:dyDescent="0.2">
      <c r="D13" s="83"/>
      <c r="F13" s="83"/>
      <c r="H13" s="83"/>
      <c r="J13" s="83"/>
      <c r="L13" s="83"/>
      <c r="N13" s="120">
        <v>4</v>
      </c>
      <c r="O13" s="120">
        <v>6</v>
      </c>
      <c r="P13" s="120">
        <v>8</v>
      </c>
      <c r="Q13" s="120">
        <v>10</v>
      </c>
      <c r="R13" s="120">
        <v>11</v>
      </c>
    </row>
    <row r="14" spans="1:30" x14ac:dyDescent="0.2">
      <c r="B14" s="76" t="s">
        <v>384</v>
      </c>
    </row>
    <row r="15" spans="1:30" x14ac:dyDescent="0.2">
      <c r="A15" s="2">
        <v>1</v>
      </c>
      <c r="B15" s="31" t="s">
        <v>132</v>
      </c>
      <c r="D15" s="78">
        <f ca="1">'Total Allocation -Ex'!D15-'Allocation - Ex Gas'!D15</f>
        <v>0</v>
      </c>
      <c r="F15" s="78">
        <f>'Total Allocation -Ex'!F15-'Allocation - Ex Gas'!F15</f>
        <v>0</v>
      </c>
      <c r="I15" s="74">
        <v>0</v>
      </c>
      <c r="J15" s="78">
        <f ca="1">D15-F15</f>
        <v>0</v>
      </c>
      <c r="L15" s="2" t="s">
        <v>221</v>
      </c>
      <c r="N15" s="78">
        <f ca="1">IF($J15&lt;&gt;0,VLOOKUP($L15,'Allocation Factors - Ex'!$B$12:$U$158,5,FALSE)*$J15,0)+IF($F15&lt;&gt;0,VLOOKUP($H15,'Allocation Factors - Ex'!$B$12:$U$158,5,FALSE)*$F15,0)</f>
        <v>0</v>
      </c>
      <c r="O15" s="78">
        <f ca="1">IF($J15&lt;&gt;0,VLOOKUP($L15,'Allocation Factors - Ex'!$B$12:$U$158,6,FALSE)*$J15,0)+IF($F15&lt;&gt;0,VLOOKUP($H15,'Allocation Factors - Ex'!$B$12:$U$158,6,FALSE)*$F15,0)</f>
        <v>0</v>
      </c>
      <c r="P15" s="78">
        <f ca="1">IF($J15&lt;&gt;0,VLOOKUP($L15,'Allocation Factors - Ex'!$B$12:$U$158,7,FALSE)*$J15,0)+IF($F15&lt;&gt;0,VLOOKUP($H15,'Allocation Factors - Ex'!$B$12:$U$158,7,FALSE)*$F15,0)</f>
        <v>0</v>
      </c>
      <c r="Q15" s="78">
        <f ca="1">IF($J15&lt;&gt;0,VLOOKUP($L15,'Allocation Factors - Ex'!$B$12:$U$158,8,FALSE)*$J15,0)+IF($F15&lt;&gt;0,VLOOKUP($H15,'Allocation Factors - Ex'!$B$12:$U$158,8,FALSE)*$F15,0)</f>
        <v>0</v>
      </c>
      <c r="R15" s="78">
        <v>0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50"/>
    </row>
    <row r="16" spans="1:30" x14ac:dyDescent="0.2">
      <c r="A16" s="2">
        <f>A15+1</f>
        <v>2</v>
      </c>
      <c r="B16" s="31" t="s">
        <v>385</v>
      </c>
      <c r="D16" s="78">
        <f ca="1">'Total Allocation -Ex'!D16-'Allocation - Ex Gas'!D16</f>
        <v>0</v>
      </c>
      <c r="E16" s="74"/>
      <c r="F16" s="78">
        <f>'Total Allocation -Ex'!F16-'Allocation - Ex Gas'!F16</f>
        <v>0</v>
      </c>
      <c r="I16" s="74">
        <v>0</v>
      </c>
      <c r="J16" s="78">
        <f ca="1">D16-F16</f>
        <v>0</v>
      </c>
      <c r="L16" s="2" t="s">
        <v>263</v>
      </c>
      <c r="N16" s="78">
        <f ca="1">IF($J16&lt;&gt;0,VLOOKUP($L16,'Allocation Factors - Ex'!$B$12:$U$158,5,FALSE)*$J16,0)+IF($F16&lt;&gt;0,VLOOKUP($H16,'Allocation Factors - Ex'!$B$12:$U$158,5,FALSE)*$F16,0)</f>
        <v>0</v>
      </c>
      <c r="O16" s="78">
        <f ca="1">IF($J16&lt;&gt;0,VLOOKUP($L16,'Allocation Factors - Ex'!$B$12:$U$158,6,FALSE)*$J16,0)+IF($F16&lt;&gt;0,VLOOKUP($H16,'Allocation Factors - Ex'!$B$12:$U$158,6,FALSE)*$F16,0)</f>
        <v>0</v>
      </c>
      <c r="P16" s="78">
        <f ca="1">IF($J16&lt;&gt;0,VLOOKUP($L16,'Allocation Factors - Ex'!$B$12:$U$158,7,FALSE)*$J16,0)+IF($F16&lt;&gt;0,VLOOKUP($H16,'Allocation Factors - Ex'!$B$12:$U$158,7,FALSE)*$F16,0)</f>
        <v>0</v>
      </c>
      <c r="Q16" s="78">
        <f ca="1">IF($J16&lt;&gt;0,VLOOKUP($L16,'Allocation Factors - Ex'!$B$12:$U$158,8,FALSE)*$J16,0)+IF($F16&lt;&gt;0,VLOOKUP($H16,'Allocation Factors - Ex'!$B$12:$U$158,8,FALSE)*$F16,0)</f>
        <v>0</v>
      </c>
      <c r="R16" s="78">
        <v>0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50"/>
    </row>
    <row r="17" spans="1:30" x14ac:dyDescent="0.2">
      <c r="A17" s="2">
        <f t="shared" ref="A17:A21" si="0">A16+1</f>
        <v>3</v>
      </c>
      <c r="B17" s="31" t="s">
        <v>386</v>
      </c>
      <c r="D17" s="78">
        <f ca="1">'Total Allocation -Ex'!D17-'Allocation - Ex Gas'!D17</f>
        <v>0</v>
      </c>
      <c r="F17" s="78">
        <f>'Total Allocation -Ex'!F17-'Allocation - Ex Gas'!F17</f>
        <v>0</v>
      </c>
      <c r="I17" s="74">
        <v>0</v>
      </c>
      <c r="J17" s="78">
        <f t="shared" ref="J17:J20" ca="1" si="1">D17-F17</f>
        <v>0</v>
      </c>
      <c r="L17" s="2" t="s">
        <v>156</v>
      </c>
      <c r="N17" s="78">
        <f ca="1">IF($J17&lt;&gt;0,VLOOKUP($L17,'Allocation Factors - Ex'!$B$12:$U$158,5,FALSE)*$J17,0)+IF($F17&lt;&gt;0,VLOOKUP($H17,'Allocation Factors - Ex'!$B$12:$U$158,5,FALSE)*$F17,0)</f>
        <v>0</v>
      </c>
      <c r="O17" s="78">
        <f ca="1">IF($J17&lt;&gt;0,VLOOKUP($L17,'Allocation Factors - Ex'!$B$12:$U$158,6,FALSE)*$J17,0)+IF($F17&lt;&gt;0,VLOOKUP($H17,'Allocation Factors - Ex'!$B$12:$U$158,6,FALSE)*$F17,0)</f>
        <v>0</v>
      </c>
      <c r="P17" s="78">
        <f ca="1">IF($J17&lt;&gt;0,VLOOKUP($L17,'Allocation Factors - Ex'!$B$12:$U$158,7,FALSE)*$J17,0)+IF($F17&lt;&gt;0,VLOOKUP($H17,'Allocation Factors - Ex'!$B$12:$U$158,7,FALSE)*$F17,0)</f>
        <v>0</v>
      </c>
      <c r="Q17" s="78">
        <f ca="1">IF($J17&lt;&gt;0,VLOOKUP($L17,'Allocation Factors - Ex'!$B$12:$U$158,8,FALSE)*$J17,0)+IF($F17&lt;&gt;0,VLOOKUP($H17,'Allocation Factors - Ex'!$B$12:$U$158,8,FALSE)*$F17,0)</f>
        <v>0</v>
      </c>
      <c r="R17" s="78">
        <v>0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50"/>
    </row>
    <row r="18" spans="1:30" x14ac:dyDescent="0.2">
      <c r="A18" s="2">
        <f t="shared" si="0"/>
        <v>4</v>
      </c>
      <c r="B18" s="31" t="s">
        <v>115</v>
      </c>
      <c r="D18" s="78">
        <f ca="1">'Total Allocation -Ex'!D18-'Allocation - Ex Gas'!D18</f>
        <v>0</v>
      </c>
      <c r="F18" s="78">
        <f>'Total Allocation -Ex'!F18-'Allocation - Ex Gas'!F18</f>
        <v>0</v>
      </c>
      <c r="H18" s="2" t="s">
        <v>462</v>
      </c>
      <c r="I18" s="74">
        <v>0</v>
      </c>
      <c r="J18" s="78">
        <f t="shared" ca="1" si="1"/>
        <v>0</v>
      </c>
      <c r="L18" s="2" t="s">
        <v>463</v>
      </c>
      <c r="N18" s="78">
        <f ca="1">IF($J18&lt;&gt;0,VLOOKUP($L18,'Allocation Factors - Ex'!$B$12:$U$158,5,FALSE)*$J18,0)+IF($F18&lt;&gt;0,VLOOKUP($H18,'Allocation Factors - Ex'!$B$12:$U$158,5,FALSE)*$F18,0)</f>
        <v>0</v>
      </c>
      <c r="O18" s="78">
        <f ca="1">IF($J18&lt;&gt;0,VLOOKUP($L18,'Allocation Factors - Ex'!$B$12:$U$158,6,FALSE)*$J18,0)+IF($F18&lt;&gt;0,VLOOKUP($H18,'Allocation Factors - Ex'!$B$12:$U$158,6,FALSE)*$F18,0)</f>
        <v>0</v>
      </c>
      <c r="P18" s="78">
        <f ca="1">IF($J18&lt;&gt;0,VLOOKUP($L18,'Allocation Factors - Ex'!$B$12:$U$158,7,FALSE)*$J18,0)+IF($F18&lt;&gt;0,VLOOKUP($H18,'Allocation Factors - Ex'!$B$12:$U$158,7,FALSE)*$F18,0)</f>
        <v>0</v>
      </c>
      <c r="Q18" s="78">
        <f ca="1">IF($J18&lt;&gt;0,VLOOKUP($L18,'Allocation Factors - Ex'!$B$12:$U$158,8,FALSE)*$J18,0)+IF($F18&lt;&gt;0,VLOOKUP($H18,'Allocation Factors - Ex'!$B$12:$U$158,8,FALSE)*$F18,0)</f>
        <v>0</v>
      </c>
      <c r="R18" s="78">
        <v>0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50"/>
    </row>
    <row r="19" spans="1:30" x14ac:dyDescent="0.2">
      <c r="A19" s="2">
        <f t="shared" si="0"/>
        <v>5</v>
      </c>
      <c r="B19" s="31" t="s">
        <v>133</v>
      </c>
      <c r="D19" s="78">
        <f ca="1">'Total Allocation -Ex'!D19-'Allocation - Ex Gas'!D19</f>
        <v>0</v>
      </c>
      <c r="F19" s="78">
        <f>'Total Allocation -Ex'!F19-'Allocation - Ex Gas'!F19</f>
        <v>0</v>
      </c>
      <c r="I19" s="74">
        <v>0</v>
      </c>
      <c r="J19" s="78">
        <f t="shared" ca="1" si="1"/>
        <v>0</v>
      </c>
      <c r="L19" s="2" t="s">
        <v>264</v>
      </c>
      <c r="N19" s="78">
        <f ca="1">IF($J19&lt;&gt;0,VLOOKUP($L19,'Allocation Factors - Ex'!$B$12:$U$158,5,FALSE)*$J19,0)+IF($F19&lt;&gt;0,VLOOKUP($H19,'Allocation Factors - Ex'!$B$12:$U$158,5,FALSE)*$F19,0)</f>
        <v>0</v>
      </c>
      <c r="O19" s="78">
        <f ca="1">IF($J19&lt;&gt;0,VLOOKUP($L19,'Allocation Factors - Ex'!$B$12:$U$158,6,FALSE)*$J19,0)+IF($F19&lt;&gt;0,VLOOKUP($H19,'Allocation Factors - Ex'!$B$12:$U$158,6,FALSE)*$F19,0)</f>
        <v>0</v>
      </c>
      <c r="P19" s="78">
        <f ca="1">IF($J19&lt;&gt;0,VLOOKUP($L19,'Allocation Factors - Ex'!$B$12:$U$158,7,FALSE)*$J19,0)+IF($F19&lt;&gt;0,VLOOKUP($H19,'Allocation Factors - Ex'!$B$12:$U$158,7,FALSE)*$F19,0)</f>
        <v>0</v>
      </c>
      <c r="Q19" s="78">
        <f ca="1">IF($J19&lt;&gt;0,VLOOKUP($L19,'Allocation Factors - Ex'!$B$12:$U$158,8,FALSE)*$J19,0)+IF($F19&lt;&gt;0,VLOOKUP($H19,'Allocation Factors - Ex'!$B$12:$U$158,8,FALSE)*$F19,0)</f>
        <v>0</v>
      </c>
      <c r="R19" s="78">
        <v>0</v>
      </c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50"/>
    </row>
    <row r="20" spans="1:30" x14ac:dyDescent="0.2">
      <c r="A20" s="2">
        <f t="shared" si="0"/>
        <v>6</v>
      </c>
      <c r="B20" s="31" t="s">
        <v>135</v>
      </c>
      <c r="D20" s="78">
        <f ca="1">'Total Allocation -Ex'!D20-'Allocation - Ex Gas'!D20</f>
        <v>0</v>
      </c>
      <c r="F20" s="78">
        <f>'Total Allocation -Ex'!F20-'Allocation - Ex Gas'!F20</f>
        <v>0</v>
      </c>
      <c r="I20" s="74">
        <v>0</v>
      </c>
      <c r="J20" s="78">
        <f t="shared" ca="1" si="1"/>
        <v>0</v>
      </c>
      <c r="L20" s="2" t="s">
        <v>221</v>
      </c>
      <c r="N20" s="78">
        <f ca="1">IF($J20&lt;&gt;0,VLOOKUP($L20,'Allocation Factors - Ex'!$B$12:$U$158,5,FALSE)*$J20,0)+IF($F20&lt;&gt;0,VLOOKUP($H20,'Allocation Factors - Ex'!$B$12:$U$158,5,FALSE)*$F20,0)</f>
        <v>0</v>
      </c>
      <c r="O20" s="78">
        <f ca="1">IF($J20&lt;&gt;0,VLOOKUP($L20,'Allocation Factors - Ex'!$B$12:$U$158,6,FALSE)*$J20,0)+IF($F20&lt;&gt;0,VLOOKUP($H20,'Allocation Factors - Ex'!$B$12:$U$158,6,FALSE)*$F20,0)</f>
        <v>0</v>
      </c>
      <c r="P20" s="78">
        <f ca="1">IF($J20&lt;&gt;0,VLOOKUP($L20,'Allocation Factors - Ex'!$B$12:$U$158,7,FALSE)*$J20,0)+IF($F20&lt;&gt;0,VLOOKUP($H20,'Allocation Factors - Ex'!$B$12:$U$158,7,FALSE)*$F20,0)</f>
        <v>0</v>
      </c>
      <c r="Q20" s="78">
        <f ca="1">IF($J20&lt;&gt;0,VLOOKUP($L20,'Allocation Factors - Ex'!$B$12:$U$158,8,FALSE)*$J20,0)+IF($F20&lt;&gt;0,VLOOKUP($H20,'Allocation Factors - Ex'!$B$12:$U$158,8,FALSE)*$F20,0)</f>
        <v>0</v>
      </c>
      <c r="R20" s="78">
        <v>0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50"/>
    </row>
    <row r="21" spans="1:30" x14ac:dyDescent="0.2">
      <c r="A21" s="2">
        <f t="shared" si="0"/>
        <v>7</v>
      </c>
      <c r="B21" s="31" t="s">
        <v>383</v>
      </c>
      <c r="D21" s="80">
        <f ca="1">SUM(D15:D20)</f>
        <v>0</v>
      </c>
      <c r="F21" s="80">
        <f>SUM(F15:F20)</f>
        <v>0</v>
      </c>
      <c r="J21" s="41">
        <f ca="1">SUM(J15:J20)</f>
        <v>0</v>
      </c>
      <c r="N21" s="41">
        <f t="shared" ref="N21:Q21" ca="1" si="2">SUM(N15:N20)</f>
        <v>0</v>
      </c>
      <c r="O21" s="41">
        <f t="shared" ca="1" si="2"/>
        <v>0</v>
      </c>
      <c r="P21" s="41">
        <f t="shared" ca="1" si="2"/>
        <v>0</v>
      </c>
      <c r="Q21" s="41">
        <f t="shared" ca="1" si="2"/>
        <v>0</v>
      </c>
      <c r="R21" s="41">
        <f t="shared" ref="R21" si="3">SUM(R15:R20)</f>
        <v>0</v>
      </c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x14ac:dyDescent="0.2">
      <c r="D22" s="78"/>
      <c r="N22" s="78"/>
      <c r="O22" s="78"/>
      <c r="P22" s="78"/>
      <c r="Q22" s="78"/>
      <c r="R22" s="7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50"/>
    </row>
    <row r="23" spans="1:30" x14ac:dyDescent="0.2">
      <c r="B23" s="76" t="s">
        <v>97</v>
      </c>
      <c r="D23" s="78"/>
      <c r="N23" s="78"/>
      <c r="O23" s="78"/>
      <c r="P23" s="78"/>
      <c r="Q23" s="78"/>
      <c r="R23" s="7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50"/>
    </row>
    <row r="24" spans="1:30" x14ac:dyDescent="0.2">
      <c r="A24" s="2">
        <f>A21+1</f>
        <v>8</v>
      </c>
      <c r="B24" s="31" t="s">
        <v>89</v>
      </c>
      <c r="D24" s="78">
        <f ca="1">'Total Allocation -Ex'!D24-'Allocation - Ex Gas'!D24</f>
        <v>0</v>
      </c>
      <c r="F24" s="78">
        <f>'Total Allocation -Ex'!F24-'Allocation - Ex Gas'!F24</f>
        <v>0</v>
      </c>
      <c r="I24" s="74">
        <v>0</v>
      </c>
      <c r="J24" s="78">
        <f ca="1">D24-F24</f>
        <v>0</v>
      </c>
      <c r="L24" s="2" t="s">
        <v>156</v>
      </c>
      <c r="N24" s="78">
        <f ca="1">IF($J24&lt;&gt;0,VLOOKUP($L24,'Allocation Factors - Ex'!$B$12:$U$158,5,FALSE)*$J24,0)+IF($F24&lt;&gt;0,VLOOKUP($H24,'Allocation Factors - Ex'!$B$12:$U$158,5,FALSE)*$F24,0)</f>
        <v>0</v>
      </c>
      <c r="O24" s="78">
        <f ca="1">IF($J24&lt;&gt;0,VLOOKUP($L24,'Allocation Factors - Ex'!$B$12:$U$158,6,FALSE)*$J24,0)+IF($F24&lt;&gt;0,VLOOKUP($H24,'Allocation Factors - Ex'!$B$12:$U$158,6,FALSE)*$F24,0)</f>
        <v>0</v>
      </c>
      <c r="P24" s="78">
        <f ca="1">IF($J24&lt;&gt;0,VLOOKUP($L24,'Allocation Factors - Ex'!$B$12:$U$158,7,FALSE)*$J24,0)+IF($F24&lt;&gt;0,VLOOKUP($H24,'Allocation Factors - Ex'!$B$12:$U$158,7,FALSE)*$F24,0)</f>
        <v>0</v>
      </c>
      <c r="Q24" s="78">
        <f ca="1">IF($J24&lt;&gt;0,VLOOKUP($L24,'Allocation Factors - Ex'!$B$12:$U$158,8,FALSE)*$J24,0)+IF($F24&lt;&gt;0,VLOOKUP($H24,'Allocation Factors - Ex'!$B$12:$U$158,8,FALSE)*$F24,0)</f>
        <v>0</v>
      </c>
      <c r="R24" s="78">
        <v>0</v>
      </c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50"/>
    </row>
    <row r="25" spans="1:30" x14ac:dyDescent="0.2">
      <c r="A25" s="2">
        <f>A24+1</f>
        <v>9</v>
      </c>
      <c r="B25" s="31" t="s">
        <v>90</v>
      </c>
      <c r="D25" s="78">
        <f ca="1">'Total Allocation -Ex'!D25-'Allocation - Ex Gas'!D25</f>
        <v>0</v>
      </c>
      <c r="F25" s="78">
        <f>'Total Allocation -Ex'!F25-'Allocation - Ex Gas'!F25</f>
        <v>0</v>
      </c>
      <c r="H25" s="2" t="s">
        <v>334</v>
      </c>
      <c r="I25" s="74">
        <v>0</v>
      </c>
      <c r="J25" s="78">
        <f t="shared" ref="J25:J27" ca="1" si="4">D25-F25</f>
        <v>0</v>
      </c>
      <c r="L25" s="2" t="s">
        <v>157</v>
      </c>
      <c r="N25" s="78">
        <f ca="1">IF($J25&lt;&gt;0,VLOOKUP($L25,'Allocation Factors - Ex'!$B$12:$U$158,5,FALSE)*$J25,0)+IF($F25&lt;&gt;0,VLOOKUP($H25,'Allocation Factors - Ex'!$B$12:$U$158,5,FALSE)*$F25,0)</f>
        <v>0</v>
      </c>
      <c r="O25" s="78">
        <f ca="1">IF($J25&lt;&gt;0,VLOOKUP($L25,'Allocation Factors - Ex'!$B$12:$U$158,6,FALSE)*$J25,0)+IF($F25&lt;&gt;0,VLOOKUP($H25,'Allocation Factors - Ex'!$B$12:$U$158,6,FALSE)*$F25,0)</f>
        <v>0</v>
      </c>
      <c r="P25" s="78">
        <f ca="1">IF($J25&lt;&gt;0,VLOOKUP($L25,'Allocation Factors - Ex'!$B$12:$U$158,7,FALSE)*$J25,0)+IF($F25&lt;&gt;0,VLOOKUP($H25,'Allocation Factors - Ex'!$B$12:$U$158,7,FALSE)*$F25,0)</f>
        <v>0</v>
      </c>
      <c r="Q25" s="78">
        <f ca="1">IF($J25&lt;&gt;0,VLOOKUP($L25,'Allocation Factors - Ex'!$B$12:$U$158,8,FALSE)*$J25,0)+IF($F25&lt;&gt;0,VLOOKUP($H25,'Allocation Factors - Ex'!$B$12:$U$158,8,FALSE)*$F25,0)</f>
        <v>0</v>
      </c>
      <c r="R25" s="78">
        <v>0</v>
      </c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50"/>
    </row>
    <row r="26" spans="1:30" x14ac:dyDescent="0.2">
      <c r="A26" s="2">
        <f t="shared" ref="A26:A28" si="5">A25+1</f>
        <v>10</v>
      </c>
      <c r="B26" s="31" t="s">
        <v>346</v>
      </c>
      <c r="D26" s="78">
        <f ca="1">'Total Allocation -Ex'!D26-'Allocation - Ex Gas'!D26</f>
        <v>460.05784299083984</v>
      </c>
      <c r="F26" s="78">
        <f>'Total Allocation -Ex'!F26-'Allocation - Ex Gas'!F26</f>
        <v>0</v>
      </c>
      <c r="I26" s="74">
        <v>0</v>
      </c>
      <c r="J26" s="78">
        <f t="shared" ca="1" si="4"/>
        <v>460.05784299083984</v>
      </c>
      <c r="L26" s="2" t="s">
        <v>347</v>
      </c>
      <c r="N26" s="78">
        <f ca="1">IF($J26&lt;&gt;0,VLOOKUP($L26,'Allocation Factors - Ex'!$B$12:$U$158,5,FALSE)*$J26,0)+IF($F26&lt;&gt;0,VLOOKUP($H26,'Allocation Factors - Ex'!$B$12:$U$158,5,FALSE)*$F26,0)</f>
        <v>0</v>
      </c>
      <c r="O26" s="78">
        <f ca="1">IF($J26&lt;&gt;0,VLOOKUP($L26,'Allocation Factors - Ex'!$B$12:$U$158,6,FALSE)*$J26,0)+IF($F26&lt;&gt;0,VLOOKUP($H26,'Allocation Factors - Ex'!$B$12:$U$158,6,FALSE)*$F26,0)</f>
        <v>454.2658332138721</v>
      </c>
      <c r="P26" s="78">
        <f ca="1">IF($J26&lt;&gt;0,VLOOKUP($L26,'Allocation Factors - Ex'!$B$12:$U$158,7,FALSE)*$J26,0)+IF($F26&lt;&gt;0,VLOOKUP($H26,'Allocation Factors - Ex'!$B$12:$U$158,7,FALSE)*$F26,0)</f>
        <v>4.0222614449731937</v>
      </c>
      <c r="Q26" s="78">
        <f ca="1">IF($J26&lt;&gt;0,VLOOKUP($L26,'Allocation Factors - Ex'!$B$12:$U$158,8,FALSE)*$J26,0)+IF($F26&lt;&gt;0,VLOOKUP($H26,'Allocation Factors - Ex'!$B$12:$U$158,8,FALSE)*$F26,0)</f>
        <v>1.7697483319945251</v>
      </c>
      <c r="R26" s="78">
        <v>0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50"/>
    </row>
    <row r="27" spans="1:30" x14ac:dyDescent="0.2">
      <c r="A27" s="2">
        <f t="shared" si="5"/>
        <v>11</v>
      </c>
      <c r="B27" s="31" t="s">
        <v>91</v>
      </c>
      <c r="D27" s="78">
        <f ca="1">'Total Allocation -Ex'!D27-'Allocation - Ex Gas'!D27</f>
        <v>0</v>
      </c>
      <c r="F27" s="78">
        <f>'Total Allocation -Ex'!F27-'Allocation - Ex Gas'!F27</f>
        <v>0</v>
      </c>
      <c r="I27" s="74">
        <v>0</v>
      </c>
      <c r="J27" s="78">
        <f t="shared" ca="1" si="4"/>
        <v>0</v>
      </c>
      <c r="L27" s="2" t="s">
        <v>335</v>
      </c>
      <c r="N27" s="78">
        <f ca="1">IF($J27&lt;&gt;0,VLOOKUP($L27,'Allocation Factors - Ex'!$B$12:$U$158,5,FALSE)*$J27,0)+IF($F27&lt;&gt;0,VLOOKUP($H27,'Allocation Factors - Ex'!$B$12:$U$158,5,FALSE)*$F27,0)</f>
        <v>0</v>
      </c>
      <c r="O27" s="78">
        <f ca="1">IF($J27&lt;&gt;0,VLOOKUP($L27,'Allocation Factors - Ex'!$B$12:$U$158,6,FALSE)*$J27,0)+IF($F27&lt;&gt;0,VLOOKUP($H27,'Allocation Factors - Ex'!$B$12:$U$158,6,FALSE)*$F27,0)</f>
        <v>0</v>
      </c>
      <c r="P27" s="78">
        <f ca="1">IF($J27&lt;&gt;0,VLOOKUP($L27,'Allocation Factors - Ex'!$B$12:$U$158,7,FALSE)*$J27,0)+IF($F27&lt;&gt;0,VLOOKUP($H27,'Allocation Factors - Ex'!$B$12:$U$158,7,FALSE)*$F27,0)</f>
        <v>0</v>
      </c>
      <c r="Q27" s="78">
        <f ca="1">IF($J27&lt;&gt;0,VLOOKUP($L27,'Allocation Factors - Ex'!$B$12:$U$158,8,FALSE)*$J27,0)+IF($F27&lt;&gt;0,VLOOKUP($H27,'Allocation Factors - Ex'!$B$12:$U$158,8,FALSE)*$F27,0)</f>
        <v>0</v>
      </c>
      <c r="R27" s="78">
        <v>0</v>
      </c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50"/>
    </row>
    <row r="28" spans="1:30" x14ac:dyDescent="0.2">
      <c r="A28" s="2">
        <f t="shared" si="5"/>
        <v>12</v>
      </c>
      <c r="B28" s="31" t="s">
        <v>96</v>
      </c>
      <c r="D28" s="41">
        <f ca="1">SUM(D24:D27)</f>
        <v>460.05784299083984</v>
      </c>
      <c r="F28" s="41">
        <f>SUM(F24:F27)</f>
        <v>0</v>
      </c>
      <c r="H28" s="121"/>
      <c r="J28" s="41">
        <f ca="1">SUM(J24:J27)</f>
        <v>460.05784299083984</v>
      </c>
      <c r="N28" s="41">
        <f t="shared" ref="N28:Q28" ca="1" si="6">SUM(N24:N27)</f>
        <v>0</v>
      </c>
      <c r="O28" s="41">
        <f t="shared" ca="1" si="6"/>
        <v>454.2658332138721</v>
      </c>
      <c r="P28" s="41">
        <f t="shared" ca="1" si="6"/>
        <v>4.0222614449731937</v>
      </c>
      <c r="Q28" s="41">
        <f t="shared" ca="1" si="6"/>
        <v>1.7697483319945251</v>
      </c>
      <c r="R28" s="41">
        <f t="shared" ref="R28" si="7">SUM(R24:R27)</f>
        <v>0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x14ac:dyDescent="0.2">
      <c r="N29" s="78"/>
      <c r="O29" s="78"/>
      <c r="P29" s="78"/>
      <c r="Q29" s="78"/>
      <c r="R29" s="7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50"/>
    </row>
    <row r="30" spans="1:30" x14ac:dyDescent="0.2">
      <c r="B30" s="76" t="s">
        <v>98</v>
      </c>
      <c r="N30" s="78"/>
      <c r="O30" s="78"/>
      <c r="P30" s="78"/>
      <c r="Q30" s="78"/>
      <c r="R30" s="7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50"/>
    </row>
    <row r="31" spans="1:30" x14ac:dyDescent="0.2">
      <c r="A31" s="2">
        <f>A28+1</f>
        <v>13</v>
      </c>
      <c r="B31" s="31" t="s">
        <v>92</v>
      </c>
      <c r="D31" s="78">
        <f ca="1">'Total Allocation -Ex'!D31-'Allocation - Ex Gas'!D31</f>
        <v>4683.1560768178124</v>
      </c>
      <c r="F31" s="78">
        <f>'Total Allocation -Ex'!F31-'Allocation - Ex Gas'!F31</f>
        <v>0</v>
      </c>
      <c r="I31" s="74">
        <v>0</v>
      </c>
      <c r="J31" s="78">
        <f ca="1">D31-F31</f>
        <v>4683.1560768178124</v>
      </c>
      <c r="L31" s="2" t="s">
        <v>489</v>
      </c>
      <c r="N31" s="78">
        <f ca="1">IF($J31&lt;&gt;0,VLOOKUP($L31,'Allocation Factors - Ex'!$B$12:$U$158,5,FALSE)*$J31,0)+IF($F31&lt;&gt;0,VLOOKUP($H31,'Allocation Factors - Ex'!$B$12:$U$158,5,FALSE)*$F31,0)</f>
        <v>0</v>
      </c>
      <c r="O31" s="78">
        <f ca="1">IF($J31&lt;&gt;0,VLOOKUP($L31,'Allocation Factors - Ex'!$B$12:$U$158,6,FALSE)*$J31,0)+IF($F31&lt;&gt;0,VLOOKUP($H31,'Allocation Factors - Ex'!$B$12:$U$158,6,FALSE)*$F31,0)</f>
        <v>4683.1560768178124</v>
      </c>
      <c r="P31" s="78">
        <f ca="1">IF($J31&lt;&gt;0,VLOOKUP($L31,'Allocation Factors - Ex'!$B$12:$U$158,7,FALSE)*$J31,0)+IF($F31&lt;&gt;0,VLOOKUP($H31,'Allocation Factors - Ex'!$B$12:$U$158,7,FALSE)*$F31,0)</f>
        <v>0</v>
      </c>
      <c r="Q31" s="78">
        <f ca="1">IF($J31&lt;&gt;0,VLOOKUP($L31,'Allocation Factors - Ex'!$B$12:$U$158,8,FALSE)*$J31,0)+IF($F31&lt;&gt;0,VLOOKUP($H31,'Allocation Factors - Ex'!$B$12:$U$158,8,FALSE)*$F31,0)</f>
        <v>0</v>
      </c>
      <c r="R31" s="78">
        <v>0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50"/>
    </row>
    <row r="32" spans="1:30" x14ac:dyDescent="0.2">
      <c r="A32" s="2">
        <f>A31+1</f>
        <v>14</v>
      </c>
      <c r="B32" s="31" t="s">
        <v>93</v>
      </c>
      <c r="D32" s="78">
        <f ca="1">'Total Allocation -Ex'!D32-'Allocation - Ex Gas'!D32</f>
        <v>996.56534610400081</v>
      </c>
      <c r="F32" s="78">
        <f>'Total Allocation -Ex'!F32-'Allocation - Ex Gas'!F32</f>
        <v>0</v>
      </c>
      <c r="I32" s="74">
        <v>0</v>
      </c>
      <c r="J32" s="78">
        <f t="shared" ref="J32:J37" ca="1" si="8">D32-F32</f>
        <v>996.56534610400081</v>
      </c>
      <c r="L32" s="2" t="s">
        <v>218</v>
      </c>
      <c r="N32" s="78">
        <f ca="1">IF($J32&lt;&gt;0,VLOOKUP($L32,'Allocation Factors - Ex'!$B$12:$U$158,5,FALSE)*$J32,0)+IF($F32&lt;&gt;0,VLOOKUP($H32,'Allocation Factors - Ex'!$B$12:$U$158,5,FALSE)*$F32,0)</f>
        <v>0</v>
      </c>
      <c r="O32" s="78">
        <f ca="1">IF($J32&lt;&gt;0,VLOOKUP($L32,'Allocation Factors - Ex'!$B$12:$U$158,6,FALSE)*$J32,0)+IF($F32&lt;&gt;0,VLOOKUP($H32,'Allocation Factors - Ex'!$B$12:$U$158,6,FALSE)*$F32,0)</f>
        <v>996.56534610400081</v>
      </c>
      <c r="P32" s="78">
        <f ca="1">IF($J32&lt;&gt;0,VLOOKUP($L32,'Allocation Factors - Ex'!$B$12:$U$158,7,FALSE)*$J32,0)+IF($F32&lt;&gt;0,VLOOKUP($H32,'Allocation Factors - Ex'!$B$12:$U$158,7,FALSE)*$F32,0)</f>
        <v>0</v>
      </c>
      <c r="Q32" s="78">
        <f ca="1">IF($J32&lt;&gt;0,VLOOKUP($L32,'Allocation Factors - Ex'!$B$12:$U$158,8,FALSE)*$J32,0)+IF($F32&lt;&gt;0,VLOOKUP($H32,'Allocation Factors - Ex'!$B$12:$U$158,8,FALSE)*$F32,0)</f>
        <v>0</v>
      </c>
      <c r="R32" s="78">
        <v>0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50"/>
    </row>
    <row r="33" spans="1:30" x14ac:dyDescent="0.2">
      <c r="A33" s="2">
        <f t="shared" ref="A33:A38" si="9">A32+1</f>
        <v>15</v>
      </c>
      <c r="B33" s="31" t="s">
        <v>94</v>
      </c>
      <c r="D33" s="78">
        <f ca="1">'Total Allocation -Ex'!D33-'Allocation - Ex Gas'!D33</f>
        <v>23651.555856816434</v>
      </c>
      <c r="F33" s="78">
        <f>'Total Allocation -Ex'!F33-'Allocation - Ex Gas'!F33</f>
        <v>0</v>
      </c>
      <c r="I33" s="74">
        <v>0</v>
      </c>
      <c r="J33" s="78">
        <f t="shared" ca="1" si="8"/>
        <v>23651.555856816434</v>
      </c>
      <c r="L33" s="2" t="s">
        <v>230</v>
      </c>
      <c r="N33" s="78">
        <f ca="1">IF($J33&lt;&gt;0,VLOOKUP($L33,'Allocation Factors - Ex'!$B$12:$U$158,5,FALSE)*$J33,0)+IF($F33&lt;&gt;0,VLOOKUP($H33,'Allocation Factors - Ex'!$B$12:$U$158,5,FALSE)*$F33,0)</f>
        <v>0</v>
      </c>
      <c r="O33" s="78">
        <f ca="1">IF($J33&lt;&gt;0,VLOOKUP($L33,'Allocation Factors - Ex'!$B$12:$U$158,6,FALSE)*$J33,0)+IF($F33&lt;&gt;0,VLOOKUP($H33,'Allocation Factors - Ex'!$B$12:$U$158,6,FALSE)*$F33,0)</f>
        <v>23651.555856816434</v>
      </c>
      <c r="P33" s="78">
        <f ca="1">IF($J33&lt;&gt;0,VLOOKUP($L33,'Allocation Factors - Ex'!$B$12:$U$158,7,FALSE)*$J33,0)+IF($F33&lt;&gt;0,VLOOKUP($H33,'Allocation Factors - Ex'!$B$12:$U$158,7,FALSE)*$F33,0)</f>
        <v>0</v>
      </c>
      <c r="Q33" s="78">
        <f ca="1">IF($J33&lt;&gt;0,VLOOKUP($L33,'Allocation Factors - Ex'!$B$12:$U$158,8,FALSE)*$J33,0)+IF($F33&lt;&gt;0,VLOOKUP($H33,'Allocation Factors - Ex'!$B$12:$U$158,8,FALSE)*$F33,0)</f>
        <v>0</v>
      </c>
      <c r="R33" s="78">
        <v>0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50"/>
    </row>
    <row r="34" spans="1:30" x14ac:dyDescent="0.2">
      <c r="A34" s="2">
        <f t="shared" si="9"/>
        <v>16</v>
      </c>
      <c r="B34" s="31" t="s">
        <v>331</v>
      </c>
      <c r="D34" s="78">
        <f ca="1">'Total Allocation -Ex'!D34-'Allocation - Ex Gas'!D34</f>
        <v>66563.358443648132</v>
      </c>
      <c r="F34" s="78">
        <f>'Total Allocation -Ex'!F34-'Allocation - Ex Gas'!F34</f>
        <v>0</v>
      </c>
      <c r="I34" s="74">
        <v>0</v>
      </c>
      <c r="J34" s="78">
        <f t="shared" ca="1" si="8"/>
        <v>66563.358443648132</v>
      </c>
      <c r="L34" s="2" t="s">
        <v>222</v>
      </c>
      <c r="N34" s="78">
        <f ca="1">IF($J34&lt;&gt;0,VLOOKUP($L34,'Allocation Factors - Ex'!$B$12:$U$158,5,FALSE)*$J34,0)+IF($F34&lt;&gt;0,VLOOKUP($H34,'Allocation Factors - Ex'!$B$12:$U$158,5,FALSE)*$F34,0)</f>
        <v>0</v>
      </c>
      <c r="O34" s="78">
        <f ca="1">IF($J34&lt;&gt;0,VLOOKUP($L34,'Allocation Factors - Ex'!$B$12:$U$158,6,FALSE)*$J34,0)+IF($F34&lt;&gt;0,VLOOKUP($H34,'Allocation Factors - Ex'!$B$12:$U$158,6,FALSE)*$F34,0)</f>
        <v>66563.358443648132</v>
      </c>
      <c r="P34" s="78">
        <f ca="1">IF($J34&lt;&gt;0,VLOOKUP($L34,'Allocation Factors - Ex'!$B$12:$U$158,7,FALSE)*$J34,0)+IF($F34&lt;&gt;0,VLOOKUP($H34,'Allocation Factors - Ex'!$B$12:$U$158,7,FALSE)*$F34,0)</f>
        <v>0</v>
      </c>
      <c r="Q34" s="78">
        <f ca="1">IF($J34&lt;&gt;0,VLOOKUP($L34,'Allocation Factors - Ex'!$B$12:$U$158,8,FALSE)*$J34,0)+IF($F34&lt;&gt;0,VLOOKUP($H34,'Allocation Factors - Ex'!$B$12:$U$158,8,FALSE)*$F34,0)</f>
        <v>0</v>
      </c>
      <c r="R34" s="78">
        <v>0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50"/>
    </row>
    <row r="35" spans="1:30" x14ac:dyDescent="0.2">
      <c r="A35" s="2">
        <f t="shared" si="9"/>
        <v>17</v>
      </c>
      <c r="B35" s="31" t="s">
        <v>332</v>
      </c>
      <c r="D35" s="78">
        <f ca="1">'Total Allocation -Ex'!D35-'Allocation - Ex Gas'!D35</f>
        <v>18341.833576983983</v>
      </c>
      <c r="F35" s="78">
        <f>'Total Allocation -Ex'!F35-'Allocation - Ex Gas'!F35</f>
        <v>0</v>
      </c>
      <c r="I35" s="74">
        <v>0</v>
      </c>
      <c r="J35" s="78">
        <f t="shared" ca="1" si="8"/>
        <v>18341.833576983983</v>
      </c>
      <c r="L35" s="2" t="s">
        <v>333</v>
      </c>
      <c r="N35" s="78">
        <f ca="1">IF($J35&lt;&gt;0,VLOOKUP($L35,'Allocation Factors - Ex'!$B$12:$U$158,5,FALSE)*$J35,0)+IF($F35&lt;&gt;0,VLOOKUP($H35,'Allocation Factors - Ex'!$B$12:$U$158,5,FALSE)*$F35,0)</f>
        <v>0</v>
      </c>
      <c r="O35" s="78">
        <f ca="1">IF($J35&lt;&gt;0,VLOOKUP($L35,'Allocation Factors - Ex'!$B$12:$U$158,6,FALSE)*$J35,0)+IF($F35&lt;&gt;0,VLOOKUP($H35,'Allocation Factors - Ex'!$B$12:$U$158,6,FALSE)*$F35,0)</f>
        <v>18341.833576983983</v>
      </c>
      <c r="P35" s="78">
        <f ca="1">IF($J35&lt;&gt;0,VLOOKUP($L35,'Allocation Factors - Ex'!$B$12:$U$158,7,FALSE)*$J35,0)+IF($F35&lt;&gt;0,VLOOKUP($H35,'Allocation Factors - Ex'!$B$12:$U$158,7,FALSE)*$F35,0)</f>
        <v>0</v>
      </c>
      <c r="Q35" s="78">
        <f ca="1">IF($J35&lt;&gt;0,VLOOKUP($L35,'Allocation Factors - Ex'!$B$12:$U$158,8,FALSE)*$J35,0)+IF($F35&lt;&gt;0,VLOOKUP($H35,'Allocation Factors - Ex'!$B$12:$U$158,8,FALSE)*$F35,0)</f>
        <v>0</v>
      </c>
      <c r="R35" s="78">
        <v>0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50"/>
    </row>
    <row r="36" spans="1:30" x14ac:dyDescent="0.2">
      <c r="A36" s="2">
        <f t="shared" si="9"/>
        <v>18</v>
      </c>
      <c r="B36" s="31" t="s">
        <v>146</v>
      </c>
      <c r="D36" s="78">
        <f ca="1">'Total Allocation -Ex'!D36-'Allocation - Ex Gas'!D36</f>
        <v>0</v>
      </c>
      <c r="F36" s="78">
        <f>'Total Allocation -Ex'!F36-'Allocation - Ex Gas'!F36</f>
        <v>0</v>
      </c>
      <c r="I36" s="74">
        <v>0</v>
      </c>
      <c r="J36" s="78">
        <f t="shared" ca="1" si="8"/>
        <v>0</v>
      </c>
      <c r="L36" s="2" t="s">
        <v>229</v>
      </c>
      <c r="N36" s="78">
        <f ca="1">IF($J36&lt;&gt;0,VLOOKUP($L36,'Allocation Factors - Ex'!$B$12:$U$158,5,FALSE)*$J36,0)+IF($F36&lt;&gt;0,VLOOKUP($H36,'Allocation Factors - Ex'!$B$12:$U$158,5,FALSE)*$F36,0)</f>
        <v>0</v>
      </c>
      <c r="O36" s="78">
        <f ca="1">IF($J36&lt;&gt;0,VLOOKUP($L36,'Allocation Factors - Ex'!$B$12:$U$158,6,FALSE)*$J36,0)+IF($F36&lt;&gt;0,VLOOKUP($H36,'Allocation Factors - Ex'!$B$12:$U$158,6,FALSE)*$F36,0)</f>
        <v>0</v>
      </c>
      <c r="P36" s="78">
        <f ca="1">IF($J36&lt;&gt;0,VLOOKUP($L36,'Allocation Factors - Ex'!$B$12:$U$158,7,FALSE)*$J36,0)+IF($F36&lt;&gt;0,VLOOKUP($H36,'Allocation Factors - Ex'!$B$12:$U$158,7,FALSE)*$F36,0)</f>
        <v>0</v>
      </c>
      <c r="Q36" s="78">
        <f ca="1">IF($J36&lt;&gt;0,VLOOKUP($L36,'Allocation Factors - Ex'!$B$12:$U$158,8,FALSE)*$J36,0)+IF($F36&lt;&gt;0,VLOOKUP($H36,'Allocation Factors - Ex'!$B$12:$U$158,8,FALSE)*$F36,0)</f>
        <v>0</v>
      </c>
      <c r="R36" s="78">
        <v>0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50"/>
    </row>
    <row r="37" spans="1:30" x14ac:dyDescent="0.2">
      <c r="A37" s="2">
        <f t="shared" si="9"/>
        <v>19</v>
      </c>
      <c r="B37" s="31" t="s">
        <v>95</v>
      </c>
      <c r="D37" s="78">
        <f ca="1">'Total Allocation -Ex'!D37-'Allocation - Ex Gas'!D37</f>
        <v>0</v>
      </c>
      <c r="F37" s="78">
        <f>'Total Allocation -Ex'!F37-'Allocation - Ex Gas'!F37</f>
        <v>0</v>
      </c>
      <c r="H37" s="2" t="s">
        <v>251</v>
      </c>
      <c r="I37" s="74">
        <v>0</v>
      </c>
      <c r="J37" s="78">
        <f t="shared" ca="1" si="8"/>
        <v>0</v>
      </c>
      <c r="L37" s="2" t="s">
        <v>336</v>
      </c>
      <c r="N37" s="78">
        <f ca="1">IF($J37&lt;&gt;0,VLOOKUP($L37,'Allocation Factors - Ex'!$B$12:$U$158,5,FALSE)*$J37,0)+IF($F37&lt;&gt;0,VLOOKUP($H37,'Allocation Factors - Ex'!$B$12:$U$158,5,FALSE)*$F37,0)</f>
        <v>0</v>
      </c>
      <c r="O37" s="78">
        <f ca="1">IF($J37&lt;&gt;0,VLOOKUP($L37,'Allocation Factors - Ex'!$B$12:$U$158,6,FALSE)*$J37,0)+IF($F37&lt;&gt;0,VLOOKUP($H37,'Allocation Factors - Ex'!$B$12:$U$158,6,FALSE)*$F37,0)</f>
        <v>0</v>
      </c>
      <c r="P37" s="78">
        <f ca="1">IF($J37&lt;&gt;0,VLOOKUP($L37,'Allocation Factors - Ex'!$B$12:$U$158,7,FALSE)*$J37,0)+IF($F37&lt;&gt;0,VLOOKUP($H37,'Allocation Factors - Ex'!$B$12:$U$158,7,FALSE)*$F37,0)</f>
        <v>0</v>
      </c>
      <c r="Q37" s="78">
        <f ca="1">IF($J37&lt;&gt;0,VLOOKUP($L37,'Allocation Factors - Ex'!$B$12:$U$158,8,FALSE)*$J37,0)+IF($F37&lt;&gt;0,VLOOKUP($H37,'Allocation Factors - Ex'!$B$12:$U$158,8,FALSE)*$F37,0)</f>
        <v>0</v>
      </c>
      <c r="R37" s="78">
        <v>0</v>
      </c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50"/>
    </row>
    <row r="38" spans="1:30" x14ac:dyDescent="0.2">
      <c r="A38" s="2">
        <f t="shared" si="9"/>
        <v>20</v>
      </c>
      <c r="B38" s="31" t="s">
        <v>99</v>
      </c>
      <c r="D38" s="41">
        <f ca="1">SUM(D31:D37)</f>
        <v>114236.46930037037</v>
      </c>
      <c r="F38" s="41">
        <f>SUM(F31:F37)</f>
        <v>0</v>
      </c>
      <c r="J38" s="41">
        <f ca="1">SUM(J31:J37)</f>
        <v>114236.46930037037</v>
      </c>
      <c r="N38" s="41">
        <f t="shared" ref="N38:Q38" ca="1" si="10">SUM(N31:N37)</f>
        <v>0</v>
      </c>
      <c r="O38" s="41">
        <f t="shared" ca="1" si="10"/>
        <v>114236.46930037037</v>
      </c>
      <c r="P38" s="41">
        <f t="shared" ca="1" si="10"/>
        <v>0</v>
      </c>
      <c r="Q38" s="41">
        <f t="shared" ca="1" si="10"/>
        <v>0</v>
      </c>
      <c r="R38" s="41">
        <f t="shared" ref="R38" si="11">SUM(R31:R37)</f>
        <v>0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x14ac:dyDescent="0.2">
      <c r="N39" s="78"/>
      <c r="O39" s="78"/>
      <c r="P39" s="78"/>
      <c r="Q39" s="78"/>
      <c r="R39" s="7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50"/>
    </row>
    <row r="40" spans="1:30" x14ac:dyDescent="0.2">
      <c r="B40" s="76" t="s">
        <v>100</v>
      </c>
      <c r="N40" s="78"/>
      <c r="O40" s="78"/>
      <c r="P40" s="78"/>
      <c r="Q40" s="78"/>
      <c r="R40" s="7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50"/>
    </row>
    <row r="41" spans="1:30" x14ac:dyDescent="0.2">
      <c r="A41" s="2">
        <f>A38+1</f>
        <v>21</v>
      </c>
      <c r="B41" s="31" t="s">
        <v>287</v>
      </c>
      <c r="D41" s="78">
        <f ca="1">'Total Allocation -Ex'!D41-'Allocation - Ex Gas'!D41</f>
        <v>303.10353598585044</v>
      </c>
      <c r="E41" s="78"/>
      <c r="F41" s="78">
        <f>'Total Allocation -Ex'!F41-'Allocation - Ex Gas'!F41</f>
        <v>0</v>
      </c>
      <c r="G41" s="78"/>
      <c r="H41" s="122"/>
      <c r="I41" s="132"/>
      <c r="J41" s="78">
        <f t="shared" ref="J41:J55" ca="1" si="12">D41-F41</f>
        <v>303.10353598585044</v>
      </c>
      <c r="L41" s="2" t="s">
        <v>290</v>
      </c>
      <c r="N41" s="78">
        <f ca="1">IF($J41&lt;&gt;0,VLOOKUP($L41,'Allocation Factors - Ex'!$B$12:$U$158,5,FALSE)*$J41,0)+IF($F41&lt;&gt;0,VLOOKUP($H41,'Allocation Factors - Ex'!$B$12:$U$158,5,FALSE)*$F41,0)</f>
        <v>303.10353598585044</v>
      </c>
      <c r="O41" s="78">
        <f ca="1">IF($J41&lt;&gt;0,VLOOKUP($L41,'Allocation Factors - Ex'!$B$12:$U$158,6,FALSE)*$J41,0)+IF($F41&lt;&gt;0,VLOOKUP($H41,'Allocation Factors - Ex'!$B$12:$U$158,6,FALSE)*$F41,0)</f>
        <v>0</v>
      </c>
      <c r="P41" s="78">
        <f ca="1">IF($J41&lt;&gt;0,VLOOKUP($L41,'Allocation Factors - Ex'!$B$12:$U$158,7,FALSE)*$J41,0)+IF($F41&lt;&gt;0,VLOOKUP($H41,'Allocation Factors - Ex'!$B$12:$U$158,7,FALSE)*$F41,0)</f>
        <v>0</v>
      </c>
      <c r="Q41" s="78">
        <f ca="1">IF($J41&lt;&gt;0,VLOOKUP($L41,'Allocation Factors - Ex'!$B$12:$U$158,8,FALSE)*$J41,0)+IF($F41&lt;&gt;0,VLOOKUP($H41,'Allocation Factors - Ex'!$B$12:$U$158,8,FALSE)*$F41,0)</f>
        <v>0</v>
      </c>
      <c r="R41" s="78">
        <v>0</v>
      </c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50"/>
    </row>
    <row r="42" spans="1:30" x14ac:dyDescent="0.2">
      <c r="A42" s="2">
        <f>A41+1</f>
        <v>22</v>
      </c>
      <c r="B42" s="31" t="s">
        <v>288</v>
      </c>
      <c r="D42" s="78">
        <f ca="1">'Total Allocation -Ex'!D42-'Allocation - Ex Gas'!D42</f>
        <v>0</v>
      </c>
      <c r="E42" s="78"/>
      <c r="F42" s="78">
        <f>'Total Allocation -Ex'!F42-'Allocation - Ex Gas'!F42</f>
        <v>0</v>
      </c>
      <c r="G42" s="78"/>
      <c r="H42" s="122"/>
      <c r="I42" s="132"/>
      <c r="J42" s="78">
        <f t="shared" ca="1" si="12"/>
        <v>0</v>
      </c>
      <c r="L42" s="2" t="s">
        <v>291</v>
      </c>
      <c r="N42" s="78">
        <f ca="1">IF($J42&lt;&gt;0,VLOOKUP($L42,'Allocation Factors - Ex'!$B$12:$U$158,5,FALSE)*$J42,0)+IF($F42&lt;&gt;0,VLOOKUP($H42,'Allocation Factors - Ex'!$B$12:$U$158,5,FALSE)*$F42,0)</f>
        <v>0</v>
      </c>
      <c r="O42" s="78">
        <f ca="1">IF($J42&lt;&gt;0,VLOOKUP($L42,'Allocation Factors - Ex'!$B$12:$U$158,6,FALSE)*$J42,0)+IF($F42&lt;&gt;0,VLOOKUP($H42,'Allocation Factors - Ex'!$B$12:$U$158,6,FALSE)*$F42,0)</f>
        <v>0</v>
      </c>
      <c r="P42" s="78">
        <f ca="1">IF($J42&lt;&gt;0,VLOOKUP($L42,'Allocation Factors - Ex'!$B$12:$U$158,7,FALSE)*$J42,0)+IF($F42&lt;&gt;0,VLOOKUP($H42,'Allocation Factors - Ex'!$B$12:$U$158,7,FALSE)*$F42,0)</f>
        <v>0</v>
      </c>
      <c r="Q42" s="78">
        <f ca="1">IF($J42&lt;&gt;0,VLOOKUP($L42,'Allocation Factors - Ex'!$B$12:$U$158,8,FALSE)*$J42,0)+IF($F42&lt;&gt;0,VLOOKUP($H42,'Allocation Factors - Ex'!$B$12:$U$158,8,FALSE)*$F42,0)</f>
        <v>0</v>
      </c>
      <c r="R42" s="78">
        <v>0</v>
      </c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50"/>
    </row>
    <row r="43" spans="1:30" x14ac:dyDescent="0.2">
      <c r="A43" s="2">
        <f t="shared" ref="A43:A56" si="13">A42+1</f>
        <v>23</v>
      </c>
      <c r="B43" s="31" t="s">
        <v>289</v>
      </c>
      <c r="D43" s="78">
        <f ca="1">'Total Allocation -Ex'!D43-'Allocation - Ex Gas'!D43</f>
        <v>0</v>
      </c>
      <c r="E43" s="78"/>
      <c r="F43" s="78">
        <f>'Total Allocation -Ex'!F43-'Allocation - Ex Gas'!F43</f>
        <v>0</v>
      </c>
      <c r="G43" s="78"/>
      <c r="H43" s="122"/>
      <c r="I43" s="132"/>
      <c r="J43" s="78">
        <f t="shared" ca="1" si="12"/>
        <v>0</v>
      </c>
      <c r="L43" s="2" t="s">
        <v>292</v>
      </c>
      <c r="N43" s="78">
        <f ca="1">IF($J43&lt;&gt;0,VLOOKUP($L43,'Allocation Factors - Ex'!$B$12:$U$158,5,FALSE)*$J43,0)+IF($F43&lt;&gt;0,VLOOKUP($H43,'Allocation Factors - Ex'!$B$12:$U$158,5,FALSE)*$F43,0)</f>
        <v>0</v>
      </c>
      <c r="O43" s="78">
        <f ca="1">IF($J43&lt;&gt;0,VLOOKUP($L43,'Allocation Factors - Ex'!$B$12:$U$158,6,FALSE)*$J43,0)+IF($F43&lt;&gt;0,VLOOKUP($H43,'Allocation Factors - Ex'!$B$12:$U$158,6,FALSE)*$F43,0)</f>
        <v>0</v>
      </c>
      <c r="P43" s="78">
        <f ca="1">IF($J43&lt;&gt;0,VLOOKUP($L43,'Allocation Factors - Ex'!$B$12:$U$158,7,FALSE)*$J43,0)+IF($F43&lt;&gt;0,VLOOKUP($H43,'Allocation Factors - Ex'!$B$12:$U$158,7,FALSE)*$F43,0)</f>
        <v>0</v>
      </c>
      <c r="Q43" s="78">
        <f ca="1">IF($J43&lt;&gt;0,VLOOKUP($L43,'Allocation Factors - Ex'!$B$12:$U$158,8,FALSE)*$J43,0)+IF($F43&lt;&gt;0,VLOOKUP($H43,'Allocation Factors - Ex'!$B$12:$U$158,8,FALSE)*$F43,0)</f>
        <v>0</v>
      </c>
      <c r="R43" s="78">
        <v>0</v>
      </c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50"/>
    </row>
    <row r="44" spans="1:30" x14ac:dyDescent="0.2">
      <c r="B44" s="31" t="s">
        <v>163</v>
      </c>
      <c r="D44" s="78"/>
      <c r="E44" s="78"/>
      <c r="F44" s="78"/>
      <c r="G44" s="78"/>
      <c r="H44" s="122"/>
      <c r="I44" s="132"/>
      <c r="J44" s="78"/>
      <c r="N44" s="78"/>
      <c r="O44" s="78"/>
      <c r="P44" s="78"/>
      <c r="Q44" s="78"/>
      <c r="R44" s="7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50"/>
    </row>
    <row r="45" spans="1:30" x14ac:dyDescent="0.2">
      <c r="A45" s="2">
        <f>A43+1</f>
        <v>24</v>
      </c>
      <c r="B45" s="81" t="s">
        <v>165</v>
      </c>
      <c r="D45" s="78">
        <f ca="1">'Total Allocation -Ex'!D45-'Allocation - Ex Gas'!D45</f>
        <v>0</v>
      </c>
      <c r="E45" s="78"/>
      <c r="F45" s="78">
        <f>'Total Allocation -Ex'!F45-'Allocation - Ex Gas'!F45</f>
        <v>0</v>
      </c>
      <c r="G45" s="78"/>
      <c r="H45" s="122"/>
      <c r="I45" s="132"/>
      <c r="J45" s="78">
        <f t="shared" ca="1" si="12"/>
        <v>0</v>
      </c>
      <c r="L45" s="2" t="s">
        <v>161</v>
      </c>
      <c r="N45" s="78">
        <f ca="1">IF($J45&lt;&gt;0,VLOOKUP($L45,'Allocation Factors - Ex'!$B$12:$U$158,5,FALSE)*$J45,0)+IF($F45&lt;&gt;0,VLOOKUP($H45,'Allocation Factors - Ex'!$B$12:$U$158,5,FALSE)*$F45,0)</f>
        <v>0</v>
      </c>
      <c r="O45" s="78">
        <f ca="1">IF($J45&lt;&gt;0,VLOOKUP($L45,'Allocation Factors - Ex'!$B$12:$U$158,6,FALSE)*$J45,0)+IF($F45&lt;&gt;0,VLOOKUP($H45,'Allocation Factors - Ex'!$B$12:$U$158,6,FALSE)*$F45,0)</f>
        <v>0</v>
      </c>
      <c r="P45" s="78">
        <f ca="1">IF($J45&lt;&gt;0,VLOOKUP($L45,'Allocation Factors - Ex'!$B$12:$U$158,7,FALSE)*$J45,0)+IF($F45&lt;&gt;0,VLOOKUP($H45,'Allocation Factors - Ex'!$B$12:$U$158,7,FALSE)*$F45,0)</f>
        <v>0</v>
      </c>
      <c r="Q45" s="78">
        <f ca="1">IF($J45&lt;&gt;0,VLOOKUP($L45,'Allocation Factors - Ex'!$B$12:$U$158,8,FALSE)*$J45,0)+IF($F45&lt;&gt;0,VLOOKUP($H45,'Allocation Factors - Ex'!$B$12:$U$158,8,FALSE)*$F45,0)</f>
        <v>0</v>
      </c>
      <c r="R45" s="78">
        <v>0</v>
      </c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50"/>
    </row>
    <row r="46" spans="1:30" x14ac:dyDescent="0.2">
      <c r="A46" s="2">
        <f t="shared" si="13"/>
        <v>25</v>
      </c>
      <c r="B46" s="81" t="s">
        <v>166</v>
      </c>
      <c r="D46" s="78">
        <f ca="1">'Total Allocation -Ex'!D46-'Allocation - Ex Gas'!D46</f>
        <v>0</v>
      </c>
      <c r="E46" s="78"/>
      <c r="F46" s="78">
        <f>'Total Allocation -Ex'!F46-'Allocation - Ex Gas'!F46</f>
        <v>0</v>
      </c>
      <c r="G46" s="78"/>
      <c r="H46" s="122"/>
      <c r="I46" s="132"/>
      <c r="J46" s="78">
        <f t="shared" ca="1" si="12"/>
        <v>0</v>
      </c>
      <c r="L46" s="2" t="s">
        <v>162</v>
      </c>
      <c r="N46" s="78">
        <f ca="1">IF($J46&lt;&gt;0,VLOOKUP($L46,'Allocation Factors - Ex'!$B$12:$U$158,5,FALSE)*$J46,0)+IF($F46&lt;&gt;0,VLOOKUP($H46,'Allocation Factors - Ex'!$B$12:$U$158,5,FALSE)*$F46,0)</f>
        <v>0</v>
      </c>
      <c r="O46" s="78">
        <f ca="1">IF($J46&lt;&gt;0,VLOOKUP($L46,'Allocation Factors - Ex'!$B$12:$U$158,6,FALSE)*$J46,0)+IF($F46&lt;&gt;0,VLOOKUP($H46,'Allocation Factors - Ex'!$B$12:$U$158,6,FALSE)*$F46,0)</f>
        <v>0</v>
      </c>
      <c r="P46" s="78">
        <f ca="1">IF($J46&lt;&gt;0,VLOOKUP($L46,'Allocation Factors - Ex'!$B$12:$U$158,7,FALSE)*$J46,0)+IF($F46&lt;&gt;0,VLOOKUP($H46,'Allocation Factors - Ex'!$B$12:$U$158,7,FALSE)*$F46,0)</f>
        <v>0</v>
      </c>
      <c r="Q46" s="78">
        <f ca="1">IF($J46&lt;&gt;0,VLOOKUP($L46,'Allocation Factors - Ex'!$B$12:$U$158,8,FALSE)*$J46,0)+IF($F46&lt;&gt;0,VLOOKUP($H46,'Allocation Factors - Ex'!$B$12:$U$158,8,FALSE)*$F46,0)</f>
        <v>0</v>
      </c>
      <c r="R46" s="78">
        <v>0</v>
      </c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50"/>
    </row>
    <row r="47" spans="1:30" x14ac:dyDescent="0.2">
      <c r="A47" s="2">
        <f t="shared" si="13"/>
        <v>26</v>
      </c>
      <c r="B47" s="31" t="s">
        <v>101</v>
      </c>
      <c r="D47" s="78">
        <f ca="1">'Total Allocation -Ex'!D47-'Allocation - Ex Gas'!D47</f>
        <v>0</v>
      </c>
      <c r="E47" s="78"/>
      <c r="F47" s="78">
        <f>'Total Allocation -Ex'!F47-'Allocation - Ex Gas'!F47</f>
        <v>0</v>
      </c>
      <c r="G47" s="78"/>
      <c r="H47" s="122"/>
      <c r="I47" s="132"/>
      <c r="J47" s="78">
        <f t="shared" ca="1" si="12"/>
        <v>0</v>
      </c>
      <c r="L47" s="2" t="s">
        <v>220</v>
      </c>
      <c r="N47" s="78">
        <f ca="1">IF($J47&lt;&gt;0,VLOOKUP($L47,'Allocation Factors - Ex'!$B$12:$U$158,5,FALSE)*$J47,0)+IF($F47&lt;&gt;0,VLOOKUP($H47,'Allocation Factors - Ex'!$B$12:$U$158,5,FALSE)*$F47,0)</f>
        <v>0</v>
      </c>
      <c r="O47" s="78">
        <f ca="1">IF($J47&lt;&gt;0,VLOOKUP($L47,'Allocation Factors - Ex'!$B$12:$U$158,6,FALSE)*$J47,0)+IF($F47&lt;&gt;0,VLOOKUP($H47,'Allocation Factors - Ex'!$B$12:$U$158,6,FALSE)*$F47,0)</f>
        <v>0</v>
      </c>
      <c r="P47" s="78">
        <f ca="1">IF($J47&lt;&gt;0,VLOOKUP($L47,'Allocation Factors - Ex'!$B$12:$U$158,7,FALSE)*$J47,0)+IF($F47&lt;&gt;0,VLOOKUP($H47,'Allocation Factors - Ex'!$B$12:$U$158,7,FALSE)*$F47,0)</f>
        <v>0</v>
      </c>
      <c r="Q47" s="78">
        <f ca="1">IF($J47&lt;&gt;0,VLOOKUP($L47,'Allocation Factors - Ex'!$B$12:$U$158,8,FALSE)*$J47,0)+IF($F47&lt;&gt;0,VLOOKUP($H47,'Allocation Factors - Ex'!$B$12:$U$158,8,FALSE)*$F47,0)</f>
        <v>0</v>
      </c>
      <c r="R47" s="78">
        <v>0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50"/>
    </row>
    <row r="48" spans="1:30" x14ac:dyDescent="0.2">
      <c r="A48" s="2">
        <f t="shared" si="13"/>
        <v>27</v>
      </c>
      <c r="B48" s="31" t="s">
        <v>102</v>
      </c>
      <c r="D48" s="78">
        <f ca="1">'Total Allocation -Ex'!D48-'Allocation - Ex Gas'!D48</f>
        <v>0</v>
      </c>
      <c r="E48" s="78"/>
      <c r="F48" s="78">
        <f>'Total Allocation -Ex'!F48-'Allocation - Ex Gas'!F48</f>
        <v>0</v>
      </c>
      <c r="G48" s="78"/>
      <c r="H48" s="122"/>
      <c r="I48" s="132"/>
      <c r="J48" s="78">
        <f t="shared" ca="1" si="12"/>
        <v>0</v>
      </c>
      <c r="L48" s="2" t="s">
        <v>220</v>
      </c>
      <c r="N48" s="78">
        <f ca="1">IF($J48&lt;&gt;0,VLOOKUP($L48,'Allocation Factors - Ex'!$B$12:$U$158,5,FALSE)*$J48,0)+IF($F48&lt;&gt;0,VLOOKUP($H48,'Allocation Factors - Ex'!$B$12:$U$158,5,FALSE)*$F48,0)</f>
        <v>0</v>
      </c>
      <c r="O48" s="78">
        <f ca="1">IF($J48&lt;&gt;0,VLOOKUP($L48,'Allocation Factors - Ex'!$B$12:$U$158,6,FALSE)*$J48,0)+IF($F48&lt;&gt;0,VLOOKUP($H48,'Allocation Factors - Ex'!$B$12:$U$158,6,FALSE)*$F48,0)</f>
        <v>0</v>
      </c>
      <c r="P48" s="78">
        <f ca="1">IF($J48&lt;&gt;0,VLOOKUP($L48,'Allocation Factors - Ex'!$B$12:$U$158,7,FALSE)*$J48,0)+IF($F48&lt;&gt;0,VLOOKUP($H48,'Allocation Factors - Ex'!$B$12:$U$158,7,FALSE)*$F48,0)</f>
        <v>0</v>
      </c>
      <c r="Q48" s="78">
        <f ca="1">IF($J48&lt;&gt;0,VLOOKUP($L48,'Allocation Factors - Ex'!$B$12:$U$158,8,FALSE)*$J48,0)+IF($F48&lt;&gt;0,VLOOKUP($H48,'Allocation Factors - Ex'!$B$12:$U$158,8,FALSE)*$F48,0)</f>
        <v>0</v>
      </c>
      <c r="R48" s="78">
        <v>0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50"/>
    </row>
    <row r="49" spans="1:30" x14ac:dyDescent="0.2">
      <c r="A49" s="2">
        <f t="shared" si="13"/>
        <v>28</v>
      </c>
      <c r="B49" s="31" t="s">
        <v>103</v>
      </c>
      <c r="D49" s="78">
        <f ca="1">'Total Allocation -Ex'!D49-'Allocation - Ex Gas'!D49</f>
        <v>0</v>
      </c>
      <c r="E49" s="78"/>
      <c r="F49" s="78">
        <f>'Total Allocation -Ex'!F49-'Allocation - Ex Gas'!F49</f>
        <v>0</v>
      </c>
      <c r="G49" s="78"/>
      <c r="H49" s="122"/>
      <c r="I49" s="132"/>
      <c r="J49" s="78">
        <f t="shared" ca="1" si="12"/>
        <v>0</v>
      </c>
      <c r="L49" s="2" t="s">
        <v>190</v>
      </c>
      <c r="N49" s="78">
        <f ca="1">IF($J49&lt;&gt;0,VLOOKUP($L49,'Allocation Factors - Ex'!$B$12:$U$158,5,FALSE)*$J49,0)+IF($F49&lt;&gt;0,VLOOKUP($H49,'Allocation Factors - Ex'!$B$12:$U$158,5,FALSE)*$F49,0)</f>
        <v>0</v>
      </c>
      <c r="O49" s="78">
        <f ca="1">IF($J49&lt;&gt;0,VLOOKUP($L49,'Allocation Factors - Ex'!$B$12:$U$158,6,FALSE)*$J49,0)+IF($F49&lt;&gt;0,VLOOKUP($H49,'Allocation Factors - Ex'!$B$12:$U$158,6,FALSE)*$F49,0)</f>
        <v>0</v>
      </c>
      <c r="P49" s="78">
        <f ca="1">IF($J49&lt;&gt;0,VLOOKUP($L49,'Allocation Factors - Ex'!$B$12:$U$158,7,FALSE)*$J49,0)+IF($F49&lt;&gt;0,VLOOKUP($H49,'Allocation Factors - Ex'!$B$12:$U$158,7,FALSE)*$F49,0)</f>
        <v>0</v>
      </c>
      <c r="Q49" s="78">
        <f ca="1">IF($J49&lt;&gt;0,VLOOKUP($L49,'Allocation Factors - Ex'!$B$12:$U$158,8,FALSE)*$J49,0)+IF($F49&lt;&gt;0,VLOOKUP($H49,'Allocation Factors - Ex'!$B$12:$U$158,8,FALSE)*$F49,0)</f>
        <v>0</v>
      </c>
      <c r="R49" s="78">
        <v>0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50"/>
    </row>
    <row r="50" spans="1:30" x14ac:dyDescent="0.2">
      <c r="A50" s="2">
        <f t="shared" si="13"/>
        <v>29</v>
      </c>
      <c r="B50" s="31" t="s">
        <v>186</v>
      </c>
      <c r="D50" s="78">
        <f ca="1">'Total Allocation -Ex'!D50-'Allocation - Ex Gas'!D50</f>
        <v>0</v>
      </c>
      <c r="E50" s="78"/>
      <c r="F50" s="78">
        <f>'Total Allocation -Ex'!F50-'Allocation - Ex Gas'!F50</f>
        <v>0</v>
      </c>
      <c r="G50" s="78"/>
      <c r="H50" s="122"/>
      <c r="I50" s="132"/>
      <c r="J50" s="78">
        <f t="shared" ca="1" si="12"/>
        <v>0</v>
      </c>
      <c r="L50" s="2" t="s">
        <v>191</v>
      </c>
      <c r="N50" s="78">
        <f ca="1">IF($J50&lt;&gt;0,VLOOKUP($L50,'Allocation Factors - Ex'!$B$12:$U$158,5,FALSE)*$J50,0)+IF($F50&lt;&gt;0,VLOOKUP($H50,'Allocation Factors - Ex'!$B$12:$U$158,5,FALSE)*$F50,0)</f>
        <v>0</v>
      </c>
      <c r="O50" s="78">
        <f ca="1">IF($J50&lt;&gt;0,VLOOKUP($L50,'Allocation Factors - Ex'!$B$12:$U$158,6,FALSE)*$J50,0)+IF($F50&lt;&gt;0,VLOOKUP($H50,'Allocation Factors - Ex'!$B$12:$U$158,6,FALSE)*$F50,0)</f>
        <v>0</v>
      </c>
      <c r="P50" s="78">
        <f ca="1">IF($J50&lt;&gt;0,VLOOKUP($L50,'Allocation Factors - Ex'!$B$12:$U$158,7,FALSE)*$J50,0)+IF($F50&lt;&gt;0,VLOOKUP($H50,'Allocation Factors - Ex'!$B$12:$U$158,7,FALSE)*$F50,0)</f>
        <v>0</v>
      </c>
      <c r="Q50" s="78">
        <f ca="1">IF($J50&lt;&gt;0,VLOOKUP($L50,'Allocation Factors - Ex'!$B$12:$U$158,8,FALSE)*$J50,0)+IF($F50&lt;&gt;0,VLOOKUP($H50,'Allocation Factors - Ex'!$B$12:$U$158,8,FALSE)*$F50,0)</f>
        <v>0</v>
      </c>
      <c r="R50" s="78">
        <v>0</v>
      </c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50"/>
    </row>
    <row r="51" spans="1:30" x14ac:dyDescent="0.2">
      <c r="B51" s="31" t="s">
        <v>164</v>
      </c>
      <c r="D51" s="78"/>
      <c r="E51" s="78"/>
      <c r="F51" s="78"/>
      <c r="G51" s="78"/>
      <c r="H51" s="122"/>
      <c r="I51" s="132"/>
      <c r="J51" s="78"/>
      <c r="N51" s="78"/>
      <c r="O51" s="78"/>
      <c r="P51" s="78"/>
      <c r="Q51" s="78"/>
      <c r="R51" s="7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50"/>
    </row>
    <row r="52" spans="1:30" x14ac:dyDescent="0.2">
      <c r="A52" s="2">
        <f>A50+1</f>
        <v>30</v>
      </c>
      <c r="B52" s="81" t="s">
        <v>176</v>
      </c>
      <c r="D52" s="78">
        <f ca="1">'Total Allocation -Ex'!D52-'Allocation - Ex Gas'!D52</f>
        <v>0</v>
      </c>
      <c r="F52" s="78">
        <f>'Total Allocation -Ex'!F52-'Allocation - Ex Gas'!F52</f>
        <v>0</v>
      </c>
      <c r="J52" s="78">
        <f t="shared" ca="1" si="12"/>
        <v>0</v>
      </c>
      <c r="L52" s="2" t="s">
        <v>223</v>
      </c>
      <c r="N52" s="78">
        <f ca="1">IF($J52&lt;&gt;0,VLOOKUP($L52,'Allocation Factors - Ex'!$B$12:$U$158,5,FALSE)*$J52,0)+IF($F52&lt;&gt;0,VLOOKUP($H52,'Allocation Factors - Ex'!$B$12:$U$158,5,FALSE)*$F52,0)</f>
        <v>0</v>
      </c>
      <c r="O52" s="78">
        <f ca="1">IF($J52&lt;&gt;0,VLOOKUP($L52,'Allocation Factors - Ex'!$B$12:$U$158,6,FALSE)*$J52,0)+IF($F52&lt;&gt;0,VLOOKUP($H52,'Allocation Factors - Ex'!$B$12:$U$158,6,FALSE)*$F52,0)</f>
        <v>0</v>
      </c>
      <c r="P52" s="78">
        <f ca="1">IF($J52&lt;&gt;0,VLOOKUP($L52,'Allocation Factors - Ex'!$B$12:$U$158,7,FALSE)*$J52,0)+IF($F52&lt;&gt;0,VLOOKUP($H52,'Allocation Factors - Ex'!$B$12:$U$158,7,FALSE)*$F52,0)</f>
        <v>0</v>
      </c>
      <c r="Q52" s="78">
        <f ca="1">IF($J52&lt;&gt;0,VLOOKUP($L52,'Allocation Factors - Ex'!$B$12:$U$158,8,FALSE)*$J52,0)+IF($F52&lt;&gt;0,VLOOKUP($H52,'Allocation Factors - Ex'!$B$12:$U$158,8,FALSE)*$F52,0)</f>
        <v>0</v>
      </c>
      <c r="R52" s="78">
        <v>0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50"/>
    </row>
    <row r="53" spans="1:30" x14ac:dyDescent="0.2">
      <c r="A53" s="2">
        <f t="shared" si="13"/>
        <v>31</v>
      </c>
      <c r="B53" s="81" t="s">
        <v>72</v>
      </c>
      <c r="D53" s="78">
        <f ca="1">'Total Allocation -Ex'!D53-'Allocation - Ex Gas'!D53</f>
        <v>21.017310653740005</v>
      </c>
      <c r="F53" s="78">
        <f ca="1">D53</f>
        <v>21.017310653740005</v>
      </c>
      <c r="H53" s="2" t="s">
        <v>342</v>
      </c>
      <c r="J53" s="78">
        <f t="shared" ca="1" si="12"/>
        <v>0</v>
      </c>
      <c r="L53" s="2" t="s">
        <v>220</v>
      </c>
      <c r="N53" s="78">
        <f ca="1">IF($J53&lt;&gt;0,VLOOKUP($L53,'Allocation Factors - Ex'!$B$12:$U$158,5,FALSE)*$J53,0)+IF($F53&lt;&gt;0,VLOOKUP($H53,'Allocation Factors - Ex'!$B$12:$U$158,5,FALSE)*$F53,0)</f>
        <v>0</v>
      </c>
      <c r="O53" s="78">
        <f ca="1">IF($J53&lt;&gt;0,VLOOKUP($L53,'Allocation Factors - Ex'!$B$12:$U$158,6,FALSE)*$J53,0)+IF($F53&lt;&gt;0,VLOOKUP($H53,'Allocation Factors - Ex'!$B$12:$U$158,6,FALSE)*$F53,0)</f>
        <v>21.017310653740005</v>
      </c>
      <c r="P53" s="78">
        <f ca="1">IF($J53&lt;&gt;0,VLOOKUP($L53,'Allocation Factors - Ex'!$B$12:$U$158,7,FALSE)*$J53,0)+IF($F53&lt;&gt;0,VLOOKUP($H53,'Allocation Factors - Ex'!$B$12:$U$158,7,FALSE)*$F53,0)</f>
        <v>0</v>
      </c>
      <c r="Q53" s="78">
        <f ca="1">IF($J53&lt;&gt;0,VLOOKUP($L53,'Allocation Factors - Ex'!$B$12:$U$158,8,FALSE)*$J53,0)+IF($F53&lt;&gt;0,VLOOKUP($H53,'Allocation Factors - Ex'!$B$12:$U$158,8,FALSE)*$F53,0)</f>
        <v>0</v>
      </c>
      <c r="R53" s="78">
        <v>0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50"/>
    </row>
    <row r="54" spans="1:30" x14ac:dyDescent="0.2">
      <c r="A54" s="2">
        <f t="shared" si="13"/>
        <v>32</v>
      </c>
      <c r="B54" s="81" t="s">
        <v>174</v>
      </c>
      <c r="D54" s="78">
        <f ca="1">'Total Allocation -Ex'!D54-'Allocation - Ex Gas'!D54</f>
        <v>0</v>
      </c>
      <c r="F54" s="78">
        <f>'Total Allocation -Ex'!F54-'Allocation - Ex Gas'!F54</f>
        <v>0</v>
      </c>
      <c r="J54" s="78">
        <f t="shared" ca="1" si="12"/>
        <v>0</v>
      </c>
      <c r="L54" s="2" t="s">
        <v>272</v>
      </c>
      <c r="N54" s="78">
        <f ca="1">IF($J54&lt;&gt;0,VLOOKUP($L54,'Allocation Factors - Ex'!$B$12:$U$158,5,FALSE)*$J54,0)+IF($F54&lt;&gt;0,VLOOKUP($H54,'Allocation Factors - Ex'!$B$12:$U$158,5,FALSE)*$F54,0)</f>
        <v>0</v>
      </c>
      <c r="O54" s="78">
        <f ca="1">IF($J54&lt;&gt;0,VLOOKUP($L54,'Allocation Factors - Ex'!$B$12:$U$158,6,FALSE)*$J54,0)+IF($F54&lt;&gt;0,VLOOKUP($H54,'Allocation Factors - Ex'!$B$12:$U$158,6,FALSE)*$F54,0)</f>
        <v>0</v>
      </c>
      <c r="P54" s="78">
        <f ca="1">IF($J54&lt;&gt;0,VLOOKUP($L54,'Allocation Factors - Ex'!$B$12:$U$158,7,FALSE)*$J54,0)+IF($F54&lt;&gt;0,VLOOKUP($H54,'Allocation Factors - Ex'!$B$12:$U$158,7,FALSE)*$F54,0)</f>
        <v>0</v>
      </c>
      <c r="Q54" s="78">
        <f ca="1">IF($J54&lt;&gt;0,VLOOKUP($L54,'Allocation Factors - Ex'!$B$12:$U$158,8,FALSE)*$J54,0)+IF($F54&lt;&gt;0,VLOOKUP($H54,'Allocation Factors - Ex'!$B$12:$U$158,8,FALSE)*$F54,0)</f>
        <v>0</v>
      </c>
      <c r="R54" s="78">
        <v>0</v>
      </c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50"/>
    </row>
    <row r="55" spans="1:30" x14ac:dyDescent="0.2">
      <c r="A55" s="2">
        <f t="shared" si="13"/>
        <v>33</v>
      </c>
      <c r="B55" s="31" t="s">
        <v>249</v>
      </c>
      <c r="D55" s="78">
        <f ca="1">'Total Allocation -Ex'!D55-'Allocation - Ex Gas'!D55</f>
        <v>0</v>
      </c>
      <c r="F55" s="78">
        <f>'Total Allocation -Ex'!F55-'Allocation - Ex Gas'!F55</f>
        <v>0</v>
      </c>
      <c r="J55" s="78">
        <f t="shared" ca="1" si="12"/>
        <v>0</v>
      </c>
      <c r="L55" s="2" t="s">
        <v>337</v>
      </c>
      <c r="N55" s="78">
        <f ca="1">IF($J55&lt;&gt;0,VLOOKUP($L55,'Allocation Factors - Ex'!$B$12:$U$158,5,FALSE)*$J55,0)+IF($F55&lt;&gt;0,VLOOKUP($H55,'Allocation Factors - Ex'!$B$12:$U$158,5,FALSE)*$F55,0)</f>
        <v>0</v>
      </c>
      <c r="O55" s="78">
        <f ca="1">IF($J55&lt;&gt;0,VLOOKUP($L55,'Allocation Factors - Ex'!$B$12:$U$158,6,FALSE)*$J55,0)+IF($F55&lt;&gt;0,VLOOKUP($H55,'Allocation Factors - Ex'!$B$12:$U$158,6,FALSE)*$F55,0)</f>
        <v>0</v>
      </c>
      <c r="P55" s="78">
        <f ca="1">IF($J55&lt;&gt;0,VLOOKUP($L55,'Allocation Factors - Ex'!$B$12:$U$158,7,FALSE)*$J55,0)+IF($F55&lt;&gt;0,VLOOKUP($H55,'Allocation Factors - Ex'!$B$12:$U$158,7,FALSE)*$F55,0)</f>
        <v>0</v>
      </c>
      <c r="Q55" s="78">
        <f ca="1">IF($J55&lt;&gt;0,VLOOKUP($L55,'Allocation Factors - Ex'!$B$12:$U$158,8,FALSE)*$J55,0)+IF($F55&lt;&gt;0,VLOOKUP($H55,'Allocation Factors - Ex'!$B$12:$U$158,8,FALSE)*$F55,0)</f>
        <v>0</v>
      </c>
      <c r="R55" s="78">
        <v>0</v>
      </c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50"/>
    </row>
    <row r="56" spans="1:30" x14ac:dyDescent="0.2">
      <c r="A56" s="2">
        <f t="shared" si="13"/>
        <v>34</v>
      </c>
      <c r="B56" s="31" t="s">
        <v>382</v>
      </c>
      <c r="D56" s="41">
        <f ca="1">SUM(D41:D55)</f>
        <v>324.12084663959047</v>
      </c>
      <c r="F56" s="41">
        <f ca="1">SUM(F41:F55)</f>
        <v>21.017310653740005</v>
      </c>
      <c r="J56" s="41">
        <f ca="1">SUM(J41:J55)</f>
        <v>303.10353598585044</v>
      </c>
      <c r="N56" s="41">
        <f t="shared" ref="N56:Q56" ca="1" si="14">SUM(N41:N55)</f>
        <v>303.10353598585044</v>
      </c>
      <c r="O56" s="41">
        <f t="shared" ca="1" si="14"/>
        <v>21.017310653740005</v>
      </c>
      <c r="P56" s="41">
        <f t="shared" ca="1" si="14"/>
        <v>0</v>
      </c>
      <c r="Q56" s="41">
        <f t="shared" ca="1" si="14"/>
        <v>0</v>
      </c>
      <c r="R56" s="41">
        <f t="shared" ref="R56" si="15">SUM(R41:R55)</f>
        <v>0</v>
      </c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1:30" x14ac:dyDescent="0.2">
      <c r="D57" s="50"/>
      <c r="AD57" s="50"/>
    </row>
    <row r="58" spans="1:30" ht="13.5" thickBot="1" x14ac:dyDescent="0.25">
      <c r="A58" s="2">
        <f>A56+1</f>
        <v>35</v>
      </c>
      <c r="B58" s="31" t="s">
        <v>149</v>
      </c>
      <c r="D58" s="82">
        <f ca="1">D21+D28+D38+D56</f>
        <v>115020.6479900008</v>
      </c>
      <c r="F58" s="82">
        <f ca="1">F21+F28+F38+F56</f>
        <v>21.017310653740005</v>
      </c>
      <c r="J58" s="82">
        <f ca="1">J21+J28+J38+J56</f>
        <v>114999.63067934706</v>
      </c>
      <c r="N58" s="82">
        <f ca="1">N21+N28+N38+N56</f>
        <v>303.10353598585044</v>
      </c>
      <c r="O58" s="82">
        <f t="shared" ref="O58:Q58" ca="1" si="16">O21+O28+O38+O56</f>
        <v>114711.75244423798</v>
      </c>
      <c r="P58" s="82">
        <f t="shared" ca="1" si="16"/>
        <v>4.0222614449731937</v>
      </c>
      <c r="Q58" s="82">
        <f t="shared" ca="1" si="16"/>
        <v>1.7697483319945251</v>
      </c>
      <c r="R58" s="82">
        <f t="shared" ref="R58" si="17">R21+R28+R38+R56</f>
        <v>0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1:30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1" spans="1:30" x14ac:dyDescent="0.2">
      <c r="F61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F816-FA54-4087-BEC7-EBF51149426B}">
  <sheetPr>
    <tabColor theme="0" tint="-0.249977111117893"/>
  </sheetPr>
  <dimension ref="A6:AD61"/>
  <sheetViews>
    <sheetView topLeftCell="A24" zoomScale="80" zoomScaleNormal="80" workbookViewId="0">
      <selection activeCell="X58" sqref="X58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8" width="10.85546875" style="31" customWidth="1"/>
    <col min="19" max="19" width="15.85546875" style="31" customWidth="1"/>
    <col min="20" max="16384" width="9.140625" style="31"/>
  </cols>
  <sheetData>
    <row r="6" spans="1:30" x14ac:dyDescent="0.2">
      <c r="B6" s="148" t="s">
        <v>465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30" x14ac:dyDescent="0.2">
      <c r="B7" s="148" t="s">
        <v>483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9" spans="1:30" x14ac:dyDescent="0.2">
      <c r="D9" s="2" t="s">
        <v>150</v>
      </c>
    </row>
    <row r="10" spans="1:30" x14ac:dyDescent="0.2">
      <c r="A10" s="2" t="s">
        <v>2</v>
      </c>
      <c r="D10" s="2" t="s">
        <v>5</v>
      </c>
      <c r="F10" s="2" t="s">
        <v>167</v>
      </c>
      <c r="H10" s="2" t="s">
        <v>168</v>
      </c>
      <c r="I10" s="73"/>
      <c r="J10" s="2" t="s">
        <v>169</v>
      </c>
      <c r="L10" s="2" t="s">
        <v>104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">
      <c r="A11" s="33" t="s">
        <v>4</v>
      </c>
      <c r="B11" s="79" t="s">
        <v>374</v>
      </c>
      <c r="D11" s="33" t="s">
        <v>152</v>
      </c>
      <c r="F11" s="33" t="s">
        <v>131</v>
      </c>
      <c r="H11" s="33" t="s">
        <v>6</v>
      </c>
      <c r="I11" s="73"/>
      <c r="J11" s="33" t="s">
        <v>170</v>
      </c>
      <c r="L11" s="33" t="s">
        <v>6</v>
      </c>
      <c r="N11" s="33" t="s">
        <v>422</v>
      </c>
      <c r="O11" s="33" t="s">
        <v>425</v>
      </c>
      <c r="P11" s="33" t="s">
        <v>426</v>
      </c>
      <c r="Q11" s="33" t="s">
        <v>427</v>
      </c>
      <c r="R11" s="33" t="s">
        <v>482</v>
      </c>
      <c r="S11" s="2"/>
      <c r="T11" s="2"/>
      <c r="U11" s="2"/>
      <c r="V11" s="2"/>
      <c r="W11" s="2"/>
      <c r="X11" s="2"/>
      <c r="Y11" s="2"/>
      <c r="Z11" s="2"/>
      <c r="AA11" s="83"/>
      <c r="AB11" s="2"/>
      <c r="AC11" s="2"/>
    </row>
    <row r="12" spans="1:30" x14ac:dyDescent="0.2">
      <c r="D12" s="83" t="s">
        <v>12</v>
      </c>
      <c r="F12" s="83" t="s">
        <v>13</v>
      </c>
      <c r="H12" s="83" t="s">
        <v>14</v>
      </c>
      <c r="I12" s="31"/>
      <c r="J12" s="83" t="s">
        <v>366</v>
      </c>
      <c r="L12" s="83" t="s">
        <v>15</v>
      </c>
      <c r="M12" s="31"/>
      <c r="N12" s="2" t="s">
        <v>16</v>
      </c>
      <c r="O12" s="83" t="s">
        <v>59</v>
      </c>
      <c r="P12" s="83" t="s">
        <v>61</v>
      </c>
      <c r="Q12" s="83" t="s">
        <v>62</v>
      </c>
      <c r="R12" s="83" t="s">
        <v>82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pans="1:30" x14ac:dyDescent="0.2">
      <c r="D13" s="83"/>
      <c r="F13" s="83"/>
      <c r="H13" s="83"/>
      <c r="J13" s="83"/>
      <c r="L13" s="83"/>
      <c r="N13" s="120">
        <v>4</v>
      </c>
      <c r="O13" s="120">
        <v>6</v>
      </c>
      <c r="P13" s="120">
        <v>8</v>
      </c>
      <c r="Q13" s="120">
        <v>10</v>
      </c>
      <c r="R13" s="120">
        <v>11</v>
      </c>
    </row>
    <row r="14" spans="1:30" x14ac:dyDescent="0.2">
      <c r="B14" s="76" t="s">
        <v>384</v>
      </c>
    </row>
    <row r="15" spans="1:30" x14ac:dyDescent="0.2">
      <c r="A15" s="2">
        <v>1</v>
      </c>
      <c r="B15" s="31" t="s">
        <v>132</v>
      </c>
      <c r="D15" s="78">
        <f ca="1">'Rate Zone Allocation - Gas Cost'!R15</f>
        <v>0</v>
      </c>
      <c r="F15" s="78"/>
      <c r="I15" s="74">
        <v>0</v>
      </c>
      <c r="J15" s="78">
        <f ca="1">D15-F15</f>
        <v>0</v>
      </c>
      <c r="L15" s="2" t="s">
        <v>221</v>
      </c>
      <c r="N15" s="78">
        <f ca="1">IF($J15&lt;&gt;0,VLOOKUP($L15,'Allocation Factors - Ex'!$B$12:$U$158,5,FALSE)*$J15,0)+IF($F15&lt;&gt;0,VLOOKUP($H15,'Allocation Factors - Ex'!$B$12:$U$158,5,FALSE)*$F15,0)</f>
        <v>0</v>
      </c>
      <c r="O15" s="78">
        <f ca="1">IF($J15&lt;&gt;0,VLOOKUP($L15,'Allocation Factors - Ex'!$B$12:$U$158,6,FALSE)*$J15,0)+IF($F15&lt;&gt;0,VLOOKUP($H15,'Allocation Factors - Ex'!$B$12:$U$158,6,FALSE)*$F15,0)</f>
        <v>0</v>
      </c>
      <c r="P15" s="78">
        <f ca="1">IF($J15&lt;&gt;0,VLOOKUP($L15,'Allocation Factors - Ex'!$B$12:$U$158,7,FALSE)*$J15,0)+IF($F15&lt;&gt;0,VLOOKUP($H15,'Allocation Factors - Ex'!$B$12:$U$158,7,FALSE)*$F15,0)</f>
        <v>0</v>
      </c>
      <c r="Q15" s="78">
        <f ca="1">IF($J15&lt;&gt;0,VLOOKUP($L15,'Allocation Factors - Ex'!$B$12:$U$158,8,FALSE)*$J15,0)+IF($F15&lt;&gt;0,VLOOKUP($H15,'Allocation Factors - Ex'!$B$12:$U$158,8,FALSE)*$F15,0)</f>
        <v>0</v>
      </c>
      <c r="R15" s="78">
        <v>0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50"/>
    </row>
    <row r="16" spans="1:30" x14ac:dyDescent="0.2">
      <c r="A16" s="2">
        <f>A15+1</f>
        <v>2</v>
      </c>
      <c r="B16" s="31" t="s">
        <v>385</v>
      </c>
      <c r="D16" s="78">
        <f ca="1">'Rate Zone Allocation - Gas Cost'!R16</f>
        <v>0</v>
      </c>
      <c r="E16" s="74"/>
      <c r="F16" s="78"/>
      <c r="I16" s="74">
        <v>0</v>
      </c>
      <c r="J16" s="78">
        <f ca="1">D16-F16</f>
        <v>0</v>
      </c>
      <c r="L16" s="2" t="s">
        <v>263</v>
      </c>
      <c r="N16" s="78">
        <f ca="1">IF($J16&lt;&gt;0,VLOOKUP($L16,'Allocation Factors - Ex'!$B$12:$U$158,5,FALSE)*$J16,0)+IF($F16&lt;&gt;0,VLOOKUP($H16,'Allocation Factors - Ex'!$B$12:$U$158,5,FALSE)*$F16,0)</f>
        <v>0</v>
      </c>
      <c r="O16" s="78">
        <f ca="1">IF($J16&lt;&gt;0,VLOOKUP($L16,'Allocation Factors - Ex'!$B$12:$U$158,6,FALSE)*$J16,0)+IF($F16&lt;&gt;0,VLOOKUP($H16,'Allocation Factors - Ex'!$B$12:$U$158,6,FALSE)*$F16,0)</f>
        <v>0</v>
      </c>
      <c r="P16" s="78">
        <f ca="1">IF($J16&lt;&gt;0,VLOOKUP($L16,'Allocation Factors - Ex'!$B$12:$U$158,7,FALSE)*$J16,0)+IF($F16&lt;&gt;0,VLOOKUP($H16,'Allocation Factors - Ex'!$B$12:$U$158,7,FALSE)*$F16,0)</f>
        <v>0</v>
      </c>
      <c r="Q16" s="78">
        <f ca="1">IF($J16&lt;&gt;0,VLOOKUP($L16,'Allocation Factors - Ex'!$B$12:$U$158,8,FALSE)*$J16,0)+IF($F16&lt;&gt;0,VLOOKUP($H16,'Allocation Factors - Ex'!$B$12:$U$158,8,FALSE)*$F16,0)</f>
        <v>0</v>
      </c>
      <c r="R16" s="78">
        <v>0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50"/>
    </row>
    <row r="17" spans="1:30" x14ac:dyDescent="0.2">
      <c r="A17" s="2">
        <f t="shared" ref="A17:A21" si="0">A16+1</f>
        <v>3</v>
      </c>
      <c r="B17" s="31" t="s">
        <v>386</v>
      </c>
      <c r="D17" s="78">
        <f ca="1">'Rate Zone Allocation - Gas Cost'!R17</f>
        <v>0</v>
      </c>
      <c r="F17" s="78"/>
      <c r="I17" s="74">
        <v>0</v>
      </c>
      <c r="J17" s="78">
        <f t="shared" ref="J17:J20" ca="1" si="1">D17-F17</f>
        <v>0</v>
      </c>
      <c r="L17" s="2" t="s">
        <v>156</v>
      </c>
      <c r="N17" s="78">
        <f ca="1">IF($J17&lt;&gt;0,VLOOKUP($L17,'Allocation Factors - Ex'!$B$12:$U$158,5,FALSE)*$J17,0)+IF($F17&lt;&gt;0,VLOOKUP($H17,'Allocation Factors - Ex'!$B$12:$U$158,5,FALSE)*$F17,0)</f>
        <v>0</v>
      </c>
      <c r="O17" s="78">
        <f ca="1">IF($J17&lt;&gt;0,VLOOKUP($L17,'Allocation Factors - Ex'!$B$12:$U$158,6,FALSE)*$J17,0)+IF($F17&lt;&gt;0,VLOOKUP($H17,'Allocation Factors - Ex'!$B$12:$U$158,6,FALSE)*$F17,0)</f>
        <v>0</v>
      </c>
      <c r="P17" s="78">
        <f ca="1">IF($J17&lt;&gt;0,VLOOKUP($L17,'Allocation Factors - Ex'!$B$12:$U$158,7,FALSE)*$J17,0)+IF($F17&lt;&gt;0,VLOOKUP($H17,'Allocation Factors - Ex'!$B$12:$U$158,7,FALSE)*$F17,0)</f>
        <v>0</v>
      </c>
      <c r="Q17" s="78">
        <f ca="1">IF($J17&lt;&gt;0,VLOOKUP($L17,'Allocation Factors - Ex'!$B$12:$U$158,8,FALSE)*$J17,0)+IF($F17&lt;&gt;0,VLOOKUP($H17,'Allocation Factors - Ex'!$B$12:$U$158,8,FALSE)*$F17,0)</f>
        <v>0</v>
      </c>
      <c r="R17" s="78">
        <v>0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50"/>
    </row>
    <row r="18" spans="1:30" x14ac:dyDescent="0.2">
      <c r="A18" s="2">
        <f t="shared" si="0"/>
        <v>4</v>
      </c>
      <c r="B18" s="31" t="s">
        <v>115</v>
      </c>
      <c r="D18" s="78">
        <f ca="1">'Rate Zone Allocation - Gas Cost'!R18</f>
        <v>0</v>
      </c>
      <c r="F18" s="78"/>
      <c r="H18" s="2" t="s">
        <v>462</v>
      </c>
      <c r="I18" s="74">
        <v>0</v>
      </c>
      <c r="J18" s="78">
        <f t="shared" ca="1" si="1"/>
        <v>0</v>
      </c>
      <c r="L18" s="2" t="s">
        <v>463</v>
      </c>
      <c r="N18" s="78">
        <f ca="1">IF($J18&lt;&gt;0,VLOOKUP($L18,'Allocation Factors - Ex'!$B$12:$U$158,5,FALSE)*$J18,0)+IF($F18&lt;&gt;0,VLOOKUP($H18,'Allocation Factors - Ex'!$B$12:$U$158,5,FALSE)*$F18,0)</f>
        <v>0</v>
      </c>
      <c r="O18" s="78">
        <f ca="1">IF($J18&lt;&gt;0,VLOOKUP($L18,'Allocation Factors - Ex'!$B$12:$U$158,6,FALSE)*$J18,0)+IF($F18&lt;&gt;0,VLOOKUP($H18,'Allocation Factors - Ex'!$B$12:$U$158,6,FALSE)*$F18,0)</f>
        <v>0</v>
      </c>
      <c r="P18" s="78">
        <f ca="1">IF($J18&lt;&gt;0,VLOOKUP($L18,'Allocation Factors - Ex'!$B$12:$U$158,7,FALSE)*$J18,0)+IF($F18&lt;&gt;0,VLOOKUP($H18,'Allocation Factors - Ex'!$B$12:$U$158,7,FALSE)*$F18,0)</f>
        <v>0</v>
      </c>
      <c r="Q18" s="78">
        <f ca="1">IF($J18&lt;&gt;0,VLOOKUP($L18,'Allocation Factors - Ex'!$B$12:$U$158,8,FALSE)*$J18,0)+IF($F18&lt;&gt;0,VLOOKUP($H18,'Allocation Factors - Ex'!$B$12:$U$158,8,FALSE)*$F18,0)</f>
        <v>0</v>
      </c>
      <c r="R18" s="78">
        <v>0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50"/>
    </row>
    <row r="19" spans="1:30" x14ac:dyDescent="0.2">
      <c r="A19" s="2">
        <f t="shared" si="0"/>
        <v>5</v>
      </c>
      <c r="B19" s="31" t="s">
        <v>133</v>
      </c>
      <c r="D19" s="78">
        <f ca="1">'Rate Zone Allocation - Gas Cost'!R19</f>
        <v>0</v>
      </c>
      <c r="F19" s="78"/>
      <c r="I19" s="74">
        <v>0</v>
      </c>
      <c r="J19" s="78">
        <f t="shared" ca="1" si="1"/>
        <v>0</v>
      </c>
      <c r="L19" s="2" t="s">
        <v>264</v>
      </c>
      <c r="N19" s="78">
        <f ca="1">IF($J19&lt;&gt;0,VLOOKUP($L19,'Allocation Factors - Ex'!$B$12:$U$158,5,FALSE)*$J19,0)+IF($F19&lt;&gt;0,VLOOKUP($H19,'Allocation Factors - Ex'!$B$12:$U$158,5,FALSE)*$F19,0)</f>
        <v>0</v>
      </c>
      <c r="O19" s="78">
        <f ca="1">IF($J19&lt;&gt;0,VLOOKUP($L19,'Allocation Factors - Ex'!$B$12:$U$158,6,FALSE)*$J19,0)+IF($F19&lt;&gt;0,VLOOKUP($H19,'Allocation Factors - Ex'!$B$12:$U$158,6,FALSE)*$F19,0)</f>
        <v>0</v>
      </c>
      <c r="P19" s="78">
        <f ca="1">IF($J19&lt;&gt;0,VLOOKUP($L19,'Allocation Factors - Ex'!$B$12:$U$158,7,FALSE)*$J19,0)+IF($F19&lt;&gt;0,VLOOKUP($H19,'Allocation Factors - Ex'!$B$12:$U$158,7,FALSE)*$F19,0)</f>
        <v>0</v>
      </c>
      <c r="Q19" s="78">
        <f ca="1">IF($J19&lt;&gt;0,VLOOKUP($L19,'Allocation Factors - Ex'!$B$12:$U$158,8,FALSE)*$J19,0)+IF($F19&lt;&gt;0,VLOOKUP($H19,'Allocation Factors - Ex'!$B$12:$U$158,8,FALSE)*$F19,0)</f>
        <v>0</v>
      </c>
      <c r="R19" s="78">
        <v>0</v>
      </c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50"/>
    </row>
    <row r="20" spans="1:30" x14ac:dyDescent="0.2">
      <c r="A20" s="2">
        <f t="shared" si="0"/>
        <v>6</v>
      </c>
      <c r="B20" s="31" t="s">
        <v>135</v>
      </c>
      <c r="D20" s="78">
        <f ca="1">'Rate Zone Allocation - Gas Cost'!R20</f>
        <v>0</v>
      </c>
      <c r="F20" s="78"/>
      <c r="I20" s="74">
        <v>0</v>
      </c>
      <c r="J20" s="78">
        <f t="shared" ca="1" si="1"/>
        <v>0</v>
      </c>
      <c r="L20" s="2" t="s">
        <v>221</v>
      </c>
      <c r="N20" s="78">
        <f ca="1">IF($J20&lt;&gt;0,VLOOKUP($L20,'Allocation Factors - Ex'!$B$12:$U$158,5,FALSE)*$J20,0)+IF($F20&lt;&gt;0,VLOOKUP($H20,'Allocation Factors - Ex'!$B$12:$U$158,5,FALSE)*$F20,0)</f>
        <v>0</v>
      </c>
      <c r="O20" s="78">
        <f ca="1">IF($J20&lt;&gt;0,VLOOKUP($L20,'Allocation Factors - Ex'!$B$12:$U$158,6,FALSE)*$J20,0)+IF($F20&lt;&gt;0,VLOOKUP($H20,'Allocation Factors - Ex'!$B$12:$U$158,6,FALSE)*$F20,0)</f>
        <v>0</v>
      </c>
      <c r="P20" s="78">
        <f ca="1">IF($J20&lt;&gt;0,VLOOKUP($L20,'Allocation Factors - Ex'!$B$12:$U$158,7,FALSE)*$J20,0)+IF($F20&lt;&gt;0,VLOOKUP($H20,'Allocation Factors - Ex'!$B$12:$U$158,7,FALSE)*$F20,0)</f>
        <v>0</v>
      </c>
      <c r="Q20" s="78">
        <f ca="1">IF($J20&lt;&gt;0,VLOOKUP($L20,'Allocation Factors - Ex'!$B$12:$U$158,8,FALSE)*$J20,0)+IF($F20&lt;&gt;0,VLOOKUP($H20,'Allocation Factors - Ex'!$B$12:$U$158,8,FALSE)*$F20,0)</f>
        <v>0</v>
      </c>
      <c r="R20" s="78">
        <v>0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50"/>
    </row>
    <row r="21" spans="1:30" x14ac:dyDescent="0.2">
      <c r="A21" s="2">
        <f t="shared" si="0"/>
        <v>7</v>
      </c>
      <c r="B21" s="31" t="s">
        <v>383</v>
      </c>
      <c r="D21" s="80">
        <f ca="1">SUM(D15:D20)</f>
        <v>0</v>
      </c>
      <c r="F21" s="80">
        <f>SUM(F15:F20)</f>
        <v>0</v>
      </c>
      <c r="J21" s="41">
        <f ca="1">SUM(J15:J20)</f>
        <v>0</v>
      </c>
      <c r="N21" s="41">
        <f t="shared" ref="N21:Q21" ca="1" si="2">SUM(N15:N20)</f>
        <v>0</v>
      </c>
      <c r="O21" s="41">
        <f t="shared" ca="1" si="2"/>
        <v>0</v>
      </c>
      <c r="P21" s="41">
        <f t="shared" ca="1" si="2"/>
        <v>0</v>
      </c>
      <c r="Q21" s="41">
        <f t="shared" ca="1" si="2"/>
        <v>0</v>
      </c>
      <c r="R21" s="41">
        <f t="shared" ref="R21" si="3">SUM(R15:R20)</f>
        <v>0</v>
      </c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x14ac:dyDescent="0.2">
      <c r="D22" s="78"/>
      <c r="N22" s="78"/>
      <c r="O22" s="78"/>
      <c r="P22" s="78"/>
      <c r="Q22" s="78"/>
      <c r="R22" s="7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50"/>
    </row>
    <row r="23" spans="1:30" x14ac:dyDescent="0.2">
      <c r="B23" s="76" t="s">
        <v>97</v>
      </c>
      <c r="D23" s="78"/>
      <c r="N23" s="78"/>
      <c r="O23" s="78"/>
      <c r="P23" s="78"/>
      <c r="Q23" s="78"/>
      <c r="R23" s="7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50"/>
    </row>
    <row r="24" spans="1:30" x14ac:dyDescent="0.2">
      <c r="A24" s="2">
        <f>A21+1</f>
        <v>8</v>
      </c>
      <c r="B24" s="31" t="s">
        <v>89</v>
      </c>
      <c r="D24" s="78">
        <f ca="1">'Rate Zone Allocation - Gas Cost'!R24</f>
        <v>0</v>
      </c>
      <c r="F24" s="78"/>
      <c r="I24" s="74">
        <v>0</v>
      </c>
      <c r="J24" s="78">
        <f ca="1">D24-F24</f>
        <v>0</v>
      </c>
      <c r="L24" s="2" t="s">
        <v>156</v>
      </c>
      <c r="N24" s="78">
        <f ca="1">IF($J24&lt;&gt;0,VLOOKUP($L24,'Allocation Factors - Ex'!$B$12:$U$158,5,FALSE)*$J24,0)+IF($F24&lt;&gt;0,VLOOKUP($H24,'Allocation Factors - Ex'!$B$12:$U$158,5,FALSE)*$F24,0)</f>
        <v>0</v>
      </c>
      <c r="O24" s="78">
        <f ca="1">IF($J24&lt;&gt;0,VLOOKUP($L24,'Allocation Factors - Ex'!$B$12:$U$158,6,FALSE)*$J24,0)+IF($F24&lt;&gt;0,VLOOKUP($H24,'Allocation Factors - Ex'!$B$12:$U$158,6,FALSE)*$F24,0)</f>
        <v>0</v>
      </c>
      <c r="P24" s="78">
        <f ca="1">IF($J24&lt;&gt;0,VLOOKUP($L24,'Allocation Factors - Ex'!$B$12:$U$158,7,FALSE)*$J24,0)+IF($F24&lt;&gt;0,VLOOKUP($H24,'Allocation Factors - Ex'!$B$12:$U$158,7,FALSE)*$F24,0)</f>
        <v>0</v>
      </c>
      <c r="Q24" s="78">
        <f ca="1">IF($J24&lt;&gt;0,VLOOKUP($L24,'Allocation Factors - Ex'!$B$12:$U$158,8,FALSE)*$J24,0)+IF($F24&lt;&gt;0,VLOOKUP($H24,'Allocation Factors - Ex'!$B$12:$U$158,8,FALSE)*$F24,0)</f>
        <v>0</v>
      </c>
      <c r="R24" s="78">
        <v>0</v>
      </c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50"/>
    </row>
    <row r="25" spans="1:30" x14ac:dyDescent="0.2">
      <c r="A25" s="2">
        <f>A24+1</f>
        <v>9</v>
      </c>
      <c r="B25" s="31" t="s">
        <v>90</v>
      </c>
      <c r="D25" s="78">
        <f ca="1">'Rate Zone Allocation - Gas Cost'!R25</f>
        <v>0</v>
      </c>
      <c r="F25" s="78"/>
      <c r="H25" s="2" t="s">
        <v>334</v>
      </c>
      <c r="I25" s="74">
        <v>0</v>
      </c>
      <c r="J25" s="78">
        <f t="shared" ref="J25:J27" ca="1" si="4">D25-F25</f>
        <v>0</v>
      </c>
      <c r="L25" s="2" t="s">
        <v>157</v>
      </c>
      <c r="N25" s="78">
        <f ca="1">IF($J25&lt;&gt;0,VLOOKUP($L25,'Allocation Factors - Ex'!$B$12:$U$158,5,FALSE)*$J25,0)+IF($F25&lt;&gt;0,VLOOKUP($H25,'Allocation Factors - Ex'!$B$12:$U$158,5,FALSE)*$F25,0)</f>
        <v>0</v>
      </c>
      <c r="O25" s="78">
        <f ca="1">IF($J25&lt;&gt;0,VLOOKUP($L25,'Allocation Factors - Ex'!$B$12:$U$158,6,FALSE)*$J25,0)+IF($F25&lt;&gt;0,VLOOKUP($H25,'Allocation Factors - Ex'!$B$12:$U$158,6,FALSE)*$F25,0)</f>
        <v>0</v>
      </c>
      <c r="P25" s="78">
        <f ca="1">IF($J25&lt;&gt;0,VLOOKUP($L25,'Allocation Factors - Ex'!$B$12:$U$158,7,FALSE)*$J25,0)+IF($F25&lt;&gt;0,VLOOKUP($H25,'Allocation Factors - Ex'!$B$12:$U$158,7,FALSE)*$F25,0)</f>
        <v>0</v>
      </c>
      <c r="Q25" s="78">
        <f ca="1">IF($J25&lt;&gt;0,VLOOKUP($L25,'Allocation Factors - Ex'!$B$12:$U$158,8,FALSE)*$J25,0)+IF($F25&lt;&gt;0,VLOOKUP($H25,'Allocation Factors - Ex'!$B$12:$U$158,8,FALSE)*$F25,0)</f>
        <v>0</v>
      </c>
      <c r="R25" s="78">
        <v>0</v>
      </c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50"/>
    </row>
    <row r="26" spans="1:30" x14ac:dyDescent="0.2">
      <c r="A26" s="2">
        <f t="shared" ref="A26:A28" si="5">A25+1</f>
        <v>10</v>
      </c>
      <c r="B26" s="31" t="s">
        <v>346</v>
      </c>
      <c r="D26" s="78">
        <f ca="1">'Rate Zone Allocation - Gas Cost'!R26</f>
        <v>0</v>
      </c>
      <c r="F26" s="78"/>
      <c r="I26" s="74">
        <v>0</v>
      </c>
      <c r="J26" s="78">
        <f t="shared" ca="1" si="4"/>
        <v>0</v>
      </c>
      <c r="L26" s="2" t="s">
        <v>347</v>
      </c>
      <c r="N26" s="78">
        <f ca="1">IF($J26&lt;&gt;0,VLOOKUP($L26,'Allocation Factors - Ex'!$B$12:$U$158,5,FALSE)*$J26,0)+IF($F26&lt;&gt;0,VLOOKUP($H26,'Allocation Factors - Ex'!$B$12:$U$158,5,FALSE)*$F26,0)</f>
        <v>0</v>
      </c>
      <c r="O26" s="78">
        <f ca="1">IF($J26&lt;&gt;0,VLOOKUP($L26,'Allocation Factors - Ex'!$B$12:$U$158,6,FALSE)*$J26,0)+IF($F26&lt;&gt;0,VLOOKUP($H26,'Allocation Factors - Ex'!$B$12:$U$158,6,FALSE)*$F26,0)</f>
        <v>0</v>
      </c>
      <c r="P26" s="78">
        <f ca="1">IF($J26&lt;&gt;0,VLOOKUP($L26,'Allocation Factors - Ex'!$B$12:$U$158,7,FALSE)*$J26,0)+IF($F26&lt;&gt;0,VLOOKUP($H26,'Allocation Factors - Ex'!$B$12:$U$158,7,FALSE)*$F26,0)</f>
        <v>0</v>
      </c>
      <c r="Q26" s="78">
        <f ca="1">IF($J26&lt;&gt;0,VLOOKUP($L26,'Allocation Factors - Ex'!$B$12:$U$158,8,FALSE)*$J26,0)+IF($F26&lt;&gt;0,VLOOKUP($H26,'Allocation Factors - Ex'!$B$12:$U$158,8,FALSE)*$F26,0)</f>
        <v>0</v>
      </c>
      <c r="R26" s="78">
        <v>0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50"/>
    </row>
    <row r="27" spans="1:30" x14ac:dyDescent="0.2">
      <c r="A27" s="2">
        <f t="shared" si="5"/>
        <v>11</v>
      </c>
      <c r="B27" s="31" t="s">
        <v>91</v>
      </c>
      <c r="D27" s="78">
        <f ca="1">'Rate Zone Allocation - Gas Cost'!R27</f>
        <v>0</v>
      </c>
      <c r="F27" s="78"/>
      <c r="I27" s="74">
        <v>0</v>
      </c>
      <c r="J27" s="78">
        <f t="shared" ca="1" si="4"/>
        <v>0</v>
      </c>
      <c r="L27" s="2" t="s">
        <v>335</v>
      </c>
      <c r="N27" s="78">
        <f ca="1">IF($J27&lt;&gt;0,VLOOKUP($L27,'Allocation Factors - Ex'!$B$12:$U$158,5,FALSE)*$J27,0)+IF($F27&lt;&gt;0,VLOOKUP($H27,'Allocation Factors - Ex'!$B$12:$U$158,5,FALSE)*$F27,0)</f>
        <v>0</v>
      </c>
      <c r="O27" s="78">
        <f ca="1">IF($J27&lt;&gt;0,VLOOKUP($L27,'Allocation Factors - Ex'!$B$12:$U$158,6,FALSE)*$J27,0)+IF($F27&lt;&gt;0,VLOOKUP($H27,'Allocation Factors - Ex'!$B$12:$U$158,6,FALSE)*$F27,0)</f>
        <v>0</v>
      </c>
      <c r="P27" s="78">
        <f ca="1">IF($J27&lt;&gt;0,VLOOKUP($L27,'Allocation Factors - Ex'!$B$12:$U$158,7,FALSE)*$J27,0)+IF($F27&lt;&gt;0,VLOOKUP($H27,'Allocation Factors - Ex'!$B$12:$U$158,7,FALSE)*$F27,0)</f>
        <v>0</v>
      </c>
      <c r="Q27" s="78">
        <f ca="1">IF($J27&lt;&gt;0,VLOOKUP($L27,'Allocation Factors - Ex'!$B$12:$U$158,8,FALSE)*$J27,0)+IF($F27&lt;&gt;0,VLOOKUP($H27,'Allocation Factors - Ex'!$B$12:$U$158,8,FALSE)*$F27,0)</f>
        <v>0</v>
      </c>
      <c r="R27" s="78">
        <v>0</v>
      </c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50"/>
    </row>
    <row r="28" spans="1:30" x14ac:dyDescent="0.2">
      <c r="A28" s="2">
        <f t="shared" si="5"/>
        <v>12</v>
      </c>
      <c r="B28" s="31" t="s">
        <v>96</v>
      </c>
      <c r="D28" s="41">
        <f ca="1">SUM(D24:D27)</f>
        <v>0</v>
      </c>
      <c r="F28" s="41">
        <f>SUM(F24:F27)</f>
        <v>0</v>
      </c>
      <c r="H28" s="121"/>
      <c r="J28" s="41">
        <f ca="1">SUM(J24:J27)</f>
        <v>0</v>
      </c>
      <c r="N28" s="41">
        <f t="shared" ref="N28:Q28" ca="1" si="6">SUM(N24:N27)</f>
        <v>0</v>
      </c>
      <c r="O28" s="41">
        <f t="shared" ca="1" si="6"/>
        <v>0</v>
      </c>
      <c r="P28" s="41">
        <f t="shared" ca="1" si="6"/>
        <v>0</v>
      </c>
      <c r="Q28" s="41">
        <f t="shared" ca="1" si="6"/>
        <v>0</v>
      </c>
      <c r="R28" s="41">
        <f t="shared" ref="R28" si="7">SUM(R24:R27)</f>
        <v>0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x14ac:dyDescent="0.2">
      <c r="N29" s="78"/>
      <c r="O29" s="78"/>
      <c r="P29" s="78"/>
      <c r="Q29" s="78"/>
      <c r="R29" s="7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50"/>
    </row>
    <row r="30" spans="1:30" x14ac:dyDescent="0.2">
      <c r="B30" s="76" t="s">
        <v>98</v>
      </c>
      <c r="N30" s="78"/>
      <c r="O30" s="78"/>
      <c r="P30" s="78"/>
      <c r="Q30" s="78"/>
      <c r="R30" s="7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50"/>
    </row>
    <row r="31" spans="1:30" x14ac:dyDescent="0.2">
      <c r="A31" s="2">
        <f>A28+1</f>
        <v>13</v>
      </c>
      <c r="B31" s="31" t="s">
        <v>92</v>
      </c>
      <c r="D31" s="78">
        <f ca="1">'Rate Zone Allocation - Gas Cost'!R31</f>
        <v>0</v>
      </c>
      <c r="F31" s="78"/>
      <c r="I31" s="74">
        <v>0</v>
      </c>
      <c r="J31" s="78">
        <f ca="1">D31-F31</f>
        <v>0</v>
      </c>
      <c r="L31" s="2" t="s">
        <v>489</v>
      </c>
      <c r="N31" s="78">
        <f ca="1">IF($J31&lt;&gt;0,VLOOKUP($L31,'Allocation Factors - Ex'!$B$12:$U$158,5,FALSE)*$J31,0)+IF($F31&lt;&gt;0,VLOOKUP($H31,'Allocation Factors - Ex'!$B$12:$U$158,5,FALSE)*$F31,0)</f>
        <v>0</v>
      </c>
      <c r="O31" s="78">
        <f ca="1">IF($J31&lt;&gt;0,VLOOKUP($L31,'Allocation Factors - Ex'!$B$12:$U$158,6,FALSE)*$J31,0)+IF($F31&lt;&gt;0,VLOOKUP($H31,'Allocation Factors - Ex'!$B$12:$U$158,6,FALSE)*$F31,0)</f>
        <v>0</v>
      </c>
      <c r="P31" s="78">
        <f ca="1">IF($J31&lt;&gt;0,VLOOKUP($L31,'Allocation Factors - Ex'!$B$12:$U$158,7,FALSE)*$J31,0)+IF($F31&lt;&gt;0,VLOOKUP($H31,'Allocation Factors - Ex'!$B$12:$U$158,7,FALSE)*$F31,0)</f>
        <v>0</v>
      </c>
      <c r="Q31" s="78">
        <f ca="1">IF($J31&lt;&gt;0,VLOOKUP($L31,'Allocation Factors - Ex'!$B$12:$U$158,8,FALSE)*$J31,0)+IF($F31&lt;&gt;0,VLOOKUP($H31,'Allocation Factors - Ex'!$B$12:$U$158,8,FALSE)*$F31,0)</f>
        <v>0</v>
      </c>
      <c r="R31" s="78">
        <v>0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50"/>
    </row>
    <row r="32" spans="1:30" x14ac:dyDescent="0.2">
      <c r="A32" s="2">
        <f>A31+1</f>
        <v>14</v>
      </c>
      <c r="B32" s="31" t="s">
        <v>93</v>
      </c>
      <c r="D32" s="78">
        <f ca="1">'Rate Zone Allocation - Gas Cost'!R32</f>
        <v>0</v>
      </c>
      <c r="F32" s="78"/>
      <c r="I32" s="74">
        <v>0</v>
      </c>
      <c r="J32" s="78">
        <f t="shared" ref="J32:J37" ca="1" si="8">D32-F32</f>
        <v>0</v>
      </c>
      <c r="L32" s="2" t="s">
        <v>218</v>
      </c>
      <c r="N32" s="78">
        <f ca="1">IF($J32&lt;&gt;0,VLOOKUP($L32,'Allocation Factors - Ex'!$B$12:$U$158,5,FALSE)*$J32,0)+IF($F32&lt;&gt;0,VLOOKUP($H32,'Allocation Factors - Ex'!$B$12:$U$158,5,FALSE)*$F32,0)</f>
        <v>0</v>
      </c>
      <c r="O32" s="78">
        <f ca="1">IF($J32&lt;&gt;0,VLOOKUP($L32,'Allocation Factors - Ex'!$B$12:$U$158,6,FALSE)*$J32,0)+IF($F32&lt;&gt;0,VLOOKUP($H32,'Allocation Factors - Ex'!$B$12:$U$158,6,FALSE)*$F32,0)</f>
        <v>0</v>
      </c>
      <c r="P32" s="78">
        <f ca="1">IF($J32&lt;&gt;0,VLOOKUP($L32,'Allocation Factors - Ex'!$B$12:$U$158,7,FALSE)*$J32,0)+IF($F32&lt;&gt;0,VLOOKUP($H32,'Allocation Factors - Ex'!$B$12:$U$158,7,FALSE)*$F32,0)</f>
        <v>0</v>
      </c>
      <c r="Q32" s="78">
        <f ca="1">IF($J32&lt;&gt;0,VLOOKUP($L32,'Allocation Factors - Ex'!$B$12:$U$158,8,FALSE)*$J32,0)+IF($F32&lt;&gt;0,VLOOKUP($H32,'Allocation Factors - Ex'!$B$12:$U$158,8,FALSE)*$F32,0)</f>
        <v>0</v>
      </c>
      <c r="R32" s="78">
        <v>0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50"/>
    </row>
    <row r="33" spans="1:30" x14ac:dyDescent="0.2">
      <c r="A33" s="2">
        <f t="shared" ref="A33:A38" si="9">A32+1</f>
        <v>15</v>
      </c>
      <c r="B33" s="31" t="s">
        <v>94</v>
      </c>
      <c r="D33" s="78">
        <f ca="1">'Rate Zone Allocation - Gas Cost'!R33</f>
        <v>0</v>
      </c>
      <c r="F33" s="78"/>
      <c r="I33" s="74">
        <v>0</v>
      </c>
      <c r="J33" s="78">
        <f t="shared" ca="1" si="8"/>
        <v>0</v>
      </c>
      <c r="L33" s="2" t="s">
        <v>230</v>
      </c>
      <c r="N33" s="78">
        <f ca="1">IF($J33&lt;&gt;0,VLOOKUP($L33,'Allocation Factors - Ex'!$B$12:$U$158,5,FALSE)*$J33,0)+IF($F33&lt;&gt;0,VLOOKUP($H33,'Allocation Factors - Ex'!$B$12:$U$158,5,FALSE)*$F33,0)</f>
        <v>0</v>
      </c>
      <c r="O33" s="78">
        <f ca="1">IF($J33&lt;&gt;0,VLOOKUP($L33,'Allocation Factors - Ex'!$B$12:$U$158,6,FALSE)*$J33,0)+IF($F33&lt;&gt;0,VLOOKUP($H33,'Allocation Factors - Ex'!$B$12:$U$158,6,FALSE)*$F33,0)</f>
        <v>0</v>
      </c>
      <c r="P33" s="78">
        <f ca="1">IF($J33&lt;&gt;0,VLOOKUP($L33,'Allocation Factors - Ex'!$B$12:$U$158,7,FALSE)*$J33,0)+IF($F33&lt;&gt;0,VLOOKUP($H33,'Allocation Factors - Ex'!$B$12:$U$158,7,FALSE)*$F33,0)</f>
        <v>0</v>
      </c>
      <c r="Q33" s="78">
        <f ca="1">IF($J33&lt;&gt;0,VLOOKUP($L33,'Allocation Factors - Ex'!$B$12:$U$158,8,FALSE)*$J33,0)+IF($F33&lt;&gt;0,VLOOKUP($H33,'Allocation Factors - Ex'!$B$12:$U$158,8,FALSE)*$F33,0)</f>
        <v>0</v>
      </c>
      <c r="R33" s="78">
        <v>0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50"/>
    </row>
    <row r="34" spans="1:30" x14ac:dyDescent="0.2">
      <c r="A34" s="2">
        <f t="shared" si="9"/>
        <v>16</v>
      </c>
      <c r="B34" s="31" t="s">
        <v>331</v>
      </c>
      <c r="D34" s="78">
        <f ca="1">'Rate Zone Allocation - Gas Cost'!R34</f>
        <v>0</v>
      </c>
      <c r="F34" s="78"/>
      <c r="I34" s="74">
        <v>0</v>
      </c>
      <c r="J34" s="78">
        <f t="shared" ca="1" si="8"/>
        <v>0</v>
      </c>
      <c r="L34" s="2" t="s">
        <v>222</v>
      </c>
      <c r="N34" s="78">
        <f ca="1">IF($J34&lt;&gt;0,VLOOKUP($L34,'Allocation Factors - Ex'!$B$12:$U$158,5,FALSE)*$J34,0)+IF($F34&lt;&gt;0,VLOOKUP($H34,'Allocation Factors - Ex'!$B$12:$U$158,5,FALSE)*$F34,0)</f>
        <v>0</v>
      </c>
      <c r="O34" s="78">
        <f ca="1">IF($J34&lt;&gt;0,VLOOKUP($L34,'Allocation Factors - Ex'!$B$12:$U$158,6,FALSE)*$J34,0)+IF($F34&lt;&gt;0,VLOOKUP($H34,'Allocation Factors - Ex'!$B$12:$U$158,6,FALSE)*$F34,0)</f>
        <v>0</v>
      </c>
      <c r="P34" s="78">
        <f ca="1">IF($J34&lt;&gt;0,VLOOKUP($L34,'Allocation Factors - Ex'!$B$12:$U$158,7,FALSE)*$J34,0)+IF($F34&lt;&gt;0,VLOOKUP($H34,'Allocation Factors - Ex'!$B$12:$U$158,7,FALSE)*$F34,0)</f>
        <v>0</v>
      </c>
      <c r="Q34" s="78">
        <f ca="1">IF($J34&lt;&gt;0,VLOOKUP($L34,'Allocation Factors - Ex'!$B$12:$U$158,8,FALSE)*$J34,0)+IF($F34&lt;&gt;0,VLOOKUP($H34,'Allocation Factors - Ex'!$B$12:$U$158,8,FALSE)*$F34,0)</f>
        <v>0</v>
      </c>
      <c r="R34" s="78">
        <v>0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50"/>
    </row>
    <row r="35" spans="1:30" x14ac:dyDescent="0.2">
      <c r="A35" s="2">
        <f t="shared" si="9"/>
        <v>17</v>
      </c>
      <c r="B35" s="31" t="s">
        <v>332</v>
      </c>
      <c r="D35" s="78">
        <f ca="1">'Rate Zone Allocation - Gas Cost'!R35</f>
        <v>0</v>
      </c>
      <c r="F35" s="78"/>
      <c r="I35" s="74">
        <v>0</v>
      </c>
      <c r="J35" s="78">
        <f t="shared" ca="1" si="8"/>
        <v>0</v>
      </c>
      <c r="L35" s="2" t="s">
        <v>333</v>
      </c>
      <c r="N35" s="78">
        <f ca="1">IF($J35&lt;&gt;0,VLOOKUP($L35,'Allocation Factors - Ex'!$B$12:$U$158,5,FALSE)*$J35,0)+IF($F35&lt;&gt;0,VLOOKUP($H35,'Allocation Factors - Ex'!$B$12:$U$158,5,FALSE)*$F35,0)</f>
        <v>0</v>
      </c>
      <c r="O35" s="78">
        <f ca="1">IF($J35&lt;&gt;0,VLOOKUP($L35,'Allocation Factors - Ex'!$B$12:$U$158,6,FALSE)*$J35,0)+IF($F35&lt;&gt;0,VLOOKUP($H35,'Allocation Factors - Ex'!$B$12:$U$158,6,FALSE)*$F35,0)</f>
        <v>0</v>
      </c>
      <c r="P35" s="78">
        <f ca="1">IF($J35&lt;&gt;0,VLOOKUP($L35,'Allocation Factors - Ex'!$B$12:$U$158,7,FALSE)*$J35,0)+IF($F35&lt;&gt;0,VLOOKUP($H35,'Allocation Factors - Ex'!$B$12:$U$158,7,FALSE)*$F35,0)</f>
        <v>0</v>
      </c>
      <c r="Q35" s="78">
        <f ca="1">IF($J35&lt;&gt;0,VLOOKUP($L35,'Allocation Factors - Ex'!$B$12:$U$158,8,FALSE)*$J35,0)+IF($F35&lt;&gt;0,VLOOKUP($H35,'Allocation Factors - Ex'!$B$12:$U$158,8,FALSE)*$F35,0)</f>
        <v>0</v>
      </c>
      <c r="R35" s="78">
        <v>0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50"/>
    </row>
    <row r="36" spans="1:30" x14ac:dyDescent="0.2">
      <c r="A36" s="2">
        <f t="shared" si="9"/>
        <v>18</v>
      </c>
      <c r="B36" s="31" t="s">
        <v>146</v>
      </c>
      <c r="D36" s="78">
        <f ca="1">'Rate Zone Allocation - Gas Cost'!R36</f>
        <v>0</v>
      </c>
      <c r="F36" s="78"/>
      <c r="I36" s="74">
        <v>0</v>
      </c>
      <c r="J36" s="78">
        <f t="shared" ca="1" si="8"/>
        <v>0</v>
      </c>
      <c r="L36" s="2" t="s">
        <v>229</v>
      </c>
      <c r="N36" s="78">
        <f ca="1">IF($J36&lt;&gt;0,VLOOKUP($L36,'Allocation Factors - Ex'!$B$12:$U$158,5,FALSE)*$J36,0)+IF($F36&lt;&gt;0,VLOOKUP($H36,'Allocation Factors - Ex'!$B$12:$U$158,5,FALSE)*$F36,0)</f>
        <v>0</v>
      </c>
      <c r="O36" s="78">
        <f ca="1">IF($J36&lt;&gt;0,VLOOKUP($L36,'Allocation Factors - Ex'!$B$12:$U$158,6,FALSE)*$J36,0)+IF($F36&lt;&gt;0,VLOOKUP($H36,'Allocation Factors - Ex'!$B$12:$U$158,6,FALSE)*$F36,0)</f>
        <v>0</v>
      </c>
      <c r="P36" s="78">
        <f ca="1">IF($J36&lt;&gt;0,VLOOKUP($L36,'Allocation Factors - Ex'!$B$12:$U$158,7,FALSE)*$J36,0)+IF($F36&lt;&gt;0,VLOOKUP($H36,'Allocation Factors - Ex'!$B$12:$U$158,7,FALSE)*$F36,0)</f>
        <v>0</v>
      </c>
      <c r="Q36" s="78">
        <f ca="1">IF($J36&lt;&gt;0,VLOOKUP($L36,'Allocation Factors - Ex'!$B$12:$U$158,8,FALSE)*$J36,0)+IF($F36&lt;&gt;0,VLOOKUP($H36,'Allocation Factors - Ex'!$B$12:$U$158,8,FALSE)*$F36,0)</f>
        <v>0</v>
      </c>
      <c r="R36" s="78">
        <v>0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50"/>
    </row>
    <row r="37" spans="1:30" x14ac:dyDescent="0.2">
      <c r="A37" s="2">
        <f t="shared" si="9"/>
        <v>19</v>
      </c>
      <c r="B37" s="31" t="s">
        <v>95</v>
      </c>
      <c r="D37" s="78">
        <f ca="1">'Rate Zone Allocation - Gas Cost'!R37</f>
        <v>20656.12506591517</v>
      </c>
      <c r="F37" s="78">
        <v>9718.9252285762832</v>
      </c>
      <c r="H37" s="2" t="s">
        <v>251</v>
      </c>
      <c r="I37" s="74">
        <v>0</v>
      </c>
      <c r="J37" s="78">
        <f t="shared" ca="1" si="8"/>
        <v>10937.199837338887</v>
      </c>
      <c r="L37" s="2" t="s">
        <v>336</v>
      </c>
      <c r="N37" s="78">
        <f ca="1">IF($J37&lt;&gt;0,VLOOKUP($L37,'Allocation Factors - Ex'!$B$12:$U$158,5,FALSE)*$J37,0)+IF($F37&lt;&gt;0,VLOOKUP($H37,'Allocation Factors - Ex'!$B$12:$U$158,5,FALSE)*$F37,0)</f>
        <v>0</v>
      </c>
      <c r="O37" s="78">
        <f ca="1">IF($J37&lt;&gt;0,VLOOKUP($L37,'Allocation Factors - Ex'!$B$12:$U$158,6,FALSE)*$J37,0)+IF($F37&lt;&gt;0,VLOOKUP($H37,'Allocation Factors - Ex'!$B$12:$U$158,6,FALSE)*$F37,0)</f>
        <v>20289.031301978397</v>
      </c>
      <c r="P37" s="78">
        <f ca="1">IF($J37&lt;&gt;0,VLOOKUP($L37,'Allocation Factors - Ex'!$B$12:$U$158,7,FALSE)*$J37,0)+IF($F37&lt;&gt;0,VLOOKUP($H37,'Allocation Factors - Ex'!$B$12:$U$158,7,FALSE)*$F37,0)</f>
        <v>290.69312524995598</v>
      </c>
      <c r="Q37" s="78">
        <f ca="1">IF($J37&lt;&gt;0,VLOOKUP($L37,'Allocation Factors - Ex'!$B$12:$U$158,8,FALSE)*$J37,0)+IF($F37&lt;&gt;0,VLOOKUP($H37,'Allocation Factors - Ex'!$B$12:$U$158,8,FALSE)*$F37,0)</f>
        <v>76.400638686818198</v>
      </c>
      <c r="R37" s="78">
        <v>0</v>
      </c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50"/>
    </row>
    <row r="38" spans="1:30" x14ac:dyDescent="0.2">
      <c r="A38" s="2">
        <f t="shared" si="9"/>
        <v>20</v>
      </c>
      <c r="B38" s="31" t="s">
        <v>99</v>
      </c>
      <c r="D38" s="41">
        <f ca="1">SUM(D31:D37)</f>
        <v>20656.12506591517</v>
      </c>
      <c r="F38" s="41">
        <f>SUM(F31:F37)</f>
        <v>9718.9252285762832</v>
      </c>
      <c r="J38" s="41">
        <f ca="1">SUM(J31:J37)</f>
        <v>10937.199837338887</v>
      </c>
      <c r="N38" s="41">
        <f t="shared" ref="N38:Q38" ca="1" si="10">SUM(N31:N37)</f>
        <v>0</v>
      </c>
      <c r="O38" s="41">
        <f t="shared" ca="1" si="10"/>
        <v>20289.031301978397</v>
      </c>
      <c r="P38" s="41">
        <f t="shared" ca="1" si="10"/>
        <v>290.69312524995598</v>
      </c>
      <c r="Q38" s="41">
        <f t="shared" ca="1" si="10"/>
        <v>76.400638686818198</v>
      </c>
      <c r="R38" s="41">
        <f t="shared" ref="R38" si="11">SUM(R31:R37)</f>
        <v>0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x14ac:dyDescent="0.2">
      <c r="N39" s="78"/>
      <c r="O39" s="78"/>
      <c r="P39" s="78"/>
      <c r="Q39" s="78"/>
      <c r="R39" s="7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50"/>
    </row>
    <row r="40" spans="1:30" x14ac:dyDescent="0.2">
      <c r="B40" s="76" t="s">
        <v>100</v>
      </c>
      <c r="N40" s="78"/>
      <c r="O40" s="78"/>
      <c r="P40" s="78"/>
      <c r="Q40" s="78"/>
      <c r="R40" s="7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50"/>
    </row>
    <row r="41" spans="1:30" x14ac:dyDescent="0.2">
      <c r="A41" s="2">
        <f>A38+1</f>
        <v>21</v>
      </c>
      <c r="B41" s="31" t="s">
        <v>287</v>
      </c>
      <c r="D41" s="78">
        <f ca="1">'Rate Zone Allocation - Gas Cost'!R41</f>
        <v>10.795706928649199</v>
      </c>
      <c r="E41" s="78"/>
      <c r="F41" s="78">
        <v>0</v>
      </c>
      <c r="G41" s="78"/>
      <c r="H41" s="122"/>
      <c r="I41" s="132"/>
      <c r="J41" s="78">
        <f t="shared" ref="J41:J55" ca="1" si="12">D41-F41</f>
        <v>10.795706928649199</v>
      </c>
      <c r="L41" s="2" t="s">
        <v>290</v>
      </c>
      <c r="N41" s="78">
        <f ca="1">IF($J41&lt;&gt;0,VLOOKUP($L41,'Allocation Factors - Ex'!$B$12:$U$158,5,FALSE)*$J41,0)+IF($F41&lt;&gt;0,VLOOKUP($H41,'Allocation Factors - Ex'!$B$12:$U$158,5,FALSE)*$F41,0)</f>
        <v>10.795706928649199</v>
      </c>
      <c r="O41" s="78">
        <f ca="1">IF($J41&lt;&gt;0,VLOOKUP($L41,'Allocation Factors - Ex'!$B$12:$U$158,6,FALSE)*$J41,0)+IF($F41&lt;&gt;0,VLOOKUP($H41,'Allocation Factors - Ex'!$B$12:$U$158,6,FALSE)*$F41,0)</f>
        <v>0</v>
      </c>
      <c r="P41" s="78">
        <f ca="1">IF($J41&lt;&gt;0,VLOOKUP($L41,'Allocation Factors - Ex'!$B$12:$U$158,7,FALSE)*$J41,0)+IF($F41&lt;&gt;0,VLOOKUP($H41,'Allocation Factors - Ex'!$B$12:$U$158,7,FALSE)*$F41,0)</f>
        <v>0</v>
      </c>
      <c r="Q41" s="78">
        <f ca="1">IF($J41&lt;&gt;0,VLOOKUP($L41,'Allocation Factors - Ex'!$B$12:$U$158,8,FALSE)*$J41,0)+IF($F41&lt;&gt;0,VLOOKUP($H41,'Allocation Factors - Ex'!$B$12:$U$158,8,FALSE)*$F41,0)</f>
        <v>0</v>
      </c>
      <c r="R41" s="78">
        <v>0</v>
      </c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50"/>
    </row>
    <row r="42" spans="1:30" x14ac:dyDescent="0.2">
      <c r="A42" s="2">
        <f>A41+1</f>
        <v>22</v>
      </c>
      <c r="B42" s="31" t="s">
        <v>288</v>
      </c>
      <c r="D42" s="78">
        <f ca="1">'Rate Zone Allocation - Gas Cost'!R42</f>
        <v>0</v>
      </c>
      <c r="E42" s="78"/>
      <c r="F42" s="78">
        <v>0</v>
      </c>
      <c r="G42" s="78"/>
      <c r="H42" s="122"/>
      <c r="I42" s="132"/>
      <c r="J42" s="78">
        <f t="shared" ca="1" si="12"/>
        <v>0</v>
      </c>
      <c r="L42" s="2" t="s">
        <v>291</v>
      </c>
      <c r="N42" s="78">
        <f ca="1">IF($J42&lt;&gt;0,VLOOKUP($L42,'Allocation Factors - Ex'!$B$12:$U$158,5,FALSE)*$J42,0)+IF($F42&lt;&gt;0,VLOOKUP($H42,'Allocation Factors - Ex'!$B$12:$U$158,5,FALSE)*$F42,0)</f>
        <v>0</v>
      </c>
      <c r="O42" s="78">
        <f ca="1">IF($J42&lt;&gt;0,VLOOKUP($L42,'Allocation Factors - Ex'!$B$12:$U$158,6,FALSE)*$J42,0)+IF($F42&lt;&gt;0,VLOOKUP($H42,'Allocation Factors - Ex'!$B$12:$U$158,6,FALSE)*$F42,0)</f>
        <v>0</v>
      </c>
      <c r="P42" s="78">
        <f ca="1">IF($J42&lt;&gt;0,VLOOKUP($L42,'Allocation Factors - Ex'!$B$12:$U$158,7,FALSE)*$J42,0)+IF($F42&lt;&gt;0,VLOOKUP($H42,'Allocation Factors - Ex'!$B$12:$U$158,7,FALSE)*$F42,0)</f>
        <v>0</v>
      </c>
      <c r="Q42" s="78">
        <f ca="1">IF($J42&lt;&gt;0,VLOOKUP($L42,'Allocation Factors - Ex'!$B$12:$U$158,8,FALSE)*$J42,0)+IF($F42&lt;&gt;0,VLOOKUP($H42,'Allocation Factors - Ex'!$B$12:$U$158,8,FALSE)*$F42,0)</f>
        <v>0</v>
      </c>
      <c r="R42" s="78">
        <v>0</v>
      </c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50"/>
    </row>
    <row r="43" spans="1:30" x14ac:dyDescent="0.2">
      <c r="A43" s="2">
        <f t="shared" ref="A43:A56" si="13">A42+1</f>
        <v>23</v>
      </c>
      <c r="B43" s="31" t="s">
        <v>289</v>
      </c>
      <c r="D43" s="78">
        <f ca="1">'Rate Zone Allocation - Gas Cost'!R43</f>
        <v>0</v>
      </c>
      <c r="E43" s="78"/>
      <c r="F43" s="78">
        <v>0</v>
      </c>
      <c r="G43" s="78"/>
      <c r="H43" s="122"/>
      <c r="I43" s="132"/>
      <c r="J43" s="78">
        <f t="shared" ca="1" si="12"/>
        <v>0</v>
      </c>
      <c r="L43" s="2" t="s">
        <v>292</v>
      </c>
      <c r="N43" s="78">
        <f ca="1">IF($J43&lt;&gt;0,VLOOKUP($L43,'Allocation Factors - Ex'!$B$12:$U$158,5,FALSE)*$J43,0)+IF($F43&lt;&gt;0,VLOOKUP($H43,'Allocation Factors - Ex'!$B$12:$U$158,5,FALSE)*$F43,0)</f>
        <v>0</v>
      </c>
      <c r="O43" s="78">
        <f ca="1">IF($J43&lt;&gt;0,VLOOKUP($L43,'Allocation Factors - Ex'!$B$12:$U$158,6,FALSE)*$J43,0)+IF($F43&lt;&gt;0,VLOOKUP($H43,'Allocation Factors - Ex'!$B$12:$U$158,6,FALSE)*$F43,0)</f>
        <v>0</v>
      </c>
      <c r="P43" s="78">
        <f ca="1">IF($J43&lt;&gt;0,VLOOKUP($L43,'Allocation Factors - Ex'!$B$12:$U$158,7,FALSE)*$J43,0)+IF($F43&lt;&gt;0,VLOOKUP($H43,'Allocation Factors - Ex'!$B$12:$U$158,7,FALSE)*$F43,0)</f>
        <v>0</v>
      </c>
      <c r="Q43" s="78">
        <f ca="1">IF($J43&lt;&gt;0,VLOOKUP($L43,'Allocation Factors - Ex'!$B$12:$U$158,8,FALSE)*$J43,0)+IF($F43&lt;&gt;0,VLOOKUP($H43,'Allocation Factors - Ex'!$B$12:$U$158,8,FALSE)*$F43,0)</f>
        <v>0</v>
      </c>
      <c r="R43" s="78">
        <v>0</v>
      </c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50"/>
    </row>
    <row r="44" spans="1:30" x14ac:dyDescent="0.2">
      <c r="B44" s="31" t="s">
        <v>163</v>
      </c>
      <c r="D44" s="78"/>
      <c r="E44" s="78"/>
      <c r="F44" s="78"/>
      <c r="G44" s="78"/>
      <c r="H44" s="122"/>
      <c r="I44" s="132"/>
      <c r="J44" s="78"/>
      <c r="N44" s="78"/>
      <c r="O44" s="78"/>
      <c r="P44" s="78"/>
      <c r="Q44" s="78"/>
      <c r="R44" s="7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50"/>
    </row>
    <row r="45" spans="1:30" x14ac:dyDescent="0.2">
      <c r="A45" s="2">
        <f>A43+1</f>
        <v>24</v>
      </c>
      <c r="B45" s="81" t="s">
        <v>165</v>
      </c>
      <c r="D45" s="78">
        <f ca="1">'Rate Zone Allocation - Gas Cost'!R45</f>
        <v>0</v>
      </c>
      <c r="E45" s="78"/>
      <c r="F45" s="78">
        <v>0</v>
      </c>
      <c r="G45" s="78"/>
      <c r="H45" s="122"/>
      <c r="I45" s="132"/>
      <c r="J45" s="78">
        <f t="shared" ca="1" si="12"/>
        <v>0</v>
      </c>
      <c r="L45" s="2" t="s">
        <v>161</v>
      </c>
      <c r="N45" s="78">
        <f ca="1">IF($J45&lt;&gt;0,VLOOKUP($L45,'Allocation Factors - Ex'!$B$12:$U$158,5,FALSE)*$J45,0)+IF($F45&lt;&gt;0,VLOOKUP($H45,'Allocation Factors - Ex'!$B$12:$U$158,5,FALSE)*$F45,0)</f>
        <v>0</v>
      </c>
      <c r="O45" s="78">
        <f ca="1">IF($J45&lt;&gt;0,VLOOKUP($L45,'Allocation Factors - Ex'!$B$12:$U$158,6,FALSE)*$J45,0)+IF($F45&lt;&gt;0,VLOOKUP($H45,'Allocation Factors - Ex'!$B$12:$U$158,6,FALSE)*$F45,0)</f>
        <v>0</v>
      </c>
      <c r="P45" s="78">
        <f ca="1">IF($J45&lt;&gt;0,VLOOKUP($L45,'Allocation Factors - Ex'!$B$12:$U$158,7,FALSE)*$J45,0)+IF($F45&lt;&gt;0,VLOOKUP($H45,'Allocation Factors - Ex'!$B$12:$U$158,7,FALSE)*$F45,0)</f>
        <v>0</v>
      </c>
      <c r="Q45" s="78">
        <f ca="1">IF($J45&lt;&gt;0,VLOOKUP($L45,'Allocation Factors - Ex'!$B$12:$U$158,8,FALSE)*$J45,0)+IF($F45&lt;&gt;0,VLOOKUP($H45,'Allocation Factors - Ex'!$B$12:$U$158,8,FALSE)*$F45,0)</f>
        <v>0</v>
      </c>
      <c r="R45" s="78">
        <v>0</v>
      </c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50"/>
    </row>
    <row r="46" spans="1:30" x14ac:dyDescent="0.2">
      <c r="A46" s="2">
        <f t="shared" si="13"/>
        <v>25</v>
      </c>
      <c r="B46" s="81" t="s">
        <v>166</v>
      </c>
      <c r="D46" s="78">
        <f ca="1">'Rate Zone Allocation - Gas Cost'!R46</f>
        <v>0</v>
      </c>
      <c r="E46" s="78"/>
      <c r="F46" s="78">
        <v>0</v>
      </c>
      <c r="G46" s="78"/>
      <c r="H46" s="122"/>
      <c r="I46" s="132"/>
      <c r="J46" s="78">
        <f t="shared" ca="1" si="12"/>
        <v>0</v>
      </c>
      <c r="L46" s="2" t="s">
        <v>162</v>
      </c>
      <c r="N46" s="78">
        <f ca="1">IF($J46&lt;&gt;0,VLOOKUP($L46,'Allocation Factors - Ex'!$B$12:$U$158,5,FALSE)*$J46,0)+IF($F46&lt;&gt;0,VLOOKUP($H46,'Allocation Factors - Ex'!$B$12:$U$158,5,FALSE)*$F46,0)</f>
        <v>0</v>
      </c>
      <c r="O46" s="78">
        <f ca="1">IF($J46&lt;&gt;0,VLOOKUP($L46,'Allocation Factors - Ex'!$B$12:$U$158,6,FALSE)*$J46,0)+IF($F46&lt;&gt;0,VLOOKUP($H46,'Allocation Factors - Ex'!$B$12:$U$158,6,FALSE)*$F46,0)</f>
        <v>0</v>
      </c>
      <c r="P46" s="78">
        <f ca="1">IF($J46&lt;&gt;0,VLOOKUP($L46,'Allocation Factors - Ex'!$B$12:$U$158,7,FALSE)*$J46,0)+IF($F46&lt;&gt;0,VLOOKUP($H46,'Allocation Factors - Ex'!$B$12:$U$158,7,FALSE)*$F46,0)</f>
        <v>0</v>
      </c>
      <c r="Q46" s="78">
        <f ca="1">IF($J46&lt;&gt;0,VLOOKUP($L46,'Allocation Factors - Ex'!$B$12:$U$158,8,FALSE)*$J46,0)+IF($F46&lt;&gt;0,VLOOKUP($H46,'Allocation Factors - Ex'!$B$12:$U$158,8,FALSE)*$F46,0)</f>
        <v>0</v>
      </c>
      <c r="R46" s="78">
        <v>0</v>
      </c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50"/>
    </row>
    <row r="47" spans="1:30" x14ac:dyDescent="0.2">
      <c r="A47" s="2">
        <f t="shared" si="13"/>
        <v>26</v>
      </c>
      <c r="B47" s="31" t="s">
        <v>101</v>
      </c>
      <c r="D47" s="78">
        <f ca="1">'Rate Zone Allocation - Gas Cost'!R47</f>
        <v>0</v>
      </c>
      <c r="E47" s="78"/>
      <c r="F47" s="78">
        <v>0</v>
      </c>
      <c r="G47" s="78"/>
      <c r="H47" s="122"/>
      <c r="I47" s="132"/>
      <c r="J47" s="78">
        <f t="shared" ca="1" si="12"/>
        <v>0</v>
      </c>
      <c r="L47" s="2" t="s">
        <v>220</v>
      </c>
      <c r="N47" s="78">
        <f ca="1">IF($J47&lt;&gt;0,VLOOKUP($L47,'Allocation Factors - Ex'!$B$12:$U$158,5,FALSE)*$J47,0)+IF($F47&lt;&gt;0,VLOOKUP($H47,'Allocation Factors - Ex'!$B$12:$U$158,5,FALSE)*$F47,0)</f>
        <v>0</v>
      </c>
      <c r="O47" s="78">
        <f ca="1">IF($J47&lt;&gt;0,VLOOKUP($L47,'Allocation Factors - Ex'!$B$12:$U$158,6,FALSE)*$J47,0)+IF($F47&lt;&gt;0,VLOOKUP($H47,'Allocation Factors - Ex'!$B$12:$U$158,6,FALSE)*$F47,0)</f>
        <v>0</v>
      </c>
      <c r="P47" s="78">
        <f ca="1">IF($J47&lt;&gt;0,VLOOKUP($L47,'Allocation Factors - Ex'!$B$12:$U$158,7,FALSE)*$J47,0)+IF($F47&lt;&gt;0,VLOOKUP($H47,'Allocation Factors - Ex'!$B$12:$U$158,7,FALSE)*$F47,0)</f>
        <v>0</v>
      </c>
      <c r="Q47" s="78">
        <f ca="1">IF($J47&lt;&gt;0,VLOOKUP($L47,'Allocation Factors - Ex'!$B$12:$U$158,8,FALSE)*$J47,0)+IF($F47&lt;&gt;0,VLOOKUP($H47,'Allocation Factors - Ex'!$B$12:$U$158,8,FALSE)*$F47,0)</f>
        <v>0</v>
      </c>
      <c r="R47" s="78">
        <v>0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50"/>
    </row>
    <row r="48" spans="1:30" x14ac:dyDescent="0.2">
      <c r="A48" s="2">
        <f t="shared" si="13"/>
        <v>27</v>
      </c>
      <c r="B48" s="31" t="s">
        <v>102</v>
      </c>
      <c r="D48" s="78">
        <f ca="1">'Rate Zone Allocation - Gas Cost'!R48</f>
        <v>0</v>
      </c>
      <c r="E48" s="78"/>
      <c r="F48" s="78">
        <v>0</v>
      </c>
      <c r="G48" s="78"/>
      <c r="H48" s="122"/>
      <c r="I48" s="132"/>
      <c r="J48" s="78">
        <f t="shared" ca="1" si="12"/>
        <v>0</v>
      </c>
      <c r="L48" s="2" t="s">
        <v>220</v>
      </c>
      <c r="N48" s="78">
        <f ca="1">IF($J48&lt;&gt;0,VLOOKUP($L48,'Allocation Factors - Ex'!$B$12:$U$158,5,FALSE)*$J48,0)+IF($F48&lt;&gt;0,VLOOKUP($H48,'Allocation Factors - Ex'!$B$12:$U$158,5,FALSE)*$F48,0)</f>
        <v>0</v>
      </c>
      <c r="O48" s="78">
        <f ca="1">IF($J48&lt;&gt;0,VLOOKUP($L48,'Allocation Factors - Ex'!$B$12:$U$158,6,FALSE)*$J48,0)+IF($F48&lt;&gt;0,VLOOKUP($H48,'Allocation Factors - Ex'!$B$12:$U$158,6,FALSE)*$F48,0)</f>
        <v>0</v>
      </c>
      <c r="P48" s="78">
        <f ca="1">IF($J48&lt;&gt;0,VLOOKUP($L48,'Allocation Factors - Ex'!$B$12:$U$158,7,FALSE)*$J48,0)+IF($F48&lt;&gt;0,VLOOKUP($H48,'Allocation Factors - Ex'!$B$12:$U$158,7,FALSE)*$F48,0)</f>
        <v>0</v>
      </c>
      <c r="Q48" s="78">
        <f ca="1">IF($J48&lt;&gt;0,VLOOKUP($L48,'Allocation Factors - Ex'!$B$12:$U$158,8,FALSE)*$J48,0)+IF($F48&lt;&gt;0,VLOOKUP($H48,'Allocation Factors - Ex'!$B$12:$U$158,8,FALSE)*$F48,0)</f>
        <v>0</v>
      </c>
      <c r="R48" s="78">
        <v>0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50"/>
    </row>
    <row r="49" spans="1:30" x14ac:dyDescent="0.2">
      <c r="A49" s="2">
        <f t="shared" si="13"/>
        <v>28</v>
      </c>
      <c r="B49" s="31" t="s">
        <v>103</v>
      </c>
      <c r="D49" s="78">
        <f ca="1">'Rate Zone Allocation - Gas Cost'!R49</f>
        <v>0</v>
      </c>
      <c r="E49" s="78"/>
      <c r="F49" s="78">
        <v>0</v>
      </c>
      <c r="G49" s="78"/>
      <c r="H49" s="122"/>
      <c r="I49" s="132"/>
      <c r="J49" s="78">
        <f t="shared" ca="1" si="12"/>
        <v>0</v>
      </c>
      <c r="L49" s="2" t="s">
        <v>190</v>
      </c>
      <c r="N49" s="78">
        <f ca="1">IF($J49&lt;&gt;0,VLOOKUP($L49,'Allocation Factors - Ex'!$B$12:$U$158,5,FALSE)*$J49,0)+IF($F49&lt;&gt;0,VLOOKUP($H49,'Allocation Factors - Ex'!$B$12:$U$158,5,FALSE)*$F49,0)</f>
        <v>0</v>
      </c>
      <c r="O49" s="78">
        <f ca="1">IF($J49&lt;&gt;0,VLOOKUP($L49,'Allocation Factors - Ex'!$B$12:$U$158,6,FALSE)*$J49,0)+IF($F49&lt;&gt;0,VLOOKUP($H49,'Allocation Factors - Ex'!$B$12:$U$158,6,FALSE)*$F49,0)</f>
        <v>0</v>
      </c>
      <c r="P49" s="78">
        <f ca="1">IF($J49&lt;&gt;0,VLOOKUP($L49,'Allocation Factors - Ex'!$B$12:$U$158,7,FALSE)*$J49,0)+IF($F49&lt;&gt;0,VLOOKUP($H49,'Allocation Factors - Ex'!$B$12:$U$158,7,FALSE)*$F49,0)</f>
        <v>0</v>
      </c>
      <c r="Q49" s="78">
        <f ca="1">IF($J49&lt;&gt;0,VLOOKUP($L49,'Allocation Factors - Ex'!$B$12:$U$158,8,FALSE)*$J49,0)+IF($F49&lt;&gt;0,VLOOKUP($H49,'Allocation Factors - Ex'!$B$12:$U$158,8,FALSE)*$F49,0)</f>
        <v>0</v>
      </c>
      <c r="R49" s="78">
        <v>0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50"/>
    </row>
    <row r="50" spans="1:30" x14ac:dyDescent="0.2">
      <c r="A50" s="2">
        <f t="shared" si="13"/>
        <v>29</v>
      </c>
      <c r="B50" s="31" t="s">
        <v>186</v>
      </c>
      <c r="D50" s="78">
        <f ca="1">'Rate Zone Allocation - Gas Cost'!R50</f>
        <v>0</v>
      </c>
      <c r="E50" s="78"/>
      <c r="F50" s="78">
        <v>0</v>
      </c>
      <c r="G50" s="78"/>
      <c r="H50" s="122"/>
      <c r="I50" s="132"/>
      <c r="J50" s="78">
        <f t="shared" ca="1" si="12"/>
        <v>0</v>
      </c>
      <c r="L50" s="2" t="s">
        <v>191</v>
      </c>
      <c r="N50" s="78">
        <f ca="1">IF($J50&lt;&gt;0,VLOOKUP($L50,'Allocation Factors - Ex'!$B$12:$U$158,5,FALSE)*$J50,0)+IF($F50&lt;&gt;0,VLOOKUP($H50,'Allocation Factors - Ex'!$B$12:$U$158,5,FALSE)*$F50,0)</f>
        <v>0</v>
      </c>
      <c r="O50" s="78">
        <f ca="1">IF($J50&lt;&gt;0,VLOOKUP($L50,'Allocation Factors - Ex'!$B$12:$U$158,6,FALSE)*$J50,0)+IF($F50&lt;&gt;0,VLOOKUP($H50,'Allocation Factors - Ex'!$B$12:$U$158,6,FALSE)*$F50,0)</f>
        <v>0</v>
      </c>
      <c r="P50" s="78">
        <f ca="1">IF($J50&lt;&gt;0,VLOOKUP($L50,'Allocation Factors - Ex'!$B$12:$U$158,7,FALSE)*$J50,0)+IF($F50&lt;&gt;0,VLOOKUP($H50,'Allocation Factors - Ex'!$B$12:$U$158,7,FALSE)*$F50,0)</f>
        <v>0</v>
      </c>
      <c r="Q50" s="78">
        <f ca="1">IF($J50&lt;&gt;0,VLOOKUP($L50,'Allocation Factors - Ex'!$B$12:$U$158,8,FALSE)*$J50,0)+IF($F50&lt;&gt;0,VLOOKUP($H50,'Allocation Factors - Ex'!$B$12:$U$158,8,FALSE)*$F50,0)</f>
        <v>0</v>
      </c>
      <c r="R50" s="78">
        <v>0</v>
      </c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50"/>
    </row>
    <row r="51" spans="1:30" x14ac:dyDescent="0.2">
      <c r="B51" s="31" t="s">
        <v>164</v>
      </c>
      <c r="D51" s="78"/>
      <c r="E51" s="78"/>
      <c r="F51" s="78"/>
      <c r="G51" s="78"/>
      <c r="H51" s="122"/>
      <c r="I51" s="132"/>
      <c r="J51" s="78"/>
      <c r="N51" s="78"/>
      <c r="O51" s="78"/>
      <c r="P51" s="78"/>
      <c r="Q51" s="78"/>
      <c r="R51" s="7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50"/>
    </row>
    <row r="52" spans="1:30" x14ac:dyDescent="0.2">
      <c r="A52" s="2">
        <f>A50+1</f>
        <v>30</v>
      </c>
      <c r="B52" s="81" t="s">
        <v>176</v>
      </c>
      <c r="D52" s="78">
        <f ca="1">'Rate Zone Allocation - Gas Cost'!R52</f>
        <v>0</v>
      </c>
      <c r="F52" s="78">
        <v>0</v>
      </c>
      <c r="J52" s="78">
        <f t="shared" ca="1" si="12"/>
        <v>0</v>
      </c>
      <c r="L52" s="2" t="s">
        <v>223</v>
      </c>
      <c r="N52" s="78">
        <f ca="1">IF($J52&lt;&gt;0,VLOOKUP($L52,'Allocation Factors - Ex'!$B$12:$U$158,5,FALSE)*$J52,0)+IF($F52&lt;&gt;0,VLOOKUP($H52,'Allocation Factors - Ex'!$B$12:$U$158,5,FALSE)*$F52,0)</f>
        <v>0</v>
      </c>
      <c r="O52" s="78">
        <f ca="1">IF($J52&lt;&gt;0,VLOOKUP($L52,'Allocation Factors - Ex'!$B$12:$U$158,6,FALSE)*$J52,0)+IF($F52&lt;&gt;0,VLOOKUP($H52,'Allocation Factors - Ex'!$B$12:$U$158,6,FALSE)*$F52,0)</f>
        <v>0</v>
      </c>
      <c r="P52" s="78">
        <f ca="1">IF($J52&lt;&gt;0,VLOOKUP($L52,'Allocation Factors - Ex'!$B$12:$U$158,7,FALSE)*$J52,0)+IF($F52&lt;&gt;0,VLOOKUP($H52,'Allocation Factors - Ex'!$B$12:$U$158,7,FALSE)*$F52,0)</f>
        <v>0</v>
      </c>
      <c r="Q52" s="78">
        <f ca="1">IF($J52&lt;&gt;0,VLOOKUP($L52,'Allocation Factors - Ex'!$B$12:$U$158,8,FALSE)*$J52,0)+IF($F52&lt;&gt;0,VLOOKUP($H52,'Allocation Factors - Ex'!$B$12:$U$158,8,FALSE)*$F52,0)</f>
        <v>0</v>
      </c>
      <c r="R52" s="78">
        <v>0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50"/>
    </row>
    <row r="53" spans="1:30" x14ac:dyDescent="0.2">
      <c r="A53" s="2">
        <f t="shared" si="13"/>
        <v>31</v>
      </c>
      <c r="B53" s="81" t="s">
        <v>72</v>
      </c>
      <c r="D53" s="78">
        <f ca="1">'Rate Zone Allocation - Gas Cost'!R53</f>
        <v>0</v>
      </c>
      <c r="F53" s="78">
        <v>0</v>
      </c>
      <c r="J53" s="78">
        <f t="shared" ca="1" si="12"/>
        <v>0</v>
      </c>
      <c r="L53" s="2" t="s">
        <v>220</v>
      </c>
      <c r="N53" s="78">
        <f ca="1">IF($J53&lt;&gt;0,VLOOKUP($L53,'Allocation Factors - Ex'!$B$12:$U$158,5,FALSE)*$J53,0)+IF($F53&lt;&gt;0,VLOOKUP($H53,'Allocation Factors - Ex'!$B$12:$U$158,5,FALSE)*$F53,0)</f>
        <v>0</v>
      </c>
      <c r="O53" s="78">
        <f ca="1">IF($J53&lt;&gt;0,VLOOKUP($L53,'Allocation Factors - Ex'!$B$12:$U$158,6,FALSE)*$J53,0)+IF($F53&lt;&gt;0,VLOOKUP($H53,'Allocation Factors - Ex'!$B$12:$U$158,6,FALSE)*$F53,0)</f>
        <v>0</v>
      </c>
      <c r="P53" s="78">
        <f ca="1">IF($J53&lt;&gt;0,VLOOKUP($L53,'Allocation Factors - Ex'!$B$12:$U$158,7,FALSE)*$J53,0)+IF($F53&lt;&gt;0,VLOOKUP($H53,'Allocation Factors - Ex'!$B$12:$U$158,7,FALSE)*$F53,0)</f>
        <v>0</v>
      </c>
      <c r="Q53" s="78">
        <f ca="1">IF($J53&lt;&gt;0,VLOOKUP($L53,'Allocation Factors - Ex'!$B$12:$U$158,8,FALSE)*$J53,0)+IF($F53&lt;&gt;0,VLOOKUP($H53,'Allocation Factors - Ex'!$B$12:$U$158,8,FALSE)*$F53,0)</f>
        <v>0</v>
      </c>
      <c r="R53" s="78">
        <v>0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50"/>
    </row>
    <row r="54" spans="1:30" x14ac:dyDescent="0.2">
      <c r="A54" s="2">
        <f t="shared" si="13"/>
        <v>32</v>
      </c>
      <c r="B54" s="81" t="s">
        <v>174</v>
      </c>
      <c r="D54" s="78">
        <f ca="1">'Rate Zone Allocation - Gas Cost'!R54</f>
        <v>0</v>
      </c>
      <c r="F54" s="78">
        <v>0</v>
      </c>
      <c r="J54" s="78">
        <f t="shared" ca="1" si="12"/>
        <v>0</v>
      </c>
      <c r="L54" s="2" t="s">
        <v>272</v>
      </c>
      <c r="N54" s="78">
        <f ca="1">IF($J54&lt;&gt;0,VLOOKUP($L54,'Allocation Factors - Ex'!$B$12:$U$158,5,FALSE)*$J54,0)+IF($F54&lt;&gt;0,VLOOKUP($H54,'Allocation Factors - Ex'!$B$12:$U$158,5,FALSE)*$F54,0)</f>
        <v>0</v>
      </c>
      <c r="O54" s="78">
        <f ca="1">IF($J54&lt;&gt;0,VLOOKUP($L54,'Allocation Factors - Ex'!$B$12:$U$158,6,FALSE)*$J54,0)+IF($F54&lt;&gt;0,VLOOKUP($H54,'Allocation Factors - Ex'!$B$12:$U$158,6,FALSE)*$F54,0)</f>
        <v>0</v>
      </c>
      <c r="P54" s="78">
        <f ca="1">IF($J54&lt;&gt;0,VLOOKUP($L54,'Allocation Factors - Ex'!$B$12:$U$158,7,FALSE)*$J54,0)+IF($F54&lt;&gt;0,VLOOKUP($H54,'Allocation Factors - Ex'!$B$12:$U$158,7,FALSE)*$F54,0)</f>
        <v>0</v>
      </c>
      <c r="Q54" s="78">
        <f ca="1">IF($J54&lt;&gt;0,VLOOKUP($L54,'Allocation Factors - Ex'!$B$12:$U$158,8,FALSE)*$J54,0)+IF($F54&lt;&gt;0,VLOOKUP($H54,'Allocation Factors - Ex'!$B$12:$U$158,8,FALSE)*$F54,0)</f>
        <v>0</v>
      </c>
      <c r="R54" s="78">
        <v>0</v>
      </c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50"/>
    </row>
    <row r="55" spans="1:30" x14ac:dyDescent="0.2">
      <c r="A55" s="2">
        <f t="shared" si="13"/>
        <v>33</v>
      </c>
      <c r="B55" s="31" t="s">
        <v>249</v>
      </c>
      <c r="D55" s="78">
        <f ca="1">'Rate Zone Allocation - Gas Cost'!R55</f>
        <v>0</v>
      </c>
      <c r="F55" s="78">
        <v>0</v>
      </c>
      <c r="J55" s="78">
        <f t="shared" ca="1" si="12"/>
        <v>0</v>
      </c>
      <c r="L55" s="2" t="s">
        <v>337</v>
      </c>
      <c r="N55" s="78">
        <f ca="1">IF($J55&lt;&gt;0,VLOOKUP($L55,'Allocation Factors - Ex'!$B$12:$U$158,5,FALSE)*$J55,0)+IF($F55&lt;&gt;0,VLOOKUP($H55,'Allocation Factors - Ex'!$B$12:$U$158,5,FALSE)*$F55,0)</f>
        <v>0</v>
      </c>
      <c r="O55" s="78">
        <f ca="1">IF($J55&lt;&gt;0,VLOOKUP($L55,'Allocation Factors - Ex'!$B$12:$U$158,6,FALSE)*$J55,0)+IF($F55&lt;&gt;0,VLOOKUP($H55,'Allocation Factors - Ex'!$B$12:$U$158,6,FALSE)*$F55,0)</f>
        <v>0</v>
      </c>
      <c r="P55" s="78">
        <f ca="1">IF($J55&lt;&gt;0,VLOOKUP($L55,'Allocation Factors - Ex'!$B$12:$U$158,7,FALSE)*$J55,0)+IF($F55&lt;&gt;0,VLOOKUP($H55,'Allocation Factors - Ex'!$B$12:$U$158,7,FALSE)*$F55,0)</f>
        <v>0</v>
      </c>
      <c r="Q55" s="78">
        <f ca="1">IF($J55&lt;&gt;0,VLOOKUP($L55,'Allocation Factors - Ex'!$B$12:$U$158,8,FALSE)*$J55,0)+IF($F55&lt;&gt;0,VLOOKUP($H55,'Allocation Factors - Ex'!$B$12:$U$158,8,FALSE)*$F55,0)</f>
        <v>0</v>
      </c>
      <c r="R55" s="78">
        <v>0</v>
      </c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50"/>
    </row>
    <row r="56" spans="1:30" x14ac:dyDescent="0.2">
      <c r="A56" s="2">
        <f t="shared" si="13"/>
        <v>34</v>
      </c>
      <c r="B56" s="31" t="s">
        <v>382</v>
      </c>
      <c r="D56" s="41">
        <f ca="1">SUM(D41:D55)</f>
        <v>10.795706928649199</v>
      </c>
      <c r="F56" s="41">
        <f>SUM(F41:F55)</f>
        <v>0</v>
      </c>
      <c r="J56" s="41">
        <f ca="1">SUM(J41:J55)</f>
        <v>10.795706928649199</v>
      </c>
      <c r="N56" s="41">
        <f t="shared" ref="N56:Q56" ca="1" si="14">SUM(N41:N55)</f>
        <v>10.795706928649199</v>
      </c>
      <c r="O56" s="41">
        <f t="shared" ca="1" si="14"/>
        <v>0</v>
      </c>
      <c r="P56" s="41">
        <f t="shared" ca="1" si="14"/>
        <v>0</v>
      </c>
      <c r="Q56" s="41">
        <f t="shared" ca="1" si="14"/>
        <v>0</v>
      </c>
      <c r="R56" s="41">
        <f t="shared" ref="R56" si="15">SUM(R41:R55)</f>
        <v>0</v>
      </c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1:30" x14ac:dyDescent="0.2">
      <c r="D57" s="50"/>
      <c r="AD57" s="50"/>
    </row>
    <row r="58" spans="1:30" ht="13.5" thickBot="1" x14ac:dyDescent="0.25">
      <c r="A58" s="2">
        <f>A56+1</f>
        <v>35</v>
      </c>
      <c r="B58" s="31" t="s">
        <v>149</v>
      </c>
      <c r="D58" s="82">
        <f ca="1">D21+D28+D38+D56</f>
        <v>20666.92077284382</v>
      </c>
      <c r="F58" s="82">
        <f>F21+F28+F38+F56</f>
        <v>9718.9252285762832</v>
      </c>
      <c r="J58" s="82">
        <f ca="1">J21+J28+J38+J56</f>
        <v>10947.995544267536</v>
      </c>
      <c r="N58" s="82">
        <f ca="1">N21+N28+N38+N56</f>
        <v>10.795706928649199</v>
      </c>
      <c r="O58" s="82">
        <f t="shared" ref="O58:Q58" ca="1" si="16">O21+O28+O38+O56</f>
        <v>20289.031301978397</v>
      </c>
      <c r="P58" s="82">
        <f t="shared" ca="1" si="16"/>
        <v>290.69312524995598</v>
      </c>
      <c r="Q58" s="82">
        <f t="shared" ca="1" si="16"/>
        <v>76.400638686818198</v>
      </c>
      <c r="R58" s="82">
        <f t="shared" ref="R58" si="17">R21+R28+R38+R56</f>
        <v>0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1:30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1" spans="1:30" x14ac:dyDescent="0.2">
      <c r="F61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8370-7453-45A6-BF10-E9FD8BBB672E}">
  <dimension ref="A2:BG201"/>
  <sheetViews>
    <sheetView zoomScale="80" zoomScaleNormal="80" workbookViewId="0">
      <selection activeCell="I82" sqref="I82"/>
    </sheetView>
  </sheetViews>
  <sheetFormatPr defaultColWidth="9.140625" defaultRowHeight="12.75" x14ac:dyDescent="0.2"/>
  <cols>
    <col min="1" max="1" width="9.140625" style="18"/>
    <col min="2" max="2" width="29.140625" style="18" customWidth="1"/>
    <col min="3" max="3" width="9" style="18" customWidth="1"/>
    <col min="4" max="4" width="15.28515625" style="1" bestFit="1" customWidth="1"/>
    <col min="5" max="5" width="2.85546875" style="1" customWidth="1"/>
    <col min="6" max="6" width="15" style="1" customWidth="1"/>
    <col min="7" max="10" width="14.7109375" style="1" customWidth="1"/>
    <col min="11" max="12" width="9.140625" style="1"/>
    <col min="13" max="13" width="2" style="1" customWidth="1"/>
    <col min="14" max="14" width="23.5703125" style="1" customWidth="1"/>
    <col min="15" max="16" width="9.140625" style="1"/>
    <col min="17" max="17" width="11.7109375" style="1" customWidth="1"/>
    <col min="18" max="16384" width="9.140625" style="1"/>
  </cols>
  <sheetData>
    <row r="2" spans="1:59" x14ac:dyDescent="0.2">
      <c r="D2" s="8"/>
      <c r="G2" s="8"/>
      <c r="H2" s="8"/>
      <c r="I2" s="8"/>
    </row>
    <row r="3" spans="1:59" x14ac:dyDescent="0.2">
      <c r="D3" s="8"/>
      <c r="G3" s="8"/>
      <c r="H3" s="8"/>
      <c r="I3" s="8"/>
    </row>
    <row r="4" spans="1:59" x14ac:dyDescent="0.2">
      <c r="D4" s="8"/>
      <c r="G4" s="8"/>
      <c r="H4" s="8"/>
      <c r="I4" s="8"/>
    </row>
    <row r="5" spans="1:59" x14ac:dyDescent="0.2">
      <c r="D5" s="8"/>
      <c r="G5" s="8"/>
      <c r="H5" s="8"/>
      <c r="I5" s="8"/>
    </row>
    <row r="6" spans="1:59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</row>
    <row r="7" spans="1:59" ht="15" customHeight="1" x14ac:dyDescent="0.2">
      <c r="B7" s="145" t="s">
        <v>484</v>
      </c>
      <c r="C7" s="145"/>
      <c r="D7" s="145"/>
      <c r="E7" s="145"/>
      <c r="F7" s="145"/>
      <c r="G7" s="145"/>
      <c r="H7" s="145"/>
      <c r="I7" s="145"/>
      <c r="J7" s="145"/>
    </row>
    <row r="8" spans="1:59" ht="15" customHeight="1" x14ac:dyDescent="0.2">
      <c r="F8" s="146" t="s">
        <v>257</v>
      </c>
      <c r="G8" s="146"/>
      <c r="H8" s="146"/>
      <c r="I8" s="146"/>
      <c r="J8" s="146"/>
    </row>
    <row r="9" spans="1:59" x14ac:dyDescent="0.2">
      <c r="A9" s="18" t="s">
        <v>2</v>
      </c>
      <c r="D9" s="18"/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L9" s="18"/>
      <c r="N9" s="18"/>
      <c r="Q9" s="70"/>
    </row>
    <row r="10" spans="1:59" x14ac:dyDescent="0.2">
      <c r="A10" s="4" t="s">
        <v>4</v>
      </c>
      <c r="B10" s="4" t="s">
        <v>405</v>
      </c>
      <c r="D10" s="4" t="s">
        <v>11</v>
      </c>
      <c r="E10" s="18"/>
      <c r="F10" s="33" t="s">
        <v>422</v>
      </c>
      <c r="G10" s="33" t="s">
        <v>425</v>
      </c>
      <c r="H10" s="33" t="s">
        <v>426</v>
      </c>
      <c r="I10" s="33" t="s">
        <v>427</v>
      </c>
      <c r="J10" s="33" t="s">
        <v>482</v>
      </c>
      <c r="L10" s="18"/>
      <c r="O10" s="18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8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8"/>
      <c r="AY10" s="150"/>
      <c r="AZ10" s="150"/>
      <c r="BA10" s="150"/>
      <c r="BB10" s="150"/>
      <c r="BC10" s="150"/>
      <c r="BD10" s="150"/>
      <c r="BE10" s="150"/>
      <c r="BF10" s="150"/>
      <c r="BG10" s="150"/>
    </row>
    <row r="11" spans="1:59" x14ac:dyDescent="0.2">
      <c r="D11" s="18" t="s">
        <v>12</v>
      </c>
      <c r="F11" s="83" t="s">
        <v>13</v>
      </c>
      <c r="G11" s="83" t="s">
        <v>14</v>
      </c>
      <c r="H11" s="83" t="s">
        <v>366</v>
      </c>
      <c r="I11" s="83" t="s">
        <v>15</v>
      </c>
      <c r="J11" s="83" t="s">
        <v>16</v>
      </c>
      <c r="N11" s="18"/>
      <c r="O11" s="18"/>
      <c r="Q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</row>
    <row r="12" spans="1:59" x14ac:dyDescent="0.2">
      <c r="L12" s="18"/>
      <c r="N12" s="18"/>
      <c r="O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</row>
    <row r="13" spans="1:59" x14ac:dyDescent="0.2">
      <c r="A13" s="18">
        <v>1</v>
      </c>
      <c r="C13" s="18" t="s">
        <v>368</v>
      </c>
      <c r="D13" s="50">
        <f>SUM(H13:L13)</f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L13" s="18"/>
      <c r="N13" s="18"/>
      <c r="O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</row>
    <row r="14" spans="1:59" x14ac:dyDescent="0.2">
      <c r="A14" s="18">
        <f>A13+1</f>
        <v>2</v>
      </c>
      <c r="B14" s="18" t="s">
        <v>334</v>
      </c>
      <c r="D14" s="88">
        <f>SUM(H14:L14)</f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L14" s="18"/>
      <c r="N14" s="18"/>
      <c r="O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</row>
    <row r="15" spans="1:59" x14ac:dyDescent="0.2">
      <c r="L15" s="18"/>
      <c r="N15" s="18"/>
      <c r="O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</row>
    <row r="16" spans="1:59" x14ac:dyDescent="0.2">
      <c r="A16" s="18">
        <f>A14+1</f>
        <v>3</v>
      </c>
      <c r="C16" s="18" t="s">
        <v>367</v>
      </c>
      <c r="D16" s="8">
        <f>SUM(F16:I16)</f>
        <v>21.017310653740001</v>
      </c>
      <c r="F16" s="1">
        <v>0</v>
      </c>
      <c r="G16" s="20">
        <v>21.017310653740001</v>
      </c>
      <c r="H16" s="20">
        <v>0</v>
      </c>
      <c r="I16" s="20">
        <v>0</v>
      </c>
      <c r="J16" s="20">
        <v>0</v>
      </c>
      <c r="L16" s="18"/>
      <c r="O16" s="18"/>
    </row>
    <row r="17" spans="1:59" x14ac:dyDescent="0.2">
      <c r="A17" s="18">
        <f>A16+1</f>
        <v>4</v>
      </c>
      <c r="B17" s="18" t="s">
        <v>342</v>
      </c>
      <c r="D17" s="37">
        <f>SUM(F17:I17)</f>
        <v>1</v>
      </c>
      <c r="F17" s="37">
        <f t="shared" ref="F17:I17" si="0">F16/$D16</f>
        <v>0</v>
      </c>
      <c r="G17" s="37">
        <f t="shared" si="0"/>
        <v>1</v>
      </c>
      <c r="H17" s="37">
        <f t="shared" si="0"/>
        <v>0</v>
      </c>
      <c r="I17" s="37">
        <f t="shared" si="0"/>
        <v>0</v>
      </c>
      <c r="J17" s="37">
        <f t="shared" ref="J17" si="1">J16/$D16</f>
        <v>0</v>
      </c>
      <c r="L17" s="18"/>
      <c r="N17" s="18"/>
      <c r="O17" s="18"/>
      <c r="Q17" s="8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59" x14ac:dyDescent="0.2">
      <c r="C18" s="1"/>
      <c r="L18" s="18"/>
      <c r="N18" s="18"/>
      <c r="O18" s="18"/>
      <c r="Q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</row>
    <row r="19" spans="1:59" x14ac:dyDescent="0.2">
      <c r="A19" s="18">
        <f>A17+1</f>
        <v>5</v>
      </c>
      <c r="C19" s="18" t="s">
        <v>367</v>
      </c>
      <c r="D19" s="8">
        <f>SUM(F19:I19)</f>
        <v>68148.55814707953</v>
      </c>
      <c r="F19" s="1">
        <v>0</v>
      </c>
      <c r="G19" s="20">
        <v>67327.805014632497</v>
      </c>
      <c r="H19" s="20">
        <v>820.75313244703364</v>
      </c>
      <c r="I19" s="20">
        <v>0</v>
      </c>
      <c r="J19" s="20">
        <v>0</v>
      </c>
      <c r="L19" s="18"/>
      <c r="O19" s="18"/>
    </row>
    <row r="20" spans="1:59" x14ac:dyDescent="0.2">
      <c r="A20" s="18">
        <f>A19+1</f>
        <v>6</v>
      </c>
      <c r="B20" s="18" t="s">
        <v>251</v>
      </c>
      <c r="D20" s="37">
        <f>SUM(F20:I20)</f>
        <v>1</v>
      </c>
      <c r="F20" s="37">
        <f t="shared" ref="F20:H20" si="2">F19/$D19</f>
        <v>0</v>
      </c>
      <c r="G20" s="37">
        <f t="shared" si="2"/>
        <v>0.98795641236200971</v>
      </c>
      <c r="H20" s="37">
        <f t="shared" si="2"/>
        <v>1.2043587637990351E-2</v>
      </c>
      <c r="I20" s="37">
        <f>I19/$D19</f>
        <v>0</v>
      </c>
      <c r="J20" s="37">
        <f>J19/$D19</f>
        <v>0</v>
      </c>
      <c r="L20" s="18"/>
      <c r="N20" s="18"/>
      <c r="O20" s="18"/>
      <c r="Q20" s="8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x14ac:dyDescent="0.2">
      <c r="L21" s="18"/>
      <c r="N21" s="18"/>
      <c r="O21" s="18"/>
      <c r="Q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</row>
    <row r="22" spans="1:59" x14ac:dyDescent="0.2">
      <c r="A22" s="18">
        <f>A20+1</f>
        <v>7</v>
      </c>
      <c r="C22" s="18" t="s">
        <v>367</v>
      </c>
      <c r="D22" s="50">
        <f>SUM(H22:L22)</f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L22" s="18"/>
      <c r="N22" s="18"/>
      <c r="O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</row>
    <row r="23" spans="1:59" x14ac:dyDescent="0.2">
      <c r="A23" s="18">
        <f>A22+1</f>
        <v>8</v>
      </c>
      <c r="B23" s="18" t="s">
        <v>429</v>
      </c>
      <c r="D23" s="88">
        <f>SUM(H23:L23)</f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L23" s="18"/>
      <c r="N23" s="18"/>
      <c r="O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</row>
    <row r="24" spans="1:59" x14ac:dyDescent="0.2">
      <c r="L24" s="18"/>
      <c r="N24" s="18"/>
      <c r="O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</row>
    <row r="25" spans="1:59" x14ac:dyDescent="0.2">
      <c r="A25" s="18">
        <f>A23+1</f>
        <v>9</v>
      </c>
      <c r="C25" s="18" t="s">
        <v>367</v>
      </c>
      <c r="D25" s="8">
        <f>SUM(F25:I25)</f>
        <v>60</v>
      </c>
      <c r="F25" s="1">
        <v>0</v>
      </c>
      <c r="G25" s="20">
        <v>60</v>
      </c>
      <c r="H25" s="20">
        <v>0</v>
      </c>
      <c r="I25" s="20">
        <v>0</v>
      </c>
      <c r="J25" s="20">
        <v>0</v>
      </c>
      <c r="L25" s="18"/>
      <c r="O25" s="18"/>
    </row>
    <row r="26" spans="1:59" x14ac:dyDescent="0.2">
      <c r="A26" s="18">
        <f>A25+1</f>
        <v>10</v>
      </c>
      <c r="B26" s="18" t="s">
        <v>333</v>
      </c>
      <c r="D26" s="37">
        <f>SUM(F26:I26)</f>
        <v>1</v>
      </c>
      <c r="F26" s="37">
        <f>F25/$D25</f>
        <v>0</v>
      </c>
      <c r="G26" s="37">
        <f>G25/$D25</f>
        <v>1</v>
      </c>
      <c r="H26" s="37">
        <f t="shared" ref="H26:I26" si="3">H25/$D25</f>
        <v>0</v>
      </c>
      <c r="I26" s="37">
        <f t="shared" si="3"/>
        <v>0</v>
      </c>
      <c r="J26" s="37">
        <f t="shared" ref="J26" si="4">J25/$D25</f>
        <v>0</v>
      </c>
      <c r="L26" s="18"/>
      <c r="N26" s="18"/>
      <c r="O26" s="18"/>
      <c r="Q26" s="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x14ac:dyDescent="0.2">
      <c r="L27" s="18"/>
      <c r="N27" s="18"/>
      <c r="O27" s="18"/>
      <c r="Q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</row>
    <row r="28" spans="1:59" x14ac:dyDescent="0.2">
      <c r="A28" s="18">
        <f>A26+1</f>
        <v>11</v>
      </c>
      <c r="C28" s="18" t="s">
        <v>367</v>
      </c>
      <c r="D28" s="50">
        <f>SUM(H28:L28)</f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L28" s="18"/>
      <c r="N28" s="18"/>
      <c r="O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</row>
    <row r="29" spans="1:59" x14ac:dyDescent="0.2">
      <c r="A29" s="18">
        <f>A28+1</f>
        <v>12</v>
      </c>
      <c r="B29" s="18" t="s">
        <v>223</v>
      </c>
      <c r="D29" s="88">
        <f>SUM(H29:L29)</f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L29" s="18"/>
      <c r="N29" s="18"/>
      <c r="O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</row>
    <row r="30" spans="1:59" x14ac:dyDescent="0.2">
      <c r="L30" s="18"/>
      <c r="N30" s="18"/>
      <c r="O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59" x14ac:dyDescent="0.2">
      <c r="A31" s="18">
        <f>A29+1</f>
        <v>13</v>
      </c>
      <c r="C31" s="18" t="s">
        <v>368</v>
      </c>
      <c r="D31" s="50">
        <f>SUM(H31:L31)</f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L31" s="18"/>
      <c r="N31" s="18"/>
      <c r="O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59" x14ac:dyDescent="0.2">
      <c r="A32" s="18">
        <f>A31+1</f>
        <v>14</v>
      </c>
      <c r="B32" s="18" t="s">
        <v>272</v>
      </c>
      <c r="D32" s="88">
        <f>SUM(H32:L32)</f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L32" s="18"/>
      <c r="N32" s="18"/>
      <c r="O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59" x14ac:dyDescent="0.2">
      <c r="L33" s="18"/>
      <c r="N33" s="18"/>
      <c r="O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59" x14ac:dyDescent="0.2">
      <c r="A34" s="18">
        <f>A32+1</f>
        <v>15</v>
      </c>
      <c r="C34" s="18" t="s">
        <v>367</v>
      </c>
      <c r="D34" s="8">
        <f>SUM(F34:I34)</f>
        <v>80537.077789150469</v>
      </c>
      <c r="F34" s="1">
        <v>0</v>
      </c>
      <c r="G34" s="20">
        <v>80537.077789150469</v>
      </c>
      <c r="H34" s="20">
        <v>0</v>
      </c>
      <c r="I34" s="20">
        <v>0</v>
      </c>
      <c r="J34" s="20">
        <v>0</v>
      </c>
      <c r="L34" s="18"/>
      <c r="O34" s="18"/>
    </row>
    <row r="35" spans="1:59" x14ac:dyDescent="0.2">
      <c r="A35" s="18">
        <f>A34+1</f>
        <v>16</v>
      </c>
      <c r="B35" s="18" t="s">
        <v>489</v>
      </c>
      <c r="D35" s="37">
        <f>SUM(F35:I35)</f>
        <v>1</v>
      </c>
      <c r="F35" s="37">
        <f>F34/$D34</f>
        <v>0</v>
      </c>
      <c r="G35" s="37">
        <f>G34/$D34</f>
        <v>1</v>
      </c>
      <c r="H35" s="37">
        <f>H34/$D34</f>
        <v>0</v>
      </c>
      <c r="I35" s="37">
        <f>I34/$D34</f>
        <v>0</v>
      </c>
      <c r="J35" s="37">
        <f>J34/$D34</f>
        <v>0</v>
      </c>
      <c r="L35" s="18"/>
      <c r="N35" s="18"/>
      <c r="O35" s="18"/>
      <c r="Q35" s="8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x14ac:dyDescent="0.2">
      <c r="D36" s="8"/>
      <c r="G36" s="20"/>
      <c r="H36" s="20"/>
      <c r="I36" s="20"/>
      <c r="J36" s="20"/>
      <c r="L36" s="18"/>
      <c r="O36" s="18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</row>
    <row r="37" spans="1:59" x14ac:dyDescent="0.2">
      <c r="A37" s="18">
        <f>A35+1</f>
        <v>17</v>
      </c>
      <c r="C37" s="18" t="s">
        <v>367</v>
      </c>
      <c r="D37" s="50">
        <f>SUM(H37:L37)</f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L37" s="18"/>
      <c r="N37" s="18"/>
      <c r="O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59" x14ac:dyDescent="0.2">
      <c r="A38" s="18">
        <f>A37+1</f>
        <v>18</v>
      </c>
      <c r="B38" s="18" t="s">
        <v>337</v>
      </c>
      <c r="D38" s="88">
        <f>SUM(H38:L38)</f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L38" s="18"/>
      <c r="N38" s="18"/>
      <c r="O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</row>
    <row r="39" spans="1:59" x14ac:dyDescent="0.2">
      <c r="L39" s="18"/>
      <c r="N39" s="18"/>
      <c r="O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</row>
    <row r="40" spans="1:59" x14ac:dyDescent="0.2">
      <c r="A40" s="18">
        <f>A38+1</f>
        <v>19</v>
      </c>
      <c r="C40" s="18" t="s">
        <v>367</v>
      </c>
      <c r="D40" s="8">
        <f>SUM(F40:I40)</f>
        <v>11966.3574895087</v>
      </c>
      <c r="F40" s="1">
        <v>0</v>
      </c>
      <c r="G40" s="20">
        <v>11966.3574895087</v>
      </c>
      <c r="H40" s="20">
        <v>0</v>
      </c>
      <c r="I40" s="20">
        <v>0</v>
      </c>
      <c r="J40" s="20">
        <v>0</v>
      </c>
      <c r="L40" s="18"/>
      <c r="O40" s="18"/>
    </row>
    <row r="41" spans="1:59" x14ac:dyDescent="0.2">
      <c r="A41" s="18">
        <f>A40+1</f>
        <v>20</v>
      </c>
      <c r="B41" s="18" t="s">
        <v>222</v>
      </c>
      <c r="D41" s="37">
        <f>SUM(F41:I41)</f>
        <v>1</v>
      </c>
      <c r="F41" s="37">
        <f t="shared" ref="F41:I41" si="5">F40/$D40</f>
        <v>0</v>
      </c>
      <c r="G41" s="37">
        <f t="shared" si="5"/>
        <v>1</v>
      </c>
      <c r="H41" s="37">
        <f t="shared" si="5"/>
        <v>0</v>
      </c>
      <c r="I41" s="37">
        <f t="shared" si="5"/>
        <v>0</v>
      </c>
      <c r="J41" s="37">
        <f t="shared" ref="J41" si="6">J40/$D40</f>
        <v>0</v>
      </c>
      <c r="L41" s="18"/>
      <c r="N41" s="18"/>
      <c r="O41" s="18"/>
      <c r="Q41" s="8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x14ac:dyDescent="0.2">
      <c r="D42" s="8"/>
      <c r="G42" s="20"/>
      <c r="H42" s="20"/>
      <c r="I42" s="20"/>
      <c r="J42" s="20"/>
      <c r="L42" s="18"/>
      <c r="O42" s="18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</row>
    <row r="43" spans="1:59" x14ac:dyDescent="0.2">
      <c r="A43" s="18">
        <f>A41+1</f>
        <v>21</v>
      </c>
      <c r="C43" s="18" t="s">
        <v>367</v>
      </c>
      <c r="D43" s="50">
        <f>SUM(H43:L43)</f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L43" s="18"/>
      <c r="N43" s="18"/>
      <c r="O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4" spans="1:59" x14ac:dyDescent="0.2">
      <c r="A44" s="18">
        <f>A43+1</f>
        <v>22</v>
      </c>
      <c r="B44" s="18" t="s">
        <v>162</v>
      </c>
      <c r="D44" s="88">
        <f>SUM(H44:L44)</f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L44" s="18"/>
      <c r="N44" s="18"/>
      <c r="O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</row>
    <row r="45" spans="1:59" x14ac:dyDescent="0.2">
      <c r="L45" s="18"/>
      <c r="N45" s="18"/>
      <c r="O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6" spans="1:59" x14ac:dyDescent="0.2">
      <c r="A46" s="18">
        <f>A44+1</f>
        <v>23</v>
      </c>
      <c r="C46" s="18" t="s">
        <v>367</v>
      </c>
      <c r="D46" s="50">
        <f>SUM(H46:L46)</f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L46" s="18"/>
      <c r="N46" s="18"/>
      <c r="O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7" spans="1:59" x14ac:dyDescent="0.2">
      <c r="A47" s="18">
        <f>A46+1</f>
        <v>24</v>
      </c>
      <c r="B47" s="18" t="s">
        <v>161</v>
      </c>
      <c r="D47" s="88">
        <f>SUM(H47:L47)</f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L47" s="18"/>
      <c r="N47" s="18"/>
      <c r="O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8" spans="1:59" x14ac:dyDescent="0.2">
      <c r="L48" s="18"/>
      <c r="N48" s="18"/>
      <c r="O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</row>
    <row r="49" spans="1:59" x14ac:dyDescent="0.2">
      <c r="A49" s="18">
        <f>A47+1</f>
        <v>25</v>
      </c>
      <c r="C49" s="18" t="s">
        <v>367</v>
      </c>
      <c r="D49" s="50">
        <f>SUM(H49:L49)</f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L49" s="18"/>
      <c r="O49" s="18"/>
    </row>
    <row r="50" spans="1:59" x14ac:dyDescent="0.2">
      <c r="A50" s="18">
        <f>A49+1</f>
        <v>26</v>
      </c>
      <c r="B50" s="18" t="s">
        <v>291</v>
      </c>
      <c r="D50" s="88">
        <f>SUM(H50:L50)</f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L50" s="18"/>
      <c r="N50" s="18"/>
      <c r="O50" s="18"/>
      <c r="Q50" s="8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1:59" x14ac:dyDescent="0.2">
      <c r="D51" s="37"/>
      <c r="F51" s="37"/>
      <c r="G51" s="37"/>
      <c r="H51" s="37"/>
      <c r="I51" s="37"/>
      <c r="J51" s="37"/>
      <c r="L51" s="18"/>
      <c r="N51" s="18"/>
      <c r="O51" s="18"/>
      <c r="Q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1:59" x14ac:dyDescent="0.2">
      <c r="A52" s="18">
        <f>A50+1</f>
        <v>27</v>
      </c>
      <c r="C52" s="18" t="s">
        <v>367</v>
      </c>
      <c r="D52" s="8">
        <f>SUM(F52:J52)</f>
        <v>226.79119754350052</v>
      </c>
      <c r="F52" s="55">
        <v>226.79119754350052</v>
      </c>
      <c r="G52" s="20">
        <v>0</v>
      </c>
      <c r="H52" s="20">
        <v>0</v>
      </c>
      <c r="I52" s="20">
        <v>0</v>
      </c>
      <c r="J52" s="20">
        <v>0</v>
      </c>
      <c r="L52" s="18"/>
      <c r="O52" s="18"/>
    </row>
    <row r="53" spans="1:59" x14ac:dyDescent="0.2">
      <c r="A53" s="18">
        <f>A52+1</f>
        <v>28</v>
      </c>
      <c r="B53" s="18" t="s">
        <v>290</v>
      </c>
      <c r="D53" s="37">
        <f>SUM(G53:J53)</f>
        <v>0</v>
      </c>
      <c r="F53" s="37">
        <f t="shared" ref="F53:I53" si="7">F52/$D52</f>
        <v>1</v>
      </c>
      <c r="G53" s="37">
        <f t="shared" si="7"/>
        <v>0</v>
      </c>
      <c r="H53" s="37">
        <f t="shared" si="7"/>
        <v>0</v>
      </c>
      <c r="I53" s="37">
        <f t="shared" si="7"/>
        <v>0</v>
      </c>
      <c r="J53" s="37">
        <f t="shared" ref="J53" si="8">J52/$D52</f>
        <v>0</v>
      </c>
      <c r="L53" s="18"/>
      <c r="N53" s="18"/>
      <c r="O53" s="18"/>
      <c r="Q53" s="8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1:59" x14ac:dyDescent="0.2">
      <c r="D54" s="37"/>
      <c r="F54" s="37"/>
      <c r="G54" s="37"/>
      <c r="H54" s="37"/>
      <c r="I54" s="37"/>
      <c r="J54" s="37"/>
      <c r="L54" s="18"/>
      <c r="N54" s="18"/>
      <c r="O54" s="18"/>
      <c r="Q54" s="8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</row>
    <row r="55" spans="1:59" x14ac:dyDescent="0.2">
      <c r="A55" s="18">
        <f>A53+1</f>
        <v>29</v>
      </c>
      <c r="C55" s="18" t="s">
        <v>367</v>
      </c>
      <c r="D55" s="8">
        <f>SUM(F55:I55)</f>
        <v>13317.272262026612</v>
      </c>
      <c r="F55" s="1">
        <v>0</v>
      </c>
      <c r="G55" s="20">
        <v>13317.272262026612</v>
      </c>
      <c r="H55" s="20">
        <v>0</v>
      </c>
      <c r="I55" s="20">
        <v>0</v>
      </c>
      <c r="J55" s="20">
        <v>0</v>
      </c>
      <c r="L55" s="18"/>
      <c r="O55" s="18"/>
    </row>
    <row r="56" spans="1:59" x14ac:dyDescent="0.2">
      <c r="A56" s="18">
        <f>A55+1</f>
        <v>30</v>
      </c>
      <c r="B56" s="18" t="s">
        <v>218</v>
      </c>
      <c r="D56" s="37">
        <f>SUM(F56:I56)</f>
        <v>1</v>
      </c>
      <c r="F56" s="37">
        <f t="shared" ref="F56:I56" si="9">F55/$D55</f>
        <v>0</v>
      </c>
      <c r="G56" s="37">
        <f t="shared" si="9"/>
        <v>1</v>
      </c>
      <c r="H56" s="37">
        <f t="shared" si="9"/>
        <v>0</v>
      </c>
      <c r="I56" s="37">
        <f t="shared" si="9"/>
        <v>0</v>
      </c>
      <c r="J56" s="37">
        <f t="shared" ref="J56" si="10">J55/$D55</f>
        <v>0</v>
      </c>
      <c r="L56" s="18"/>
      <c r="N56" s="18"/>
      <c r="O56" s="18"/>
      <c r="Q56" s="8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8" spans="1:59" x14ac:dyDescent="0.2">
      <c r="A58" s="18">
        <f>A56+1</f>
        <v>31</v>
      </c>
      <c r="C58" s="18" t="s">
        <v>367</v>
      </c>
      <c r="D58" s="50">
        <f>SUM(H58:L58)</f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L58" s="18"/>
      <c r="N58" s="18"/>
      <c r="O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</row>
    <row r="59" spans="1:59" x14ac:dyDescent="0.2">
      <c r="A59" s="18">
        <f>A58+1</f>
        <v>32</v>
      </c>
      <c r="B59" s="18" t="s">
        <v>263</v>
      </c>
      <c r="D59" s="88">
        <f>SUM(H59:L59)</f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L59" s="18"/>
      <c r="N59" s="18"/>
      <c r="O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</row>
    <row r="60" spans="1:59" x14ac:dyDescent="0.2">
      <c r="L60" s="18"/>
      <c r="N60" s="18"/>
      <c r="O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</row>
    <row r="61" spans="1:59" x14ac:dyDescent="0.2">
      <c r="A61" s="18">
        <f>A59+1</f>
        <v>33</v>
      </c>
      <c r="C61" s="18" t="s">
        <v>367</v>
      </c>
      <c r="D61" s="50">
        <f>SUM(H61:L61)</f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L61" s="18"/>
      <c r="O61" s="18"/>
    </row>
    <row r="62" spans="1:59" x14ac:dyDescent="0.2">
      <c r="A62" s="18">
        <f>A61+1</f>
        <v>34</v>
      </c>
      <c r="B62" s="18" t="s">
        <v>292</v>
      </c>
      <c r="D62" s="88">
        <f>SUM(H62:L62)</f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L62" s="18"/>
      <c r="N62" s="18"/>
      <c r="O62" s="18"/>
      <c r="Q62" s="8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4" spans="1:59" x14ac:dyDescent="0.2">
      <c r="A64" s="18">
        <f>A62+1</f>
        <v>35</v>
      </c>
      <c r="C64" s="18" t="s">
        <v>367</v>
      </c>
      <c r="D64" s="50">
        <f>SUM(H64:L64)</f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L64" s="18"/>
      <c r="O64" s="18"/>
    </row>
    <row r="65" spans="1:59" x14ac:dyDescent="0.2">
      <c r="A65" s="18">
        <f>A64+1</f>
        <v>36</v>
      </c>
      <c r="B65" s="18" t="s">
        <v>190</v>
      </c>
      <c r="D65" s="88">
        <f>SUM(H65:L65)</f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L65" s="18"/>
      <c r="N65" s="18"/>
      <c r="O65" s="18"/>
      <c r="Q65" s="8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</row>
    <row r="67" spans="1:59" x14ac:dyDescent="0.2">
      <c r="A67" s="18">
        <f>A65+1</f>
        <v>37</v>
      </c>
      <c r="C67" s="18" t="s">
        <v>367</v>
      </c>
      <c r="D67" s="50">
        <f>SUM(H67:L67)</f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L67" s="18"/>
      <c r="O67" s="18"/>
    </row>
    <row r="68" spans="1:59" x14ac:dyDescent="0.2">
      <c r="A68" s="18">
        <f>A67+1</f>
        <v>38</v>
      </c>
      <c r="B68" s="18" t="s">
        <v>156</v>
      </c>
      <c r="D68" s="88">
        <f>SUM(H68:L68)</f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L68" s="18"/>
      <c r="N68" s="18"/>
      <c r="O68" s="18"/>
      <c r="Q68" s="8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70" spans="1:59" x14ac:dyDescent="0.2">
      <c r="A70" s="18">
        <f>A68+1</f>
        <v>39</v>
      </c>
      <c r="C70" s="18" t="s">
        <v>367</v>
      </c>
      <c r="D70" s="8">
        <f>SUM(F70:I70)</f>
        <v>31833.527080742744</v>
      </c>
      <c r="F70" s="1">
        <v>0</v>
      </c>
      <c r="G70" s="20">
        <v>31432.751172025761</v>
      </c>
      <c r="H70" s="20">
        <v>278.31884747790519</v>
      </c>
      <c r="I70" s="20">
        <v>122.45706123907715</v>
      </c>
      <c r="J70" s="20">
        <v>0</v>
      </c>
      <c r="L70" s="18"/>
      <c r="O70" s="18"/>
    </row>
    <row r="71" spans="1:59" x14ac:dyDescent="0.2">
      <c r="A71" s="18">
        <f>A70+1</f>
        <v>40</v>
      </c>
      <c r="B71" s="18" t="s">
        <v>347</v>
      </c>
      <c r="D71" s="37">
        <f>SUM(F71:I71)</f>
        <v>1</v>
      </c>
      <c r="F71" s="37">
        <f t="shared" ref="F71:I71" si="11">F70/$D70</f>
        <v>0</v>
      </c>
      <c r="G71" s="37">
        <f t="shared" si="11"/>
        <v>0.98741025750302647</v>
      </c>
      <c r="H71" s="37">
        <f t="shared" si="11"/>
        <v>8.7429472320794243E-3</v>
      </c>
      <c r="I71" s="37">
        <f t="shared" si="11"/>
        <v>3.8467952648940326E-3</v>
      </c>
      <c r="J71" s="37">
        <f t="shared" ref="J71" si="12">J70/$D70</f>
        <v>0</v>
      </c>
      <c r="L71" s="18"/>
      <c r="N71" s="18"/>
      <c r="O71" s="18"/>
      <c r="Q71" s="8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  <row r="73" spans="1:59" x14ac:dyDescent="0.2">
      <c r="A73" s="18">
        <f>A71+1</f>
        <v>41</v>
      </c>
      <c r="C73" s="18" t="s">
        <v>367</v>
      </c>
      <c r="D73" s="50">
        <f>SUM(H73:L73)</f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L73" s="18"/>
      <c r="O73" s="18"/>
    </row>
    <row r="74" spans="1:59" x14ac:dyDescent="0.2">
      <c r="A74" s="18">
        <f>A73+1</f>
        <v>42</v>
      </c>
      <c r="B74" s="18" t="s">
        <v>229</v>
      </c>
      <c r="D74" s="88">
        <f>SUM(H74:L74)</f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L74" s="18"/>
      <c r="N74" s="18"/>
      <c r="O74" s="18"/>
      <c r="Q74" s="8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</row>
    <row r="76" spans="1:59" x14ac:dyDescent="0.2">
      <c r="A76" s="18">
        <f>A74+1</f>
        <v>43</v>
      </c>
      <c r="C76" s="18" t="s">
        <v>367</v>
      </c>
      <c r="D76" s="8">
        <f>SUM(F76:I76)</f>
        <v>51.379497850054342</v>
      </c>
      <c r="F76" s="1">
        <v>0</v>
      </c>
      <c r="G76" s="20">
        <v>51.379497850054342</v>
      </c>
      <c r="H76" s="20">
        <v>0</v>
      </c>
      <c r="I76" s="20">
        <v>0</v>
      </c>
      <c r="J76" s="20">
        <v>0</v>
      </c>
      <c r="L76" s="18"/>
      <c r="O76" s="18"/>
    </row>
    <row r="77" spans="1:59" x14ac:dyDescent="0.2">
      <c r="A77" s="18">
        <f>A76+1</f>
        <v>44</v>
      </c>
      <c r="B77" s="18" t="s">
        <v>230</v>
      </c>
      <c r="D77" s="37">
        <f>SUM(F77:I77)</f>
        <v>1</v>
      </c>
      <c r="F77" s="37">
        <f t="shared" ref="F77:I77" si="13">F76/$D76</f>
        <v>0</v>
      </c>
      <c r="G77" s="37">
        <f t="shared" si="13"/>
        <v>1</v>
      </c>
      <c r="H77" s="37">
        <f t="shared" si="13"/>
        <v>0</v>
      </c>
      <c r="I77" s="37">
        <f t="shared" si="13"/>
        <v>0</v>
      </c>
      <c r="J77" s="37">
        <f t="shared" ref="J77" si="14">J76/$D76</f>
        <v>0</v>
      </c>
      <c r="L77" s="18"/>
      <c r="N77" s="18"/>
      <c r="O77" s="18"/>
      <c r="Q77" s="8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9" spans="1:59" x14ac:dyDescent="0.2">
      <c r="A79" s="18">
        <f>A77+1</f>
        <v>45</v>
      </c>
      <c r="C79" s="18" t="s">
        <v>367</v>
      </c>
      <c r="D79" s="50">
        <f>SUM(H79:L79)</f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L79" s="18"/>
      <c r="O79" s="18"/>
    </row>
    <row r="80" spans="1:59" x14ac:dyDescent="0.2">
      <c r="A80" s="18">
        <f>A79+1</f>
        <v>46</v>
      </c>
      <c r="B80" s="18" t="s">
        <v>191</v>
      </c>
      <c r="D80" s="88">
        <f>SUM(H80:L80)</f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L80" s="18"/>
      <c r="N80" s="18"/>
      <c r="O80" s="18"/>
      <c r="Q80" s="8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</row>
    <row r="82" spans="1:59" x14ac:dyDescent="0.2">
      <c r="A82" s="18">
        <f>A80+1</f>
        <v>47</v>
      </c>
      <c r="C82" s="18" t="s">
        <v>367</v>
      </c>
      <c r="D82" s="50">
        <f>SUM(H82:L82)</f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L82" s="18"/>
      <c r="O82" s="18"/>
    </row>
    <row r="83" spans="1:59" x14ac:dyDescent="0.2">
      <c r="A83" s="18">
        <f>A82+1</f>
        <v>48</v>
      </c>
      <c r="B83" s="18" t="s">
        <v>157</v>
      </c>
      <c r="D83" s="88">
        <f>SUM(H83:L83)</f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L83" s="18"/>
      <c r="N83" s="18"/>
      <c r="O83" s="18"/>
      <c r="Q83" s="8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</row>
    <row r="85" spans="1:59" x14ac:dyDescent="0.2">
      <c r="A85" s="18">
        <f>A83+1</f>
        <v>49</v>
      </c>
      <c r="C85" s="18" t="s">
        <v>367</v>
      </c>
      <c r="D85" s="50">
        <f>SUM(H85:L85)</f>
        <v>0</v>
      </c>
      <c r="F85" s="78">
        <v>0</v>
      </c>
      <c r="G85" s="78">
        <v>0</v>
      </c>
      <c r="H85" s="78">
        <v>0</v>
      </c>
      <c r="I85" s="78">
        <v>0</v>
      </c>
      <c r="J85" s="78">
        <v>0</v>
      </c>
      <c r="L85" s="18"/>
      <c r="O85" s="18"/>
    </row>
    <row r="86" spans="1:59" x14ac:dyDescent="0.2">
      <c r="A86" s="18">
        <f>A85+1</f>
        <v>50</v>
      </c>
      <c r="B86" s="18" t="s">
        <v>335</v>
      </c>
      <c r="D86" s="88">
        <f>SUM(H86:L86)</f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L86" s="18"/>
      <c r="N86" s="18"/>
      <c r="O86" s="18"/>
      <c r="Q86" s="8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</row>
    <row r="88" spans="1:59" x14ac:dyDescent="0.2">
      <c r="A88" s="18">
        <f>A86+1</f>
        <v>51</v>
      </c>
      <c r="C88" s="18" t="s">
        <v>367</v>
      </c>
      <c r="D88" s="50">
        <f>SUM(H88:L88)</f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L88" s="18"/>
      <c r="O88" s="18"/>
    </row>
    <row r="89" spans="1:59" x14ac:dyDescent="0.2">
      <c r="A89" s="18">
        <f>A88+1</f>
        <v>52</v>
      </c>
      <c r="B89" s="18" t="s">
        <v>221</v>
      </c>
      <c r="D89" s="88">
        <f>SUM(H89:L89)</f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L89" s="18"/>
      <c r="N89" s="18"/>
      <c r="O89" s="18"/>
      <c r="Q89" s="8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</row>
    <row r="91" spans="1:59" x14ac:dyDescent="0.2">
      <c r="A91" s="18">
        <f>A89+1</f>
        <v>53</v>
      </c>
      <c r="C91" s="18" t="s">
        <v>367</v>
      </c>
      <c r="D91" s="8">
        <f>SUM(G91:I91)</f>
        <v>0</v>
      </c>
      <c r="G91" s="20"/>
      <c r="H91" s="20"/>
      <c r="I91" s="20"/>
      <c r="J91" s="20"/>
      <c r="L91" s="18"/>
      <c r="O91" s="18"/>
    </row>
    <row r="92" spans="1:59" x14ac:dyDescent="0.2">
      <c r="A92" s="18">
        <f>A91+1</f>
        <v>54</v>
      </c>
      <c r="B92" s="18" t="s">
        <v>220</v>
      </c>
      <c r="D92" s="37">
        <f>SUM(G92:I92)</f>
        <v>0</v>
      </c>
      <c r="F92" s="37">
        <v>0</v>
      </c>
      <c r="G92" s="37">
        <v>0</v>
      </c>
      <c r="H92" s="37">
        <v>0</v>
      </c>
      <c r="I92" s="37">
        <v>0</v>
      </c>
      <c r="J92" s="37">
        <v>1</v>
      </c>
      <c r="L92" s="18"/>
      <c r="N92" s="18"/>
      <c r="O92" s="18"/>
      <c r="Q92" s="8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</row>
    <row r="94" spans="1:59" x14ac:dyDescent="0.2">
      <c r="A94" s="18">
        <f>A92+1</f>
        <v>55</v>
      </c>
      <c r="C94" s="18" t="s">
        <v>367</v>
      </c>
      <c r="D94" s="50">
        <f>SUM(H94:L94)</f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L94" s="18"/>
      <c r="O94" s="18"/>
    </row>
    <row r="95" spans="1:59" x14ac:dyDescent="0.2">
      <c r="A95" s="18">
        <f>A94+1</f>
        <v>56</v>
      </c>
      <c r="B95" s="18" t="s">
        <v>262</v>
      </c>
      <c r="D95" s="88">
        <f>SUM(H95:L95)</f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L95" s="18"/>
      <c r="N95" s="18"/>
      <c r="O95" s="18"/>
      <c r="Q95" s="8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1:59" x14ac:dyDescent="0.2">
      <c r="B96" s="1"/>
    </row>
    <row r="97" spans="1:59" x14ac:dyDescent="0.2">
      <c r="A97" s="18">
        <f>A95+1</f>
        <v>57</v>
      </c>
      <c r="C97" s="18" t="s">
        <v>367</v>
      </c>
      <c r="D97" s="50">
        <f>SUM(H97:L97)</f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L97" s="18"/>
      <c r="O97" s="18"/>
    </row>
    <row r="98" spans="1:59" x14ac:dyDescent="0.2">
      <c r="A98" s="18">
        <f>A97+1</f>
        <v>58</v>
      </c>
      <c r="B98" s="18" t="s">
        <v>264</v>
      </c>
      <c r="D98" s="88">
        <f>SUM(H98:L98)</f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L98" s="18"/>
      <c r="N98" s="18"/>
      <c r="O98" s="18"/>
      <c r="Q98" s="8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</row>
    <row r="100" spans="1:59" x14ac:dyDescent="0.2">
      <c r="A100" s="18">
        <f>A98+1</f>
        <v>59</v>
      </c>
      <c r="C100" s="18" t="s">
        <v>367</v>
      </c>
      <c r="D100" s="8">
        <f>SUM(F100:I100)</f>
        <v>10937.167196229904</v>
      </c>
      <c r="F100" s="1">
        <v>0</v>
      </c>
      <c r="G100" s="20">
        <v>10687.124906261968</v>
      </c>
      <c r="H100" s="20">
        <v>173.64187929209038</v>
      </c>
      <c r="I100" s="20">
        <v>76.400410675845478</v>
      </c>
      <c r="J100" s="20">
        <v>0</v>
      </c>
      <c r="L100" s="18"/>
      <c r="O100" s="18"/>
    </row>
    <row r="101" spans="1:59" x14ac:dyDescent="0.2">
      <c r="A101" s="18">
        <f>A100+1</f>
        <v>60</v>
      </c>
      <c r="B101" s="18" t="s">
        <v>336</v>
      </c>
      <c r="D101" s="37">
        <f>SUM(F101:I101)</f>
        <v>1</v>
      </c>
      <c r="F101" s="37">
        <f>F100/$D100</f>
        <v>0</v>
      </c>
      <c r="G101" s="37">
        <f t="shared" ref="G101:I101" si="15">G100/$D100</f>
        <v>0.9771382950007268</v>
      </c>
      <c r="H101" s="37">
        <f t="shared" si="15"/>
        <v>1.5876312044671458E-2</v>
      </c>
      <c r="I101" s="37">
        <f t="shared" si="15"/>
        <v>6.9853929546017249E-3</v>
      </c>
      <c r="J101" s="37">
        <f t="shared" ref="J101" si="16">J100/$D100</f>
        <v>0</v>
      </c>
      <c r="L101" s="18"/>
      <c r="N101" s="18"/>
      <c r="O101" s="18"/>
      <c r="Q101" s="8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</row>
    <row r="102" spans="1:59" x14ac:dyDescent="0.2">
      <c r="A102" s="56"/>
    </row>
    <row r="103" spans="1:59" x14ac:dyDescent="0.2">
      <c r="D103" s="17"/>
      <c r="G103" s="24"/>
      <c r="H103" s="24"/>
      <c r="I103" s="24"/>
    </row>
    <row r="104" spans="1:59" x14ac:dyDescent="0.2">
      <c r="A104" s="56"/>
    </row>
    <row r="105" spans="1:59" x14ac:dyDescent="0.2">
      <c r="A105" s="56"/>
    </row>
    <row r="106" spans="1:59" x14ac:dyDescent="0.2">
      <c r="B106" s="141"/>
      <c r="D106" s="126"/>
      <c r="G106" s="126"/>
      <c r="H106" s="126"/>
      <c r="I106" s="126"/>
    </row>
    <row r="107" spans="1:59" x14ac:dyDescent="0.2">
      <c r="A107" s="56"/>
    </row>
    <row r="108" spans="1:59" x14ac:dyDescent="0.2">
      <c r="A108" s="56"/>
    </row>
    <row r="109" spans="1:59" x14ac:dyDescent="0.2">
      <c r="B109" s="141"/>
      <c r="D109" s="126"/>
      <c r="G109" s="126"/>
      <c r="H109" s="126"/>
      <c r="I109" s="126"/>
    </row>
    <row r="110" spans="1:59" x14ac:dyDescent="0.2">
      <c r="A110" s="56"/>
    </row>
    <row r="111" spans="1:59" x14ac:dyDescent="0.2">
      <c r="A111" s="56"/>
    </row>
    <row r="112" spans="1:59" x14ac:dyDescent="0.2">
      <c r="B112" s="141"/>
      <c r="D112" s="126"/>
      <c r="G112" s="126"/>
      <c r="H112" s="126"/>
      <c r="I112" s="126"/>
    </row>
    <row r="113" spans="1:1" x14ac:dyDescent="0.2">
      <c r="A113" s="56"/>
    </row>
    <row r="114" spans="1:1" x14ac:dyDescent="0.2">
      <c r="A114" s="56"/>
    </row>
    <row r="116" spans="1:1" x14ac:dyDescent="0.2">
      <c r="A116" s="56"/>
    </row>
    <row r="117" spans="1:1" x14ac:dyDescent="0.2">
      <c r="A117" s="56"/>
    </row>
    <row r="119" spans="1:1" x14ac:dyDescent="0.2">
      <c r="A119" s="56"/>
    </row>
    <row r="120" spans="1:1" x14ac:dyDescent="0.2">
      <c r="A120" s="56"/>
    </row>
    <row r="122" spans="1:1" x14ac:dyDescent="0.2">
      <c r="A122" s="56"/>
    </row>
    <row r="123" spans="1:1" x14ac:dyDescent="0.2">
      <c r="A123" s="56"/>
    </row>
    <row r="125" spans="1:1" x14ac:dyDescent="0.2">
      <c r="A125" s="56"/>
    </row>
    <row r="126" spans="1:1" x14ac:dyDescent="0.2">
      <c r="A126" s="56"/>
    </row>
    <row r="128" spans="1:1" x14ac:dyDescent="0.2">
      <c r="A128" s="56"/>
    </row>
    <row r="129" spans="1:1" x14ac:dyDescent="0.2">
      <c r="A129" s="56"/>
    </row>
    <row r="131" spans="1:1" x14ac:dyDescent="0.2">
      <c r="A131" s="56"/>
    </row>
    <row r="132" spans="1:1" x14ac:dyDescent="0.2">
      <c r="A132" s="56"/>
    </row>
    <row r="134" spans="1:1" x14ac:dyDescent="0.2">
      <c r="A134" s="56"/>
    </row>
    <row r="135" spans="1:1" x14ac:dyDescent="0.2">
      <c r="A135" s="56"/>
    </row>
    <row r="137" spans="1:1" x14ac:dyDescent="0.2">
      <c r="A137" s="56"/>
    </row>
    <row r="138" spans="1:1" x14ac:dyDescent="0.2">
      <c r="A138" s="56"/>
    </row>
    <row r="140" spans="1:1" x14ac:dyDescent="0.2">
      <c r="A140" s="56"/>
    </row>
    <row r="141" spans="1:1" x14ac:dyDescent="0.2">
      <c r="A141" s="56"/>
    </row>
    <row r="143" spans="1:1" x14ac:dyDescent="0.2">
      <c r="A143" s="56"/>
    </row>
    <row r="144" spans="1:1" x14ac:dyDescent="0.2">
      <c r="A144" s="56"/>
    </row>
    <row r="146" spans="1:16" x14ac:dyDescent="0.2">
      <c r="A146" s="56"/>
      <c r="K146" s="40"/>
      <c r="L146" s="40"/>
      <c r="M146" s="40"/>
      <c r="N146" s="40"/>
      <c r="O146" s="40"/>
      <c r="P146" s="40"/>
    </row>
    <row r="147" spans="1:16" x14ac:dyDescent="0.2">
      <c r="A147" s="56"/>
    </row>
    <row r="149" spans="1:16" x14ac:dyDescent="0.2">
      <c r="A149" s="56"/>
    </row>
    <row r="150" spans="1:16" x14ac:dyDescent="0.2">
      <c r="A150" s="56"/>
    </row>
    <row r="151" spans="1:16" x14ac:dyDescent="0.2">
      <c r="G151" s="37"/>
      <c r="H151" s="37"/>
      <c r="I151" s="37"/>
    </row>
    <row r="152" spans="1:16" x14ac:dyDescent="0.2">
      <c r="A152" s="56"/>
    </row>
    <row r="153" spans="1:16" x14ac:dyDescent="0.2">
      <c r="A153" s="56"/>
    </row>
    <row r="154" spans="1:16" x14ac:dyDescent="0.2">
      <c r="G154" s="37"/>
      <c r="H154" s="37"/>
      <c r="I154" s="37"/>
    </row>
    <row r="155" spans="1:16" x14ac:dyDescent="0.2">
      <c r="A155" s="56"/>
    </row>
    <row r="156" spans="1:16" x14ac:dyDescent="0.2">
      <c r="A156" s="56"/>
    </row>
    <row r="158" spans="1:16" x14ac:dyDescent="0.2">
      <c r="A158" s="56"/>
      <c r="J158" s="8"/>
    </row>
    <row r="159" spans="1:16" x14ac:dyDescent="0.2">
      <c r="A159" s="56"/>
      <c r="J159" s="35"/>
    </row>
    <row r="161" spans="1:1" x14ac:dyDescent="0.2">
      <c r="A161" s="56"/>
    </row>
    <row r="162" spans="1:1" x14ac:dyDescent="0.2">
      <c r="A162" s="56"/>
    </row>
    <row r="164" spans="1:1" x14ac:dyDescent="0.2">
      <c r="A164" s="56"/>
    </row>
    <row r="165" spans="1:1" x14ac:dyDescent="0.2">
      <c r="A165" s="56"/>
    </row>
    <row r="167" spans="1:1" x14ac:dyDescent="0.2">
      <c r="A167" s="56"/>
    </row>
    <row r="168" spans="1:1" x14ac:dyDescent="0.2">
      <c r="A168" s="56"/>
    </row>
    <row r="170" spans="1:1" x14ac:dyDescent="0.2">
      <c r="A170" s="56"/>
    </row>
    <row r="171" spans="1:1" x14ac:dyDescent="0.2">
      <c r="A171" s="56"/>
    </row>
    <row r="173" spans="1:1" x14ac:dyDescent="0.2">
      <c r="A173" s="56"/>
    </row>
    <row r="174" spans="1:1" x14ac:dyDescent="0.2">
      <c r="A174" s="56"/>
    </row>
    <row r="176" spans="1:1" x14ac:dyDescent="0.2">
      <c r="A176" s="56"/>
    </row>
    <row r="177" spans="1:1" x14ac:dyDescent="0.2">
      <c r="A177" s="56"/>
    </row>
    <row r="179" spans="1:1" x14ac:dyDescent="0.2">
      <c r="A179" s="56"/>
    </row>
    <row r="180" spans="1:1" x14ac:dyDescent="0.2">
      <c r="A180" s="56"/>
    </row>
    <row r="182" spans="1:1" x14ac:dyDescent="0.2">
      <c r="A182" s="56"/>
    </row>
    <row r="183" spans="1:1" x14ac:dyDescent="0.2">
      <c r="A183" s="56"/>
    </row>
    <row r="185" spans="1:1" x14ac:dyDescent="0.2">
      <c r="A185" s="56"/>
    </row>
    <row r="186" spans="1:1" x14ac:dyDescent="0.2">
      <c r="A186" s="56"/>
    </row>
    <row r="188" spans="1:1" x14ac:dyDescent="0.2">
      <c r="A188" s="3"/>
    </row>
    <row r="189" spans="1:1" x14ac:dyDescent="0.2">
      <c r="A189" s="3"/>
    </row>
    <row r="191" spans="1:1" x14ac:dyDescent="0.2">
      <c r="A191" s="2"/>
    </row>
    <row r="192" spans="1:1" x14ac:dyDescent="0.2">
      <c r="A192" s="2"/>
    </row>
    <row r="194" spans="1:1" x14ac:dyDescent="0.2">
      <c r="A194" s="1"/>
    </row>
    <row r="195" spans="1:1" x14ac:dyDescent="0.2">
      <c r="A195" s="1"/>
    </row>
    <row r="197" spans="1:1" x14ac:dyDescent="0.2">
      <c r="A197" s="1"/>
    </row>
    <row r="198" spans="1:1" x14ac:dyDescent="0.2">
      <c r="A198" s="1"/>
    </row>
    <row r="200" spans="1:1" x14ac:dyDescent="0.2">
      <c r="A200" s="1"/>
    </row>
    <row r="201" spans="1:1" x14ac:dyDescent="0.2">
      <c r="A201" s="1"/>
    </row>
  </sheetData>
  <mergeCells count="8">
    <mergeCell ref="B6:J6"/>
    <mergeCell ref="B7:J7"/>
    <mergeCell ref="F8:J8"/>
    <mergeCell ref="AS10:AW10"/>
    <mergeCell ref="AY10:BG10"/>
    <mergeCell ref="S10:AC10"/>
    <mergeCell ref="AD10:AH10"/>
    <mergeCell ref="AJ10:AR10"/>
  </mergeCells>
  <phoneticPr fontId="12" type="noConversion"/>
  <pageMargins left="0.7" right="0.7" top="0.75" bottom="0.75" header="0.3" footer="0.3"/>
  <pageSetup orientation="portrait" r:id="rId1"/>
  <ignoredErrors>
    <ignoredError sqref="D22:D23 D13:D14 D28:D32 D37:D50 D58:D68 D73:D9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  <pageSetUpPr fitToPage="1"/>
  </sheetPr>
  <dimension ref="B5:AK184"/>
  <sheetViews>
    <sheetView topLeftCell="B5" zoomScale="115" zoomScaleNormal="115" workbookViewId="0">
      <selection activeCell="B5" sqref="B5:AB5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31" customWidth="1"/>
    <col min="12" max="12" width="13.28515625" style="31" customWidth="1"/>
    <col min="13" max="13" width="1.7109375" style="31" customWidth="1"/>
    <col min="14" max="14" width="19.85546875" style="3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hidden="1" customWidth="1"/>
    <col min="29" max="29" width="9.140625" style="1"/>
    <col min="30" max="30" width="0" style="1" hidden="1" customWidth="1"/>
    <col min="31" max="16384" width="9.140625" style="1"/>
  </cols>
  <sheetData>
    <row r="5" spans="2:31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2:31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</row>
    <row r="7" spans="2:31" ht="15" customHeight="1" x14ac:dyDescent="0.2">
      <c r="B7" s="145" t="s">
        <v>375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</row>
    <row r="10" spans="2:31" x14ac:dyDescent="0.2">
      <c r="H10" s="2" t="s">
        <v>11</v>
      </c>
      <c r="J10" s="2" t="s">
        <v>130</v>
      </c>
      <c r="L10" s="2" t="s">
        <v>137</v>
      </c>
      <c r="N10" s="2" t="s">
        <v>7</v>
      </c>
      <c r="W10" s="3"/>
    </row>
    <row r="11" spans="2:31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2" t="s">
        <v>141</v>
      </c>
      <c r="P11" s="18" t="s">
        <v>7</v>
      </c>
      <c r="Q11" s="18"/>
      <c r="R11" s="2" t="s">
        <v>116</v>
      </c>
      <c r="S11" s="2"/>
      <c r="T11" s="2" t="s">
        <v>116</v>
      </c>
      <c r="U11" s="3"/>
      <c r="V11" s="2" t="s">
        <v>113</v>
      </c>
      <c r="W11" s="3"/>
      <c r="X11" s="18" t="s">
        <v>113</v>
      </c>
      <c r="Y11" s="18"/>
      <c r="Z11" s="18"/>
    </row>
    <row r="12" spans="2:31" x14ac:dyDescent="0.2">
      <c r="B12" s="4" t="s">
        <v>4</v>
      </c>
      <c r="D12" s="5" t="s">
        <v>374</v>
      </c>
      <c r="F12" s="33" t="s">
        <v>5</v>
      </c>
      <c r="H12" s="33" t="s">
        <v>131</v>
      </c>
      <c r="J12" s="33" t="s">
        <v>6</v>
      </c>
      <c r="L12" s="33" t="s">
        <v>323</v>
      </c>
      <c r="N12" s="33" t="s">
        <v>6</v>
      </c>
      <c r="O12" s="73" t="s">
        <v>253</v>
      </c>
      <c r="P12" s="4" t="s">
        <v>49</v>
      </c>
      <c r="Q12" s="18"/>
      <c r="R12" s="4" t="s">
        <v>286</v>
      </c>
      <c r="S12" s="18"/>
      <c r="T12" s="4" t="s">
        <v>49</v>
      </c>
      <c r="U12" s="18"/>
      <c r="V12" s="4" t="s">
        <v>114</v>
      </c>
      <c r="W12" s="18"/>
      <c r="X12" s="4" t="s">
        <v>49</v>
      </c>
      <c r="Y12" s="18"/>
      <c r="Z12" s="4" t="s">
        <v>135</v>
      </c>
      <c r="AB12" s="4" t="s">
        <v>11</v>
      </c>
      <c r="AD12" s="26" t="s">
        <v>84</v>
      </c>
      <c r="AE12" s="19"/>
    </row>
    <row r="13" spans="2:31" x14ac:dyDescent="0.2">
      <c r="F13" s="2" t="s">
        <v>12</v>
      </c>
      <c r="H13" s="2" t="s">
        <v>13</v>
      </c>
      <c r="J13" s="2" t="s">
        <v>14</v>
      </c>
      <c r="L13" s="2" t="s">
        <v>147</v>
      </c>
      <c r="N13" s="2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W13" s="18"/>
      <c r="X13" s="18" t="s">
        <v>82</v>
      </c>
      <c r="Y13" s="18"/>
      <c r="Z13" s="18" t="s">
        <v>143</v>
      </c>
      <c r="AB13" s="18" t="s">
        <v>285</v>
      </c>
      <c r="AD13" s="27"/>
    </row>
    <row r="14" spans="2:31" s="74" customFormat="1" x14ac:dyDescent="0.2">
      <c r="B14" s="73"/>
      <c r="F14" s="31"/>
      <c r="G14" s="31"/>
      <c r="H14" s="31"/>
      <c r="I14" s="31"/>
      <c r="J14" s="31"/>
      <c r="K14" s="31"/>
      <c r="L14" s="31"/>
      <c r="M14" s="31"/>
      <c r="N14" s="31"/>
      <c r="P14" s="74">
        <v>4</v>
      </c>
      <c r="R14" s="74">
        <v>6</v>
      </c>
      <c r="T14" s="74">
        <v>8</v>
      </c>
      <c r="V14" s="74">
        <v>10</v>
      </c>
      <c r="X14" s="74">
        <v>12</v>
      </c>
      <c r="Y14" s="73"/>
      <c r="Z14" s="74">
        <v>14</v>
      </c>
      <c r="AD14" s="75"/>
    </row>
    <row r="15" spans="2:31" x14ac:dyDescent="0.2">
      <c r="D15" s="6"/>
      <c r="E15" s="6"/>
      <c r="F15" s="76"/>
      <c r="Y15" s="18"/>
      <c r="AD15" s="25"/>
    </row>
    <row r="16" spans="2:31" x14ac:dyDescent="0.2">
      <c r="D16" s="6" t="s">
        <v>295</v>
      </c>
      <c r="E16" s="7"/>
      <c r="F16" s="77"/>
      <c r="J16" s="2"/>
      <c r="Z16" s="51"/>
    </row>
    <row r="17" spans="2:37" x14ac:dyDescent="0.2">
      <c r="J17" s="2"/>
      <c r="Z17" s="51"/>
    </row>
    <row r="18" spans="2:37" x14ac:dyDescent="0.2">
      <c r="B18" s="18">
        <v>1</v>
      </c>
      <c r="D18" s="1" t="s">
        <v>76</v>
      </c>
      <c r="F18" s="50">
        <f ca="1">Function!P18</f>
        <v>0</v>
      </c>
      <c r="H18" s="50"/>
      <c r="J18" s="2"/>
      <c r="L18" s="50">
        <f ca="1">F18-H18</f>
        <v>0</v>
      </c>
      <c r="N18" s="2"/>
      <c r="O18" s="73">
        <v>0</v>
      </c>
      <c r="P18" s="20">
        <f ca="1">OFFSET('Gas Supply Factors'!$B$14,$O18-1,P$14)*$L18+OFFSET('Gas Supply Factors'!$B$14,$K18-1,P$14)*$H18</f>
        <v>0</v>
      </c>
      <c r="R18" s="20">
        <f ca="1">OFFSET('Gas Supply Factors'!$B$14,$O18-1,R$14)*$L18+OFFSET('Gas Supply Factors'!$B$14,$K18-1,R$14)*$H18</f>
        <v>0</v>
      </c>
      <c r="S18" s="20"/>
      <c r="T18" s="20">
        <f ca="1">OFFSET('Gas Supply Factors'!$B$14,$O18-1,T$14)*$L18+OFFSET('Gas Supply Factors'!$B$14,$K18-1,T$14)*$H18</f>
        <v>0</v>
      </c>
      <c r="U18" s="20"/>
      <c r="V18" s="20">
        <f ca="1">OFFSET('Gas Supply Factors'!$B$14,$O18-1,V$14)*$L18+OFFSET('Gas Supply Factors'!$B$14,$K18-1,V$14)*$H18</f>
        <v>0</v>
      </c>
      <c r="W18" s="20"/>
      <c r="X18" s="20">
        <f ca="1">OFFSET('Gas Supply Factors'!$B$14,$O18-1,X$14)*$L18+OFFSET('Gas Supply Factors'!$B$14,$K18-1,X$14)*$H18</f>
        <v>0</v>
      </c>
      <c r="Z18" s="20">
        <f ca="1">OFFSET('Gas Supply Factors'!$B$14,$O18-1,Z$14)*$L18+OFFSET('Gas Supply Factors'!$B$14,$K18-1,Z$14)*$H18</f>
        <v>0</v>
      </c>
      <c r="AB18" s="20">
        <f ca="1">P18+R18+V18+X18+Z18+T18</f>
        <v>0</v>
      </c>
      <c r="AD18" s="25" t="str">
        <f ca="1">IF(ROUND(F18,4)=ROUND(AB18,4), "", "check")</f>
        <v/>
      </c>
    </row>
    <row r="19" spans="2:37" x14ac:dyDescent="0.2">
      <c r="B19" s="18">
        <f>B18+1</f>
        <v>2</v>
      </c>
      <c r="D19" s="1" t="s">
        <v>75</v>
      </c>
      <c r="F19" s="50">
        <f ca="1">Function!P19</f>
        <v>0</v>
      </c>
      <c r="H19" s="50"/>
      <c r="J19" s="2"/>
      <c r="L19" s="50">
        <f t="shared" ref="L19:L30" ca="1" si="0">F19-H19</f>
        <v>0</v>
      </c>
      <c r="N19" s="2"/>
      <c r="O19" s="73">
        <v>0</v>
      </c>
      <c r="P19" s="20">
        <f ca="1">OFFSET('Gas Supply Factors'!$B$14,$O19-1,P$14)*$L19+OFFSET('Gas Supply Factors'!$B$14,$K19-1,P$14)*$H19</f>
        <v>0</v>
      </c>
      <c r="R19" s="20">
        <f ca="1">OFFSET('Gas Supply Factors'!$B$14,$O19-1,R$14)*$L19+OFFSET('Gas Supply Factors'!$B$14,$K19-1,R$14)*$H19</f>
        <v>0</v>
      </c>
      <c r="S19" s="20"/>
      <c r="T19" s="20">
        <f ca="1">OFFSET('Gas Supply Factors'!$B$14,$O19-1,T$14)*$L19+OFFSET('Gas Supply Factors'!$B$14,$K19-1,T$14)*$H19</f>
        <v>0</v>
      </c>
      <c r="U19" s="20"/>
      <c r="V19" s="20">
        <f ca="1">OFFSET('Gas Supply Factors'!$B$14,$O19-1,V$14)*$L19+OFFSET('Gas Supply Factors'!$B$14,$K19-1,V$14)*$H19</f>
        <v>0</v>
      </c>
      <c r="W19" s="20"/>
      <c r="X19" s="20">
        <f ca="1">OFFSET('Gas Supply Factors'!$B$14,$O19-1,X$14)*$L19+OFFSET('Gas Supply Factors'!$B$14,$K19-1,X$14)*$H19</f>
        <v>0</v>
      </c>
      <c r="Z19" s="20">
        <f ca="1">OFFSET('Gas Supply Factors'!$B$14,$O19-1,Z$14)*$L19+OFFSET('Gas Supply Factors'!$B$14,$K19-1,Z$14)*$H19</f>
        <v>0</v>
      </c>
      <c r="AB19" s="20">
        <f t="shared" ref="AB19:AB30" ca="1" si="1">P19+R19+V19+X19+Z19+T19</f>
        <v>0</v>
      </c>
      <c r="AD19" s="25"/>
    </row>
    <row r="20" spans="2:37" x14ac:dyDescent="0.2">
      <c r="B20" s="18">
        <f t="shared" ref="B20:B31" si="2">B19+1</f>
        <v>3</v>
      </c>
      <c r="D20" s="1" t="s">
        <v>19</v>
      </c>
      <c r="F20" s="50">
        <f ca="1">Function!P20</f>
        <v>0</v>
      </c>
      <c r="H20" s="50"/>
      <c r="J20" s="2"/>
      <c r="L20" s="50">
        <f t="shared" ca="1" si="0"/>
        <v>0</v>
      </c>
      <c r="N20" s="2"/>
      <c r="O20" s="73">
        <v>0</v>
      </c>
      <c r="P20" s="20">
        <f ca="1">OFFSET('Gas Supply Factors'!$B$14,$O20-1,P$14)*$L20+OFFSET('Gas Supply Factors'!$B$14,$K20-1,P$14)*$H20</f>
        <v>0</v>
      </c>
      <c r="R20" s="20">
        <f ca="1">OFFSET('Gas Supply Factors'!$B$14,$O20-1,R$14)*$L20+OFFSET('Gas Supply Factors'!$B$14,$K20-1,R$14)*$H20</f>
        <v>0</v>
      </c>
      <c r="S20" s="20"/>
      <c r="T20" s="20">
        <f ca="1">OFFSET('Gas Supply Factors'!$B$14,$O20-1,T$14)*$L20+OFFSET('Gas Supply Factors'!$B$14,$K20-1,T$14)*$H20</f>
        <v>0</v>
      </c>
      <c r="U20" s="20"/>
      <c r="V20" s="20">
        <f ca="1">OFFSET('Gas Supply Factors'!$B$14,$O20-1,V$14)*$L20+OFFSET('Gas Supply Factors'!$B$14,$K20-1,V$14)*$H20</f>
        <v>0</v>
      </c>
      <c r="W20" s="20"/>
      <c r="X20" s="20">
        <f ca="1">OFFSET('Gas Supply Factors'!$B$14,$O20-1,X$14)*$L20+OFFSET('Gas Supply Factors'!$B$14,$K20-1,X$14)*$H20</f>
        <v>0</v>
      </c>
      <c r="Z20" s="20">
        <f ca="1">OFFSET('Gas Supply Factors'!$B$14,$O20-1,Z$14)*$L20+OFFSET('Gas Supply Factors'!$B$14,$K20-1,Z$14)*$H20</f>
        <v>0</v>
      </c>
      <c r="AB20" s="20">
        <f t="shared" ca="1" si="1"/>
        <v>0</v>
      </c>
      <c r="AD20" s="25" t="str">
        <f t="shared" ref="AD20:AD23" ca="1" si="3">IF(ROUND(F20,4)=ROUND(AB20,4), "", "check")</f>
        <v/>
      </c>
    </row>
    <row r="21" spans="2:37" x14ac:dyDescent="0.2">
      <c r="B21" s="18">
        <f t="shared" si="2"/>
        <v>4</v>
      </c>
      <c r="D21" s="1" t="s">
        <v>21</v>
      </c>
      <c r="F21" s="50">
        <f ca="1">Function!P21</f>
        <v>0</v>
      </c>
      <c r="H21" s="50"/>
      <c r="J21" s="2"/>
      <c r="L21" s="50">
        <f t="shared" ca="1" si="0"/>
        <v>0</v>
      </c>
      <c r="N21" s="2"/>
      <c r="O21" s="73">
        <v>0</v>
      </c>
      <c r="P21" s="20">
        <f ca="1">OFFSET('Gas Supply Factors'!$B$14,$O21-1,P$14)*$L21+OFFSET('Gas Supply Factors'!$B$14,$K21-1,P$14)*$H21</f>
        <v>0</v>
      </c>
      <c r="R21" s="20">
        <f ca="1">OFFSET('Gas Supply Factors'!$B$14,$O21-1,R$14)*$L21+OFFSET('Gas Supply Factors'!$B$14,$K21-1,R$14)*$H21</f>
        <v>0</v>
      </c>
      <c r="S21" s="20"/>
      <c r="T21" s="20">
        <f ca="1">OFFSET('Gas Supply Factors'!$B$14,$O21-1,T$14)*$L21+OFFSET('Gas Supply Factors'!$B$14,$K21-1,T$14)*$H21</f>
        <v>0</v>
      </c>
      <c r="U21" s="20"/>
      <c r="V21" s="20">
        <f ca="1">OFFSET('Gas Supply Factors'!$B$14,$O21-1,V$14)*$L21+OFFSET('Gas Supply Factors'!$B$14,$K21-1,V$14)*$H21</f>
        <v>0</v>
      </c>
      <c r="W21" s="20"/>
      <c r="X21" s="20">
        <f ca="1">OFFSET('Gas Supply Factors'!$B$14,$O21-1,X$14)*$L21+OFFSET('Gas Supply Factors'!$B$14,$K21-1,X$14)*$H21</f>
        <v>0</v>
      </c>
      <c r="Z21" s="20">
        <f ca="1">OFFSET('Gas Supply Factors'!$B$14,$O21-1,Z$14)*$L21+OFFSET('Gas Supply Factors'!$B$14,$K21-1,Z$14)*$H21</f>
        <v>0</v>
      </c>
      <c r="AB21" s="20">
        <f t="shared" ca="1" si="1"/>
        <v>0</v>
      </c>
      <c r="AD21" s="25" t="str">
        <f t="shared" ca="1" si="3"/>
        <v/>
      </c>
    </row>
    <row r="22" spans="2:37" x14ac:dyDescent="0.2">
      <c r="B22" s="18">
        <f t="shared" si="2"/>
        <v>5</v>
      </c>
      <c r="D22" s="1" t="s">
        <v>23</v>
      </c>
      <c r="F22" s="50">
        <f ca="1">Function!P22</f>
        <v>0</v>
      </c>
      <c r="H22" s="50"/>
      <c r="J22" s="2"/>
      <c r="L22" s="50">
        <f t="shared" ca="1" si="0"/>
        <v>0</v>
      </c>
      <c r="N22" s="2"/>
      <c r="O22" s="73">
        <v>0</v>
      </c>
      <c r="P22" s="20">
        <f ca="1">OFFSET('Gas Supply Factors'!$B$14,$O22-1,P$14)*$L22+OFFSET('Gas Supply Factors'!$B$14,$K22-1,P$14)*$H22</f>
        <v>0</v>
      </c>
      <c r="R22" s="20">
        <f ca="1">OFFSET('Gas Supply Factors'!$B$14,$O22-1,R$14)*$L22+OFFSET('Gas Supply Factors'!$B$14,$K22-1,R$14)*$H22</f>
        <v>0</v>
      </c>
      <c r="S22" s="20"/>
      <c r="T22" s="20">
        <f ca="1">OFFSET('Gas Supply Factors'!$B$14,$O22-1,T$14)*$L22+OFFSET('Gas Supply Factors'!$B$14,$K22-1,T$14)*$H22</f>
        <v>0</v>
      </c>
      <c r="U22" s="20"/>
      <c r="V22" s="20">
        <f ca="1">OFFSET('Gas Supply Factors'!$B$14,$O22-1,V$14)*$L22+OFFSET('Gas Supply Factors'!$B$14,$K22-1,V$14)*$H22</f>
        <v>0</v>
      </c>
      <c r="W22" s="20"/>
      <c r="X22" s="20">
        <f ca="1">OFFSET('Gas Supply Factors'!$B$14,$O22-1,X$14)*$L22+OFFSET('Gas Supply Factors'!$B$14,$K22-1,X$14)*$H22</f>
        <v>0</v>
      </c>
      <c r="Z22" s="20">
        <f ca="1">OFFSET('Gas Supply Factors'!$B$14,$O22-1,Z$14)*$L22+OFFSET('Gas Supply Factors'!$B$14,$K22-1,Z$14)*$H22</f>
        <v>0</v>
      </c>
      <c r="AB22" s="20">
        <f t="shared" ca="1" si="1"/>
        <v>0</v>
      </c>
      <c r="AD22" s="25" t="str">
        <f t="shared" ca="1" si="3"/>
        <v/>
      </c>
    </row>
    <row r="23" spans="2:37" x14ac:dyDescent="0.2">
      <c r="B23" s="18">
        <f t="shared" si="2"/>
        <v>6</v>
      </c>
      <c r="D23" s="1" t="s">
        <v>25</v>
      </c>
      <c r="F23" s="50">
        <f ca="1">Function!P23</f>
        <v>0</v>
      </c>
      <c r="H23" s="50"/>
      <c r="L23" s="50">
        <f t="shared" ca="1" si="0"/>
        <v>0</v>
      </c>
      <c r="N23" s="2"/>
      <c r="O23" s="73">
        <v>0</v>
      </c>
      <c r="P23" s="20">
        <f ca="1">OFFSET('Gas Supply Factors'!$B$14,$O23-1,P$14)*$L23+OFFSET('Gas Supply Factors'!$B$14,$K23-1,P$14)*$H23</f>
        <v>0</v>
      </c>
      <c r="R23" s="20">
        <f ca="1">OFFSET('Gas Supply Factors'!$B$14,$O23-1,R$14)*$L23+OFFSET('Gas Supply Factors'!$B$14,$K23-1,R$14)*$H23</f>
        <v>0</v>
      </c>
      <c r="S23" s="20"/>
      <c r="T23" s="20">
        <f ca="1">OFFSET('Gas Supply Factors'!$B$14,$O23-1,T$14)*$L23+OFFSET('Gas Supply Factors'!$B$14,$K23-1,T$14)*$H23</f>
        <v>0</v>
      </c>
      <c r="U23" s="20"/>
      <c r="V23" s="20">
        <f ca="1">OFFSET('Gas Supply Factors'!$B$14,$O23-1,V$14)*$L23+OFFSET('Gas Supply Factors'!$B$14,$K23-1,V$14)*$H23</f>
        <v>0</v>
      </c>
      <c r="W23" s="20"/>
      <c r="X23" s="20">
        <f ca="1">OFFSET('Gas Supply Factors'!$B$14,$O23-1,X$14)*$L23+OFFSET('Gas Supply Factors'!$B$14,$K23-1,X$14)*$H23</f>
        <v>0</v>
      </c>
      <c r="Z23" s="20">
        <f ca="1">OFFSET('Gas Supply Factors'!$B$14,$O23-1,Z$14)*$L23+OFFSET('Gas Supply Factors'!$B$14,$K23-1,Z$14)*$H23</f>
        <v>0</v>
      </c>
      <c r="AB23" s="20">
        <f t="shared" ca="1" si="1"/>
        <v>0</v>
      </c>
      <c r="AD23" s="25" t="str">
        <f t="shared" ca="1" si="3"/>
        <v/>
      </c>
      <c r="AK23" s="15"/>
    </row>
    <row r="24" spans="2:37" x14ac:dyDescent="0.2">
      <c r="B24" s="18">
        <f t="shared" si="2"/>
        <v>7</v>
      </c>
      <c r="D24" s="1" t="s">
        <v>27</v>
      </c>
      <c r="F24" s="50">
        <f ca="1">Function!P24</f>
        <v>0</v>
      </c>
      <c r="H24" s="50"/>
      <c r="L24" s="50">
        <f t="shared" ca="1" si="0"/>
        <v>0</v>
      </c>
      <c r="N24" s="2"/>
      <c r="O24" s="73">
        <v>0</v>
      </c>
      <c r="P24" s="20">
        <f ca="1">OFFSET('Gas Supply Factors'!$B$14,$O24-1,P$14)*$L24+OFFSET('Gas Supply Factors'!$B$14,$K24-1,P$14)*$H24</f>
        <v>0</v>
      </c>
      <c r="R24" s="20">
        <f ca="1">OFFSET('Gas Supply Factors'!$B$14,$O24-1,R$14)*$L24+OFFSET('Gas Supply Factors'!$B$14,$K24-1,R$14)*$H24</f>
        <v>0</v>
      </c>
      <c r="S24" s="20"/>
      <c r="T24" s="20">
        <f ca="1">OFFSET('Gas Supply Factors'!$B$14,$O24-1,T$14)*$L24+OFFSET('Gas Supply Factors'!$B$14,$K24-1,T$14)*$H24</f>
        <v>0</v>
      </c>
      <c r="U24" s="20"/>
      <c r="V24" s="20">
        <f ca="1">OFFSET('Gas Supply Factors'!$B$14,$O24-1,V$14)*$L24+OFFSET('Gas Supply Factors'!$B$14,$K24-1,V$14)*$H24</f>
        <v>0</v>
      </c>
      <c r="W24" s="20"/>
      <c r="X24" s="20">
        <f ca="1">OFFSET('Gas Supply Factors'!$B$14,$O24-1,X$14)*$L24+OFFSET('Gas Supply Factors'!$B$14,$K24-1,X$14)*$H24</f>
        <v>0</v>
      </c>
      <c r="Z24" s="20">
        <f ca="1">OFFSET('Gas Supply Factors'!$B$14,$O24-1,Z$14)*$L24+OFFSET('Gas Supply Factors'!$B$14,$K24-1,Z$14)*$H24</f>
        <v>0</v>
      </c>
      <c r="AB24" s="20">
        <f t="shared" ca="1" si="1"/>
        <v>0</v>
      </c>
      <c r="AD24" s="25" t="str">
        <f ca="1">IF(ROUND(F24,4)=ROUND(AB24,4), "", "check")</f>
        <v/>
      </c>
      <c r="AK24" s="15"/>
    </row>
    <row r="25" spans="2:37" x14ac:dyDescent="0.2">
      <c r="B25" s="18">
        <f t="shared" si="2"/>
        <v>8</v>
      </c>
      <c r="D25" s="1" t="s">
        <v>29</v>
      </c>
      <c r="F25" s="50">
        <f ca="1">Function!P25</f>
        <v>0</v>
      </c>
      <c r="H25" s="50"/>
      <c r="L25" s="50">
        <f t="shared" ca="1" si="0"/>
        <v>0</v>
      </c>
      <c r="N25" s="2"/>
      <c r="O25" s="73">
        <v>0</v>
      </c>
      <c r="P25" s="20">
        <f ca="1">OFFSET('Gas Supply Factors'!$B$14,$O25-1,P$14)*$L25+OFFSET('Gas Supply Factors'!$B$14,$K25-1,P$14)*$H25</f>
        <v>0</v>
      </c>
      <c r="R25" s="20">
        <f ca="1">OFFSET('Gas Supply Factors'!$B$14,$O25-1,R$14)*$L25+OFFSET('Gas Supply Factors'!$B$14,$K25-1,R$14)*$H25</f>
        <v>0</v>
      </c>
      <c r="S25" s="20"/>
      <c r="T25" s="20">
        <f ca="1">OFFSET('Gas Supply Factors'!$B$14,$O25-1,T$14)*$L25+OFFSET('Gas Supply Factors'!$B$14,$K25-1,T$14)*$H25</f>
        <v>0</v>
      </c>
      <c r="U25" s="20"/>
      <c r="V25" s="20">
        <f ca="1">OFFSET('Gas Supply Factors'!$B$14,$O25-1,V$14)*$L25+OFFSET('Gas Supply Factors'!$B$14,$K25-1,V$14)*$H25</f>
        <v>0</v>
      </c>
      <c r="W25" s="20"/>
      <c r="X25" s="20">
        <f ca="1">OFFSET('Gas Supply Factors'!$B$14,$O25-1,X$14)*$L25+OFFSET('Gas Supply Factors'!$B$14,$K25-1,X$14)*$H25</f>
        <v>0</v>
      </c>
      <c r="Z25" s="20">
        <f ca="1">OFFSET('Gas Supply Factors'!$B$14,$O25-1,Z$14)*$L25+OFFSET('Gas Supply Factors'!$B$14,$K25-1,Z$14)*$H25</f>
        <v>0</v>
      </c>
      <c r="AB25" s="20">
        <f t="shared" ca="1" si="1"/>
        <v>0</v>
      </c>
      <c r="AD25" s="25" t="str">
        <f t="shared" ref="AD25:AD35" ca="1" si="4">IF(ROUND(F25,4)=ROUND(AB25,4), "", "check")</f>
        <v/>
      </c>
    </row>
    <row r="26" spans="2:37" x14ac:dyDescent="0.2">
      <c r="B26" s="18">
        <f t="shared" si="2"/>
        <v>9</v>
      </c>
      <c r="D26" s="1" t="s">
        <v>30</v>
      </c>
      <c r="F26" s="50">
        <f ca="1">Function!P26</f>
        <v>0</v>
      </c>
      <c r="H26" s="50"/>
      <c r="L26" s="50">
        <f t="shared" ca="1" si="0"/>
        <v>0</v>
      </c>
      <c r="N26" s="2"/>
      <c r="O26" s="73">
        <v>0</v>
      </c>
      <c r="P26" s="20">
        <f ca="1">OFFSET('Gas Supply Factors'!$B$14,$O26-1,P$14)*$L26+OFFSET('Gas Supply Factors'!$B$14,$K26-1,P$14)*$H26</f>
        <v>0</v>
      </c>
      <c r="R26" s="20">
        <f ca="1">OFFSET('Gas Supply Factors'!$B$14,$O26-1,R$14)*$L26+OFFSET('Gas Supply Factors'!$B$14,$K26-1,R$14)*$H26</f>
        <v>0</v>
      </c>
      <c r="S26" s="20"/>
      <c r="T26" s="20">
        <f ca="1">OFFSET('Gas Supply Factors'!$B$14,$O26-1,T$14)*$L26+OFFSET('Gas Supply Factors'!$B$14,$K26-1,T$14)*$H26</f>
        <v>0</v>
      </c>
      <c r="U26" s="20"/>
      <c r="V26" s="20">
        <f ca="1">OFFSET('Gas Supply Factors'!$B$14,$O26-1,V$14)*$L26+OFFSET('Gas Supply Factors'!$B$14,$K26-1,V$14)*$H26</f>
        <v>0</v>
      </c>
      <c r="W26" s="20"/>
      <c r="X26" s="20">
        <f ca="1">OFFSET('Gas Supply Factors'!$B$14,$O26-1,X$14)*$L26+OFFSET('Gas Supply Factors'!$B$14,$K26-1,X$14)*$H26</f>
        <v>0</v>
      </c>
      <c r="Z26" s="20">
        <f ca="1">OFFSET('Gas Supply Factors'!$B$14,$O26-1,Z$14)*$L26+OFFSET('Gas Supply Factors'!$B$14,$K26-1,Z$14)*$H26</f>
        <v>0</v>
      </c>
      <c r="AB26" s="20">
        <f t="shared" ca="1" si="1"/>
        <v>0</v>
      </c>
      <c r="AD26" s="25" t="str">
        <f t="shared" ca="1" si="4"/>
        <v/>
      </c>
    </row>
    <row r="27" spans="2:37" x14ac:dyDescent="0.2">
      <c r="B27" s="18">
        <f t="shared" si="2"/>
        <v>10</v>
      </c>
      <c r="D27" s="1" t="s">
        <v>31</v>
      </c>
      <c r="F27" s="50">
        <f ca="1">Function!P27</f>
        <v>0</v>
      </c>
      <c r="H27" s="50"/>
      <c r="L27" s="50">
        <f t="shared" ca="1" si="0"/>
        <v>0</v>
      </c>
      <c r="N27" s="2"/>
      <c r="O27" s="73">
        <v>0</v>
      </c>
      <c r="P27" s="20">
        <f ca="1">OFFSET('Gas Supply Factors'!$B$14,$O27-1,P$14)*$L27+OFFSET('Gas Supply Factors'!$B$14,$K27-1,P$14)*$H27</f>
        <v>0</v>
      </c>
      <c r="R27" s="20">
        <f ca="1">OFFSET('Gas Supply Factors'!$B$14,$O27-1,R$14)*$L27+OFFSET('Gas Supply Factors'!$B$14,$K27-1,R$14)*$H27</f>
        <v>0</v>
      </c>
      <c r="S27" s="20"/>
      <c r="T27" s="20">
        <f ca="1">OFFSET('Gas Supply Factors'!$B$14,$O27-1,T$14)*$L27+OFFSET('Gas Supply Factors'!$B$14,$K27-1,T$14)*$H27</f>
        <v>0</v>
      </c>
      <c r="U27" s="20"/>
      <c r="V27" s="20">
        <f ca="1">OFFSET('Gas Supply Factors'!$B$14,$O27-1,V$14)*$L27+OFFSET('Gas Supply Factors'!$B$14,$K27-1,V$14)*$H27</f>
        <v>0</v>
      </c>
      <c r="W27" s="20"/>
      <c r="X27" s="20">
        <f ca="1">OFFSET('Gas Supply Factors'!$B$14,$O27-1,X$14)*$L27+OFFSET('Gas Supply Factors'!$B$14,$K27-1,X$14)*$H27</f>
        <v>0</v>
      </c>
      <c r="Z27" s="20">
        <f ca="1">OFFSET('Gas Supply Factors'!$B$14,$O27-1,Z$14)*$L27+OFFSET('Gas Supply Factors'!$B$14,$K27-1,Z$14)*$H27</f>
        <v>0</v>
      </c>
      <c r="AB27" s="20">
        <f t="shared" ca="1" si="1"/>
        <v>0</v>
      </c>
      <c r="AD27" s="25" t="str">
        <f t="shared" ca="1" si="4"/>
        <v/>
      </c>
    </row>
    <row r="28" spans="2:37" x14ac:dyDescent="0.2">
      <c r="B28" s="18">
        <f t="shared" si="2"/>
        <v>11</v>
      </c>
      <c r="D28" s="1" t="s">
        <v>293</v>
      </c>
      <c r="F28" s="50">
        <f ca="1">Function!P28</f>
        <v>0</v>
      </c>
      <c r="H28" s="50"/>
      <c r="L28" s="50">
        <f t="shared" ca="1" si="0"/>
        <v>0</v>
      </c>
      <c r="N28" s="2"/>
      <c r="O28" s="73">
        <v>0</v>
      </c>
      <c r="P28" s="20">
        <f ca="1">OFFSET('Gas Supply Factors'!$B$14,$O28-1,P$14)*$L28+OFFSET('Gas Supply Factors'!$B$14,$K28-1,P$14)*$H28</f>
        <v>0</v>
      </c>
      <c r="R28" s="20">
        <f ca="1">OFFSET('Gas Supply Factors'!$B$14,$O28-1,R$14)*$L28+OFFSET('Gas Supply Factors'!$B$14,$K28-1,R$14)*$H28</f>
        <v>0</v>
      </c>
      <c r="S28" s="20"/>
      <c r="T28" s="20">
        <f ca="1">OFFSET('Gas Supply Factors'!$B$14,$O28-1,T$14)*$L28+OFFSET('Gas Supply Factors'!$B$14,$K28-1,T$14)*$H28</f>
        <v>0</v>
      </c>
      <c r="U28" s="20"/>
      <c r="V28" s="20">
        <f ca="1">OFFSET('Gas Supply Factors'!$B$14,$O28-1,V$14)*$L28+OFFSET('Gas Supply Factors'!$B$14,$K28-1,V$14)*$H28</f>
        <v>0</v>
      </c>
      <c r="W28" s="20"/>
      <c r="X28" s="20">
        <f ca="1">OFFSET('Gas Supply Factors'!$B$14,$O28-1,X$14)*$L28+OFFSET('Gas Supply Factors'!$B$14,$K28-1,X$14)*$H28</f>
        <v>0</v>
      </c>
      <c r="Z28" s="20">
        <f ca="1">OFFSET('Gas Supply Factors'!$B$14,$O28-1,Z$14)*$L28+OFFSET('Gas Supply Factors'!$B$14,$K28-1,Z$14)*$H28</f>
        <v>0</v>
      </c>
      <c r="AB28" s="20">
        <f t="shared" ca="1" si="1"/>
        <v>0</v>
      </c>
      <c r="AD28" s="25" t="str">
        <f t="shared" ca="1" si="4"/>
        <v/>
      </c>
    </row>
    <row r="29" spans="2:37" x14ac:dyDescent="0.2">
      <c r="B29" s="18">
        <f>B28+1</f>
        <v>12</v>
      </c>
      <c r="D29" s="1" t="s">
        <v>34</v>
      </c>
      <c r="F29" s="50">
        <f ca="1">Function!P29</f>
        <v>0</v>
      </c>
      <c r="H29" s="50"/>
      <c r="L29" s="50">
        <f t="shared" ca="1" si="0"/>
        <v>0</v>
      </c>
      <c r="N29" s="2"/>
      <c r="O29" s="73">
        <v>0</v>
      </c>
      <c r="P29" s="20">
        <f ca="1">OFFSET('Gas Supply Factors'!$B$14,$O29-1,P$14)*$L29+OFFSET('Gas Supply Factors'!$B$14,$K29-1,P$14)*$H29</f>
        <v>0</v>
      </c>
      <c r="R29" s="20">
        <f ca="1">OFFSET('Gas Supply Factors'!$B$14,$O29-1,R$14)*$L29+OFFSET('Gas Supply Factors'!$B$14,$K29-1,R$14)*$H29</f>
        <v>0</v>
      </c>
      <c r="S29" s="20"/>
      <c r="T29" s="20">
        <f ca="1">OFFSET('Gas Supply Factors'!$B$14,$O29-1,T$14)*$L29+OFFSET('Gas Supply Factors'!$B$14,$K29-1,T$14)*$H29</f>
        <v>0</v>
      </c>
      <c r="U29" s="20"/>
      <c r="V29" s="20">
        <f ca="1">OFFSET('Gas Supply Factors'!$B$14,$O29-1,V$14)*$L29+OFFSET('Gas Supply Factors'!$B$14,$K29-1,V$14)*$H29</f>
        <v>0</v>
      </c>
      <c r="W29" s="20"/>
      <c r="X29" s="20">
        <f ca="1">OFFSET('Gas Supply Factors'!$B$14,$O29-1,X$14)*$L29+OFFSET('Gas Supply Factors'!$B$14,$K29-1,X$14)*$H29</f>
        <v>0</v>
      </c>
      <c r="Z29" s="20">
        <f ca="1">OFFSET('Gas Supply Factors'!$B$14,$O29-1,Z$14)*$L29+OFFSET('Gas Supply Factors'!$B$14,$K29-1,Z$14)*$H29</f>
        <v>0</v>
      </c>
      <c r="AB29" s="20">
        <f t="shared" ca="1" si="1"/>
        <v>0</v>
      </c>
      <c r="AD29" s="25" t="str">
        <f t="shared" ca="1" si="4"/>
        <v/>
      </c>
    </row>
    <row r="30" spans="2:37" x14ac:dyDescent="0.2">
      <c r="B30" s="18">
        <f>B29+1</f>
        <v>13</v>
      </c>
      <c r="D30" s="1" t="s">
        <v>77</v>
      </c>
      <c r="F30" s="50">
        <f ca="1">Function!P30</f>
        <v>0</v>
      </c>
      <c r="H30" s="50"/>
      <c r="L30" s="50">
        <f t="shared" ca="1" si="0"/>
        <v>0</v>
      </c>
      <c r="N30" s="2"/>
      <c r="O30" s="73">
        <v>0</v>
      </c>
      <c r="P30" s="20">
        <f ca="1">OFFSET('Gas Supply Factors'!$B$14,$O30-1,P$14)*$L30+OFFSET('Gas Supply Factors'!$B$14,$K30-1,P$14)*$H30</f>
        <v>0</v>
      </c>
      <c r="R30" s="20">
        <f ca="1">OFFSET('Gas Supply Factors'!$B$14,$O30-1,R$14)*$L30+OFFSET('Gas Supply Factors'!$B$14,$K30-1,R$14)*$H30</f>
        <v>0</v>
      </c>
      <c r="S30" s="20"/>
      <c r="T30" s="20">
        <f ca="1">OFFSET('Gas Supply Factors'!$B$14,$O30-1,T$14)*$L30+OFFSET('Gas Supply Factors'!$B$14,$K30-1,T$14)*$H30</f>
        <v>0</v>
      </c>
      <c r="U30" s="20"/>
      <c r="V30" s="20">
        <f ca="1">OFFSET('Gas Supply Factors'!$B$14,$O30-1,V$14)*$L30+OFFSET('Gas Supply Factors'!$B$14,$K30-1,V$14)*$H30</f>
        <v>0</v>
      </c>
      <c r="W30" s="20"/>
      <c r="X30" s="20">
        <f ca="1">OFFSET('Gas Supply Factors'!$B$14,$O30-1,X$14)*$L30+OFFSET('Gas Supply Factors'!$B$14,$K30-1,X$14)*$H30</f>
        <v>0</v>
      </c>
      <c r="Z30" s="20">
        <f ca="1">OFFSET('Gas Supply Factors'!$B$14,$O30-1,Z$14)*$L30+OFFSET('Gas Supply Factors'!$B$14,$K30-1,Z$14)*$H30</f>
        <v>0</v>
      </c>
      <c r="AB30" s="20">
        <f t="shared" ca="1" si="1"/>
        <v>0</v>
      </c>
      <c r="AD30" s="25" t="str">
        <f t="shared" ca="1" si="4"/>
        <v/>
      </c>
    </row>
    <row r="31" spans="2:37" x14ac:dyDescent="0.2">
      <c r="B31" s="18">
        <f t="shared" si="2"/>
        <v>14</v>
      </c>
      <c r="D31" s="1" t="s">
        <v>297</v>
      </c>
      <c r="F31" s="41">
        <f ca="1">SUM(F18:F30)</f>
        <v>0</v>
      </c>
      <c r="H31" s="41">
        <f>SUM(H18:H30)</f>
        <v>0</v>
      </c>
      <c r="L31" s="41">
        <f ca="1">SUM(L18:L30)</f>
        <v>0</v>
      </c>
      <c r="P31" s="28">
        <f ca="1">SUM(P18:P30)</f>
        <v>0</v>
      </c>
      <c r="Q31" s="23"/>
      <c r="R31" s="28">
        <f ca="1">SUM(R18:R30)</f>
        <v>0</v>
      </c>
      <c r="S31" s="22"/>
      <c r="T31" s="28">
        <f ca="1">SUM(T18:T30)</f>
        <v>0</v>
      </c>
      <c r="U31" s="22"/>
      <c r="V31" s="28">
        <f ca="1">SUM(V18:V30)</f>
        <v>0</v>
      </c>
      <c r="W31" s="22"/>
      <c r="X31" s="28">
        <f ca="1">SUM(X18:X30)</f>
        <v>0</v>
      </c>
      <c r="Y31" s="18"/>
      <c r="Z31" s="28">
        <f ca="1">SUM(Z18:Z30)</f>
        <v>0</v>
      </c>
      <c r="AB31" s="28">
        <f ca="1">SUM(AB18:AB30)</f>
        <v>0</v>
      </c>
      <c r="AD31" s="25" t="str">
        <f t="shared" ca="1" si="4"/>
        <v/>
      </c>
    </row>
    <row r="32" spans="2:37" x14ac:dyDescent="0.2">
      <c r="Y32" s="18"/>
      <c r="AB32" s="8"/>
      <c r="AD32" s="25" t="str">
        <f t="shared" si="4"/>
        <v/>
      </c>
    </row>
    <row r="33" spans="2:37" x14ac:dyDescent="0.2">
      <c r="B33" s="18">
        <f>B31+1</f>
        <v>15</v>
      </c>
      <c r="D33" s="1" t="s">
        <v>196</v>
      </c>
      <c r="F33" s="50">
        <f ca="1">Function!P33</f>
        <v>0</v>
      </c>
      <c r="H33" s="50"/>
      <c r="L33" s="50">
        <f t="shared" ref="L33" ca="1" si="5">F33-H33</f>
        <v>0</v>
      </c>
      <c r="N33" s="2"/>
      <c r="O33" s="73">
        <v>0</v>
      </c>
      <c r="P33" s="20">
        <f ca="1">OFFSET('Gas Supply Factors'!$B$14,$O33-1,P$14)*$L33+OFFSET('Gas Supply Factors'!$B$14,$K33-1,P$14)*$H33</f>
        <v>0</v>
      </c>
      <c r="R33" s="20">
        <f ca="1">OFFSET('Gas Supply Factors'!$B$14,$O33-1,R$14)*$L33+OFFSET('Gas Supply Factors'!$B$14,$K33-1,R$14)*$H33</f>
        <v>0</v>
      </c>
      <c r="S33" s="20"/>
      <c r="T33" s="20">
        <f ca="1">OFFSET('Gas Supply Factors'!$B$14,$O33-1,T$14)*$L33+OFFSET('Gas Supply Factors'!$B$14,$K33-1,T$14)*$H33</f>
        <v>0</v>
      </c>
      <c r="U33" s="20"/>
      <c r="V33" s="20">
        <f ca="1">OFFSET('Gas Supply Factors'!$B$14,$O33-1,V$14)*$L33+OFFSET('Gas Supply Factors'!$B$14,$K33-1,V$14)*$H33</f>
        <v>0</v>
      </c>
      <c r="W33" s="20"/>
      <c r="X33" s="20">
        <f ca="1">OFFSET('Gas Supply Factors'!$B$14,$O33-1,X$14)*$L33+OFFSET('Gas Supply Factors'!$B$14,$K33-1,X$14)*$H33</f>
        <v>0</v>
      </c>
      <c r="Z33" s="20">
        <f ca="1">OFFSET('Gas Supply Factors'!$B$14,$O33-1,Z$14)*$L33+OFFSET('Gas Supply Factors'!$B$14,$K33-1,Z$14)*$H33</f>
        <v>0</v>
      </c>
      <c r="AB33" s="20">
        <f ca="1">P33+R33+V33+X33+Z33+T33</f>
        <v>0</v>
      </c>
      <c r="AD33" s="25" t="str">
        <f t="shared" ca="1" si="4"/>
        <v/>
      </c>
    </row>
    <row r="34" spans="2:37" x14ac:dyDescent="0.2">
      <c r="Y34" s="18"/>
      <c r="AB34" s="8"/>
      <c r="AD34" s="25" t="str">
        <f t="shared" si="4"/>
        <v/>
      </c>
    </row>
    <row r="35" spans="2:37" x14ac:dyDescent="0.2">
      <c r="B35" s="18">
        <f>B33+1</f>
        <v>16</v>
      </c>
      <c r="D35" s="1" t="s">
        <v>392</v>
      </c>
      <c r="F35" s="41">
        <f ca="1">F31+F33</f>
        <v>0</v>
      </c>
      <c r="H35" s="41">
        <f>H31+H33</f>
        <v>0</v>
      </c>
      <c r="L35" s="41">
        <f ca="1">L31+L33</f>
        <v>0</v>
      </c>
      <c r="P35" s="10">
        <f ca="1">P31+P33</f>
        <v>0</v>
      </c>
      <c r="Q35" s="14"/>
      <c r="R35" s="10">
        <f ca="1">R31+R33</f>
        <v>0</v>
      </c>
      <c r="S35" s="8"/>
      <c r="T35" s="10">
        <f ca="1">T31+T33</f>
        <v>0</v>
      </c>
      <c r="U35" s="8"/>
      <c r="V35" s="10">
        <f ca="1">V31+V33</f>
        <v>0</v>
      </c>
      <c r="W35" s="8"/>
      <c r="X35" s="10">
        <f ca="1">X31+X33</f>
        <v>0</v>
      </c>
      <c r="Y35" s="18"/>
      <c r="Z35" s="10">
        <f ca="1">Z31+Z33</f>
        <v>0</v>
      </c>
      <c r="AB35" s="10">
        <f ca="1">AB31+AB33</f>
        <v>0</v>
      </c>
      <c r="AD35" s="25" t="str">
        <f t="shared" ca="1" si="4"/>
        <v/>
      </c>
    </row>
    <row r="36" spans="2:37" x14ac:dyDescent="0.2">
      <c r="D36" s="6"/>
      <c r="E36" s="6"/>
      <c r="F36" s="76"/>
      <c r="H36" s="76"/>
      <c r="J36" s="2"/>
      <c r="L36" s="76"/>
    </row>
    <row r="37" spans="2:37" x14ac:dyDescent="0.2">
      <c r="F37" s="50"/>
      <c r="J37" s="2"/>
    </row>
    <row r="38" spans="2:37" x14ac:dyDescent="0.2">
      <c r="D38" s="6" t="s">
        <v>296</v>
      </c>
      <c r="E38" s="7"/>
      <c r="F38" s="77"/>
      <c r="J38" s="2"/>
    </row>
    <row r="39" spans="2:37" x14ac:dyDescent="0.2">
      <c r="J39" s="2"/>
    </row>
    <row r="40" spans="2:37" x14ac:dyDescent="0.2">
      <c r="B40" s="18">
        <f>B35+1</f>
        <v>17</v>
      </c>
      <c r="D40" s="1" t="s">
        <v>76</v>
      </c>
      <c r="F40" s="50">
        <f ca="1">Function!P40</f>
        <v>0</v>
      </c>
      <c r="H40" s="50"/>
      <c r="J40" s="2"/>
      <c r="L40" s="50">
        <f ca="1">F40-H40</f>
        <v>0</v>
      </c>
      <c r="N40" s="2"/>
      <c r="O40" s="73">
        <v>0</v>
      </c>
      <c r="P40" s="20">
        <f ca="1">OFFSET('Gas Supply Factors'!$B$14,$O40-1,P$14)*$L40+OFFSET('Gas Supply Factors'!$B$14,$K40-1,P$14)*$H40</f>
        <v>0</v>
      </c>
      <c r="R40" s="20">
        <f ca="1">OFFSET('Gas Supply Factors'!$B$14,$O40-1,R$14)*$L40+OFFSET('Gas Supply Factors'!$B$14,$K40-1,R$14)*$H40</f>
        <v>0</v>
      </c>
      <c r="S40" s="20"/>
      <c r="T40" s="20">
        <f ca="1">OFFSET('Gas Supply Factors'!$B$14,$O40-1,T$14)*$L40+OFFSET('Gas Supply Factors'!$B$14,$K40-1,T$14)*$H40</f>
        <v>0</v>
      </c>
      <c r="U40" s="20"/>
      <c r="V40" s="20">
        <f ca="1">OFFSET('Gas Supply Factors'!$B$14,$O40-1,V$14)*$L40+OFFSET('Gas Supply Factors'!$B$14,$K40-1,V$14)*$H40</f>
        <v>0</v>
      </c>
      <c r="W40" s="20"/>
      <c r="X40" s="20">
        <f ca="1">OFFSET('Gas Supply Factors'!$B$14,$O40-1,X$14)*$L40+OFFSET('Gas Supply Factors'!$B$14,$K40-1,X$14)*$H40</f>
        <v>0</v>
      </c>
      <c r="Z40" s="20">
        <f ca="1">OFFSET('Gas Supply Factors'!$B$14,$O40-1,Z$14)*$L40+OFFSET('Gas Supply Factors'!$B$14,$K40-1,Z$14)*$H40</f>
        <v>0</v>
      </c>
      <c r="AB40" s="20">
        <f ca="1">P40+R40+V40+X40+Z40+T40</f>
        <v>0</v>
      </c>
      <c r="AD40" s="25" t="str">
        <f ca="1">IF(ROUND(F40,4)=ROUND(AB40,4), "", "check")</f>
        <v/>
      </c>
    </row>
    <row r="41" spans="2:37" x14ac:dyDescent="0.2">
      <c r="B41" s="18">
        <f>B40+1</f>
        <v>18</v>
      </c>
      <c r="D41" s="1" t="s">
        <v>75</v>
      </c>
      <c r="F41" s="50">
        <f ca="1">Function!P41</f>
        <v>0</v>
      </c>
      <c r="H41" s="50"/>
      <c r="J41" s="2"/>
      <c r="L41" s="50">
        <f t="shared" ref="L41:L52" ca="1" si="6">F41-H41</f>
        <v>0</v>
      </c>
      <c r="N41" s="2"/>
      <c r="O41" s="73">
        <v>0</v>
      </c>
      <c r="P41" s="20">
        <f ca="1">OFFSET('Gas Supply Factors'!$B$14,$O41-1,P$14)*$L41+OFFSET('Gas Supply Factors'!$B$14,$K41-1,P$14)*$H41</f>
        <v>0</v>
      </c>
      <c r="R41" s="20">
        <f ca="1">OFFSET('Gas Supply Factors'!$B$14,$O41-1,R$14)*$L41+OFFSET('Gas Supply Factors'!$B$14,$K41-1,R$14)*$H41</f>
        <v>0</v>
      </c>
      <c r="S41" s="20"/>
      <c r="T41" s="20">
        <f ca="1">OFFSET('Gas Supply Factors'!$B$14,$O41-1,T$14)*$L41+OFFSET('Gas Supply Factors'!$B$14,$K41-1,T$14)*$H41</f>
        <v>0</v>
      </c>
      <c r="U41" s="20"/>
      <c r="V41" s="20">
        <f ca="1">OFFSET('Gas Supply Factors'!$B$14,$O41-1,V$14)*$L41+OFFSET('Gas Supply Factors'!$B$14,$K41-1,V$14)*$H41</f>
        <v>0</v>
      </c>
      <c r="W41" s="20"/>
      <c r="X41" s="20">
        <f ca="1">OFFSET('Gas Supply Factors'!$B$14,$O41-1,X$14)*$L41+OFFSET('Gas Supply Factors'!$B$14,$K41-1,X$14)*$H41</f>
        <v>0</v>
      </c>
      <c r="Z41" s="20">
        <f ca="1">OFFSET('Gas Supply Factors'!$B$14,$O41-1,Z$14)*$L41+OFFSET('Gas Supply Factors'!$B$14,$K41-1,Z$14)*$H41</f>
        <v>0</v>
      </c>
      <c r="AB41" s="20">
        <f t="shared" ref="AB41:AB52" ca="1" si="7">P41+R41+V41+X41+Z41+T41</f>
        <v>0</v>
      </c>
      <c r="AD41" s="25"/>
    </row>
    <row r="42" spans="2:37" x14ac:dyDescent="0.2">
      <c r="B42" s="18">
        <f t="shared" ref="B42:B53" si="8">B41+1</f>
        <v>19</v>
      </c>
      <c r="D42" s="1" t="s">
        <v>19</v>
      </c>
      <c r="F42" s="50">
        <f ca="1">Function!P42</f>
        <v>0</v>
      </c>
      <c r="H42" s="50"/>
      <c r="J42" s="2"/>
      <c r="L42" s="50">
        <f t="shared" ca="1" si="6"/>
        <v>0</v>
      </c>
      <c r="N42" s="2"/>
      <c r="O42" s="73">
        <v>0</v>
      </c>
      <c r="P42" s="20">
        <f ca="1">OFFSET('Gas Supply Factors'!$B$14,$O42-1,P$14)*$L42+OFFSET('Gas Supply Factors'!$B$14,$K42-1,P$14)*$H42</f>
        <v>0</v>
      </c>
      <c r="R42" s="20">
        <f ca="1">OFFSET('Gas Supply Factors'!$B$14,$O42-1,R$14)*$L42+OFFSET('Gas Supply Factors'!$B$14,$K42-1,R$14)*$H42</f>
        <v>0</v>
      </c>
      <c r="S42" s="20"/>
      <c r="T42" s="20">
        <f ca="1">OFFSET('Gas Supply Factors'!$B$14,$O42-1,T$14)*$L42+OFFSET('Gas Supply Factors'!$B$14,$K42-1,T$14)*$H42</f>
        <v>0</v>
      </c>
      <c r="U42" s="20"/>
      <c r="V42" s="20">
        <f ca="1">OFFSET('Gas Supply Factors'!$B$14,$O42-1,V$14)*$L42+OFFSET('Gas Supply Factors'!$B$14,$K42-1,V$14)*$H42</f>
        <v>0</v>
      </c>
      <c r="W42" s="20"/>
      <c r="X42" s="20">
        <f ca="1">OFFSET('Gas Supply Factors'!$B$14,$O42-1,X$14)*$L42+OFFSET('Gas Supply Factors'!$B$14,$K42-1,X$14)*$H42</f>
        <v>0</v>
      </c>
      <c r="Z42" s="20">
        <f ca="1">OFFSET('Gas Supply Factors'!$B$14,$O42-1,Z$14)*$L42+OFFSET('Gas Supply Factors'!$B$14,$K42-1,Z$14)*$H42</f>
        <v>0</v>
      </c>
      <c r="AB42" s="20">
        <f t="shared" ca="1" si="7"/>
        <v>0</v>
      </c>
      <c r="AD42" s="25" t="str">
        <f t="shared" ref="AD42:AD45" ca="1" si="9">IF(ROUND(F42,4)=ROUND(AB42,4), "", "check")</f>
        <v/>
      </c>
    </row>
    <row r="43" spans="2:37" x14ac:dyDescent="0.2">
      <c r="B43" s="18">
        <f t="shared" si="8"/>
        <v>20</v>
      </c>
      <c r="D43" s="1" t="s">
        <v>21</v>
      </c>
      <c r="F43" s="50">
        <f ca="1">Function!P43</f>
        <v>0</v>
      </c>
      <c r="H43" s="50"/>
      <c r="J43" s="2"/>
      <c r="L43" s="50">
        <f t="shared" ca="1" si="6"/>
        <v>0</v>
      </c>
      <c r="N43" s="2"/>
      <c r="O43" s="73">
        <v>0</v>
      </c>
      <c r="P43" s="20">
        <f ca="1">OFFSET('Gas Supply Factors'!$B$14,$O43-1,P$14)*$L43+OFFSET('Gas Supply Factors'!$B$14,$K43-1,P$14)*$H43</f>
        <v>0</v>
      </c>
      <c r="R43" s="20">
        <f ca="1">OFFSET('Gas Supply Factors'!$B$14,$O43-1,R$14)*$L43+OFFSET('Gas Supply Factors'!$B$14,$K43-1,R$14)*$H43</f>
        <v>0</v>
      </c>
      <c r="S43" s="20"/>
      <c r="T43" s="20">
        <f ca="1">OFFSET('Gas Supply Factors'!$B$14,$O43-1,T$14)*$L43+OFFSET('Gas Supply Factors'!$B$14,$K43-1,T$14)*$H43</f>
        <v>0</v>
      </c>
      <c r="U43" s="20"/>
      <c r="V43" s="20">
        <f ca="1">OFFSET('Gas Supply Factors'!$B$14,$O43-1,V$14)*$L43+OFFSET('Gas Supply Factors'!$B$14,$K43-1,V$14)*$H43</f>
        <v>0</v>
      </c>
      <c r="W43" s="20"/>
      <c r="X43" s="20">
        <f ca="1">OFFSET('Gas Supply Factors'!$B$14,$O43-1,X$14)*$L43+OFFSET('Gas Supply Factors'!$B$14,$K43-1,X$14)*$H43</f>
        <v>0</v>
      </c>
      <c r="Z43" s="20">
        <f ca="1">OFFSET('Gas Supply Factors'!$B$14,$O43-1,Z$14)*$L43+OFFSET('Gas Supply Factors'!$B$14,$K43-1,Z$14)*$H43</f>
        <v>0</v>
      </c>
      <c r="AB43" s="20">
        <f t="shared" ca="1" si="7"/>
        <v>0</v>
      </c>
      <c r="AD43" s="25" t="str">
        <f t="shared" ca="1" si="9"/>
        <v/>
      </c>
    </row>
    <row r="44" spans="2:37" x14ac:dyDescent="0.2">
      <c r="B44" s="18">
        <f t="shared" si="8"/>
        <v>21</v>
      </c>
      <c r="D44" s="1" t="s">
        <v>23</v>
      </c>
      <c r="F44" s="50">
        <f ca="1">Function!P44</f>
        <v>0</v>
      </c>
      <c r="H44" s="50"/>
      <c r="J44" s="2"/>
      <c r="L44" s="50">
        <f t="shared" ca="1" si="6"/>
        <v>0</v>
      </c>
      <c r="N44" s="2"/>
      <c r="O44" s="73">
        <v>0</v>
      </c>
      <c r="P44" s="20">
        <f ca="1">OFFSET('Gas Supply Factors'!$B$14,$O44-1,P$14)*$L44+OFFSET('Gas Supply Factors'!$B$14,$K44-1,P$14)*$H44</f>
        <v>0</v>
      </c>
      <c r="R44" s="20">
        <f ca="1">OFFSET('Gas Supply Factors'!$B$14,$O44-1,R$14)*$L44+OFFSET('Gas Supply Factors'!$B$14,$K44-1,R$14)*$H44</f>
        <v>0</v>
      </c>
      <c r="S44" s="20"/>
      <c r="T44" s="20">
        <f ca="1">OFFSET('Gas Supply Factors'!$B$14,$O44-1,T$14)*$L44+OFFSET('Gas Supply Factors'!$B$14,$K44-1,T$14)*$H44</f>
        <v>0</v>
      </c>
      <c r="U44" s="20"/>
      <c r="V44" s="20">
        <f ca="1">OFFSET('Gas Supply Factors'!$B$14,$O44-1,V$14)*$L44+OFFSET('Gas Supply Factors'!$B$14,$K44-1,V$14)*$H44</f>
        <v>0</v>
      </c>
      <c r="W44" s="20"/>
      <c r="X44" s="20">
        <f ca="1">OFFSET('Gas Supply Factors'!$B$14,$O44-1,X$14)*$L44+OFFSET('Gas Supply Factors'!$B$14,$K44-1,X$14)*$H44</f>
        <v>0</v>
      </c>
      <c r="Z44" s="20">
        <f ca="1">OFFSET('Gas Supply Factors'!$B$14,$O44-1,Z$14)*$L44+OFFSET('Gas Supply Factors'!$B$14,$K44-1,Z$14)*$H44</f>
        <v>0</v>
      </c>
      <c r="AB44" s="20">
        <f t="shared" ca="1" si="7"/>
        <v>0</v>
      </c>
      <c r="AD44" s="25" t="str">
        <f t="shared" ca="1" si="9"/>
        <v/>
      </c>
    </row>
    <row r="45" spans="2:37" x14ac:dyDescent="0.2">
      <c r="B45" s="18">
        <f t="shared" si="8"/>
        <v>22</v>
      </c>
      <c r="D45" s="1" t="s">
        <v>25</v>
      </c>
      <c r="F45" s="50">
        <f ca="1">Function!P45</f>
        <v>0</v>
      </c>
      <c r="H45" s="50"/>
      <c r="L45" s="50">
        <f t="shared" ca="1" si="6"/>
        <v>0</v>
      </c>
      <c r="N45" s="2"/>
      <c r="O45" s="73">
        <v>0</v>
      </c>
      <c r="P45" s="20">
        <f ca="1">OFFSET('Gas Supply Factors'!$B$14,$O45-1,P$14)*$L45+OFFSET('Gas Supply Factors'!$B$14,$K45-1,P$14)*$H45</f>
        <v>0</v>
      </c>
      <c r="R45" s="20">
        <f ca="1">OFFSET('Gas Supply Factors'!$B$14,$O45-1,R$14)*$L45+OFFSET('Gas Supply Factors'!$B$14,$K45-1,R$14)*$H45</f>
        <v>0</v>
      </c>
      <c r="S45" s="20"/>
      <c r="T45" s="20">
        <f ca="1">OFFSET('Gas Supply Factors'!$B$14,$O45-1,T$14)*$L45+OFFSET('Gas Supply Factors'!$B$14,$K45-1,T$14)*$H45</f>
        <v>0</v>
      </c>
      <c r="U45" s="20"/>
      <c r="V45" s="20">
        <f ca="1">OFFSET('Gas Supply Factors'!$B$14,$O45-1,V$14)*$L45+OFFSET('Gas Supply Factors'!$B$14,$K45-1,V$14)*$H45</f>
        <v>0</v>
      </c>
      <c r="W45" s="20"/>
      <c r="X45" s="20">
        <f ca="1">OFFSET('Gas Supply Factors'!$B$14,$O45-1,X$14)*$L45+OFFSET('Gas Supply Factors'!$B$14,$K45-1,X$14)*$H45</f>
        <v>0</v>
      </c>
      <c r="Z45" s="20">
        <f ca="1">OFFSET('Gas Supply Factors'!$B$14,$O45-1,Z$14)*$L45+OFFSET('Gas Supply Factors'!$B$14,$K45-1,Z$14)*$H45</f>
        <v>0</v>
      </c>
      <c r="AB45" s="20">
        <f t="shared" ca="1" si="7"/>
        <v>0</v>
      </c>
      <c r="AD45" s="25" t="str">
        <f t="shared" ca="1" si="9"/>
        <v/>
      </c>
      <c r="AK45" s="15"/>
    </row>
    <row r="46" spans="2:37" x14ac:dyDescent="0.2">
      <c r="B46" s="18">
        <f t="shared" si="8"/>
        <v>23</v>
      </c>
      <c r="D46" s="1" t="s">
        <v>27</v>
      </c>
      <c r="F46" s="50">
        <f ca="1">Function!P46</f>
        <v>0</v>
      </c>
      <c r="H46" s="50"/>
      <c r="L46" s="50">
        <f t="shared" ca="1" si="6"/>
        <v>0</v>
      </c>
      <c r="N46" s="2"/>
      <c r="O46" s="73">
        <v>0</v>
      </c>
      <c r="P46" s="20">
        <f ca="1">OFFSET('Gas Supply Factors'!$B$14,$O46-1,P$14)*$L46+OFFSET('Gas Supply Factors'!$B$14,$K46-1,P$14)*$H46</f>
        <v>0</v>
      </c>
      <c r="R46" s="20">
        <f ca="1">OFFSET('Gas Supply Factors'!$B$14,$O46-1,R$14)*$L46+OFFSET('Gas Supply Factors'!$B$14,$K46-1,R$14)*$H46</f>
        <v>0</v>
      </c>
      <c r="S46" s="20"/>
      <c r="T46" s="20">
        <f ca="1">OFFSET('Gas Supply Factors'!$B$14,$O46-1,T$14)*$L46+OFFSET('Gas Supply Factors'!$B$14,$K46-1,T$14)*$H46</f>
        <v>0</v>
      </c>
      <c r="U46" s="20"/>
      <c r="V46" s="20">
        <f ca="1">OFFSET('Gas Supply Factors'!$B$14,$O46-1,V$14)*$L46+OFFSET('Gas Supply Factors'!$B$14,$K46-1,V$14)*$H46</f>
        <v>0</v>
      </c>
      <c r="W46" s="20"/>
      <c r="X46" s="20">
        <f ca="1">OFFSET('Gas Supply Factors'!$B$14,$O46-1,X$14)*$L46+OFFSET('Gas Supply Factors'!$B$14,$K46-1,X$14)*$H46</f>
        <v>0</v>
      </c>
      <c r="Z46" s="20">
        <f ca="1">OFFSET('Gas Supply Factors'!$B$14,$O46-1,Z$14)*$L46+OFFSET('Gas Supply Factors'!$B$14,$K46-1,Z$14)*$H46</f>
        <v>0</v>
      </c>
      <c r="AB46" s="20">
        <f t="shared" ca="1" si="7"/>
        <v>0</v>
      </c>
      <c r="AD46" s="25" t="str">
        <f ca="1">IF(ROUND(F46,4)=ROUND(AB46,4), "", "check")</f>
        <v/>
      </c>
      <c r="AK46" s="15"/>
    </row>
    <row r="47" spans="2:37" x14ac:dyDescent="0.2">
      <c r="B47" s="18">
        <f t="shared" si="8"/>
        <v>24</v>
      </c>
      <c r="D47" s="1" t="s">
        <v>29</v>
      </c>
      <c r="F47" s="50">
        <f ca="1">Function!P47</f>
        <v>0</v>
      </c>
      <c r="H47" s="50"/>
      <c r="L47" s="50">
        <f t="shared" ca="1" si="6"/>
        <v>0</v>
      </c>
      <c r="N47" s="2"/>
      <c r="O47" s="73">
        <v>0</v>
      </c>
      <c r="P47" s="20">
        <f ca="1">OFFSET('Gas Supply Factors'!$B$14,$O47-1,P$14)*$L47+OFFSET('Gas Supply Factors'!$B$14,$K47-1,P$14)*$H47</f>
        <v>0</v>
      </c>
      <c r="R47" s="20">
        <f ca="1">OFFSET('Gas Supply Factors'!$B$14,$O47-1,R$14)*$L47+OFFSET('Gas Supply Factors'!$B$14,$K47-1,R$14)*$H47</f>
        <v>0</v>
      </c>
      <c r="S47" s="20"/>
      <c r="T47" s="20">
        <f ca="1">OFFSET('Gas Supply Factors'!$B$14,$O47-1,T$14)*$L47+OFFSET('Gas Supply Factors'!$B$14,$K47-1,T$14)*$H47</f>
        <v>0</v>
      </c>
      <c r="U47" s="20"/>
      <c r="V47" s="20">
        <f ca="1">OFFSET('Gas Supply Factors'!$B$14,$O47-1,V$14)*$L47+OFFSET('Gas Supply Factors'!$B$14,$K47-1,V$14)*$H47</f>
        <v>0</v>
      </c>
      <c r="W47" s="20"/>
      <c r="X47" s="20">
        <f ca="1">OFFSET('Gas Supply Factors'!$B$14,$O47-1,X$14)*$L47+OFFSET('Gas Supply Factors'!$B$14,$K47-1,X$14)*$H47</f>
        <v>0</v>
      </c>
      <c r="Z47" s="20">
        <f ca="1">OFFSET('Gas Supply Factors'!$B$14,$O47-1,Z$14)*$L47+OFFSET('Gas Supply Factors'!$B$14,$K47-1,Z$14)*$H47</f>
        <v>0</v>
      </c>
      <c r="AB47" s="20">
        <f t="shared" ca="1" si="7"/>
        <v>0</v>
      </c>
      <c r="AD47" s="25" t="str">
        <f t="shared" ref="AD47:AD57" ca="1" si="10">IF(ROUND(F47,4)=ROUND(AB47,4), "", "check")</f>
        <v/>
      </c>
    </row>
    <row r="48" spans="2:37" x14ac:dyDescent="0.2">
      <c r="B48" s="18">
        <f t="shared" si="8"/>
        <v>25</v>
      </c>
      <c r="D48" s="1" t="s">
        <v>30</v>
      </c>
      <c r="F48" s="50">
        <f ca="1">Function!P48</f>
        <v>0</v>
      </c>
      <c r="H48" s="50"/>
      <c r="L48" s="50">
        <f t="shared" ca="1" si="6"/>
        <v>0</v>
      </c>
      <c r="N48" s="2"/>
      <c r="O48" s="73">
        <v>0</v>
      </c>
      <c r="P48" s="20">
        <f ca="1">OFFSET('Gas Supply Factors'!$B$14,$O48-1,P$14)*$L48+OFFSET('Gas Supply Factors'!$B$14,$K48-1,P$14)*$H48</f>
        <v>0</v>
      </c>
      <c r="R48" s="20">
        <f ca="1">OFFSET('Gas Supply Factors'!$B$14,$O48-1,R$14)*$L48+OFFSET('Gas Supply Factors'!$B$14,$K48-1,R$14)*$H48</f>
        <v>0</v>
      </c>
      <c r="S48" s="20"/>
      <c r="T48" s="20">
        <f ca="1">OFFSET('Gas Supply Factors'!$B$14,$O48-1,T$14)*$L48+OFFSET('Gas Supply Factors'!$B$14,$K48-1,T$14)*$H48</f>
        <v>0</v>
      </c>
      <c r="U48" s="20"/>
      <c r="V48" s="20">
        <f ca="1">OFFSET('Gas Supply Factors'!$B$14,$O48-1,V$14)*$L48+OFFSET('Gas Supply Factors'!$B$14,$K48-1,V$14)*$H48</f>
        <v>0</v>
      </c>
      <c r="W48" s="20"/>
      <c r="X48" s="20">
        <f ca="1">OFFSET('Gas Supply Factors'!$B$14,$O48-1,X$14)*$L48+OFFSET('Gas Supply Factors'!$B$14,$K48-1,X$14)*$H48</f>
        <v>0</v>
      </c>
      <c r="Z48" s="20">
        <f ca="1">OFFSET('Gas Supply Factors'!$B$14,$O48-1,Z$14)*$L48+OFFSET('Gas Supply Factors'!$B$14,$K48-1,Z$14)*$H48</f>
        <v>0</v>
      </c>
      <c r="AB48" s="20">
        <f t="shared" ca="1" si="7"/>
        <v>0</v>
      </c>
      <c r="AD48" s="25" t="str">
        <f t="shared" ca="1" si="10"/>
        <v/>
      </c>
    </row>
    <row r="49" spans="2:30" x14ac:dyDescent="0.2">
      <c r="B49" s="18">
        <f t="shared" si="8"/>
        <v>26</v>
      </c>
      <c r="D49" s="1" t="s">
        <v>31</v>
      </c>
      <c r="F49" s="50">
        <f ca="1">Function!P49</f>
        <v>0</v>
      </c>
      <c r="H49" s="50"/>
      <c r="L49" s="50">
        <f t="shared" ca="1" si="6"/>
        <v>0</v>
      </c>
      <c r="N49" s="2"/>
      <c r="O49" s="73">
        <v>0</v>
      </c>
      <c r="P49" s="20">
        <f ca="1">OFFSET('Gas Supply Factors'!$B$14,$O49-1,P$14)*$L49+OFFSET('Gas Supply Factors'!$B$14,$K49-1,P$14)*$H49</f>
        <v>0</v>
      </c>
      <c r="R49" s="20">
        <f ca="1">OFFSET('Gas Supply Factors'!$B$14,$O49-1,R$14)*$L49+OFFSET('Gas Supply Factors'!$B$14,$K49-1,R$14)*$H49</f>
        <v>0</v>
      </c>
      <c r="S49" s="20"/>
      <c r="T49" s="20">
        <f ca="1">OFFSET('Gas Supply Factors'!$B$14,$O49-1,T$14)*$L49+OFFSET('Gas Supply Factors'!$B$14,$K49-1,T$14)*$H49</f>
        <v>0</v>
      </c>
      <c r="U49" s="20"/>
      <c r="V49" s="20">
        <f ca="1">OFFSET('Gas Supply Factors'!$B$14,$O49-1,V$14)*$L49+OFFSET('Gas Supply Factors'!$B$14,$K49-1,V$14)*$H49</f>
        <v>0</v>
      </c>
      <c r="W49" s="20"/>
      <c r="X49" s="20">
        <f ca="1">OFFSET('Gas Supply Factors'!$B$14,$O49-1,X$14)*$L49+OFFSET('Gas Supply Factors'!$B$14,$K49-1,X$14)*$H49</f>
        <v>0</v>
      </c>
      <c r="Z49" s="20">
        <f ca="1">OFFSET('Gas Supply Factors'!$B$14,$O49-1,Z$14)*$L49+OFFSET('Gas Supply Factors'!$B$14,$K49-1,Z$14)*$H49</f>
        <v>0</v>
      </c>
      <c r="AB49" s="20">
        <f t="shared" ca="1" si="7"/>
        <v>0</v>
      </c>
      <c r="AD49" s="25" t="str">
        <f t="shared" ca="1" si="10"/>
        <v/>
      </c>
    </row>
    <row r="50" spans="2:30" x14ac:dyDescent="0.2">
      <c r="B50" s="18">
        <f t="shared" si="8"/>
        <v>27</v>
      </c>
      <c r="D50" s="1" t="s">
        <v>293</v>
      </c>
      <c r="F50" s="50">
        <f ca="1">Function!P50</f>
        <v>0</v>
      </c>
      <c r="H50" s="50"/>
      <c r="L50" s="50">
        <f t="shared" ca="1" si="6"/>
        <v>0</v>
      </c>
      <c r="N50" s="2"/>
      <c r="O50" s="73">
        <v>0</v>
      </c>
      <c r="P50" s="20">
        <f ca="1">OFFSET('Gas Supply Factors'!$B$14,$O50-1,P$14)*$L50+OFFSET('Gas Supply Factors'!$B$14,$K50-1,P$14)*$H50</f>
        <v>0</v>
      </c>
      <c r="R50" s="20">
        <f ca="1">OFFSET('Gas Supply Factors'!$B$14,$O50-1,R$14)*$L50+OFFSET('Gas Supply Factors'!$B$14,$K50-1,R$14)*$H50</f>
        <v>0</v>
      </c>
      <c r="S50" s="20"/>
      <c r="T50" s="20">
        <f ca="1">OFFSET('Gas Supply Factors'!$B$14,$O50-1,T$14)*$L50+OFFSET('Gas Supply Factors'!$B$14,$K50-1,T$14)*$H50</f>
        <v>0</v>
      </c>
      <c r="U50" s="20"/>
      <c r="V50" s="20">
        <f ca="1">OFFSET('Gas Supply Factors'!$B$14,$O50-1,V$14)*$L50+OFFSET('Gas Supply Factors'!$B$14,$K50-1,V$14)*$H50</f>
        <v>0</v>
      </c>
      <c r="W50" s="20"/>
      <c r="X50" s="20">
        <f ca="1">OFFSET('Gas Supply Factors'!$B$14,$O50-1,X$14)*$L50+OFFSET('Gas Supply Factors'!$B$14,$K50-1,X$14)*$H50</f>
        <v>0</v>
      </c>
      <c r="Z50" s="20">
        <f ca="1">OFFSET('Gas Supply Factors'!$B$14,$O50-1,Z$14)*$L50+OFFSET('Gas Supply Factors'!$B$14,$K50-1,Z$14)*$H50</f>
        <v>0</v>
      </c>
      <c r="AB50" s="20">
        <f t="shared" ca="1" si="7"/>
        <v>0</v>
      </c>
      <c r="AD50" s="25" t="str">
        <f t="shared" ca="1" si="10"/>
        <v/>
      </c>
    </row>
    <row r="51" spans="2:30" x14ac:dyDescent="0.2">
      <c r="B51" s="18">
        <f>B50+1</f>
        <v>28</v>
      </c>
      <c r="D51" s="1" t="s">
        <v>34</v>
      </c>
      <c r="F51" s="50">
        <f ca="1">Function!P51</f>
        <v>0</v>
      </c>
      <c r="H51" s="50"/>
      <c r="L51" s="50">
        <f t="shared" ca="1" si="6"/>
        <v>0</v>
      </c>
      <c r="N51" s="2"/>
      <c r="O51" s="73">
        <v>0</v>
      </c>
      <c r="P51" s="20">
        <f ca="1">OFFSET('Gas Supply Factors'!$B$14,$O51-1,P$14)*$L51+OFFSET('Gas Supply Factors'!$B$14,$K51-1,P$14)*$H51</f>
        <v>0</v>
      </c>
      <c r="R51" s="20">
        <f ca="1">OFFSET('Gas Supply Factors'!$B$14,$O51-1,R$14)*$L51+OFFSET('Gas Supply Factors'!$B$14,$K51-1,R$14)*$H51</f>
        <v>0</v>
      </c>
      <c r="S51" s="20"/>
      <c r="T51" s="20">
        <f ca="1">OFFSET('Gas Supply Factors'!$B$14,$O51-1,T$14)*$L51+OFFSET('Gas Supply Factors'!$B$14,$K51-1,T$14)*$H51</f>
        <v>0</v>
      </c>
      <c r="U51" s="20"/>
      <c r="V51" s="20">
        <f ca="1">OFFSET('Gas Supply Factors'!$B$14,$O51-1,V$14)*$L51+OFFSET('Gas Supply Factors'!$B$14,$K51-1,V$14)*$H51</f>
        <v>0</v>
      </c>
      <c r="W51" s="20"/>
      <c r="X51" s="20">
        <f ca="1">OFFSET('Gas Supply Factors'!$B$14,$O51-1,X$14)*$L51+OFFSET('Gas Supply Factors'!$B$14,$K51-1,X$14)*$H51</f>
        <v>0</v>
      </c>
      <c r="Z51" s="20">
        <f ca="1">OFFSET('Gas Supply Factors'!$B$14,$O51-1,Z$14)*$L51+OFFSET('Gas Supply Factors'!$B$14,$K51-1,Z$14)*$H51</f>
        <v>0</v>
      </c>
      <c r="AB51" s="20">
        <f t="shared" ca="1" si="7"/>
        <v>0</v>
      </c>
      <c r="AD51" s="25" t="str">
        <f t="shared" ca="1" si="10"/>
        <v/>
      </c>
    </row>
    <row r="52" spans="2:30" x14ac:dyDescent="0.2">
      <c r="B52" s="18">
        <f>B51+1</f>
        <v>29</v>
      </c>
      <c r="D52" s="1" t="s">
        <v>77</v>
      </c>
      <c r="F52" s="50">
        <f ca="1">Function!P52</f>
        <v>0</v>
      </c>
      <c r="H52" s="50"/>
      <c r="L52" s="50">
        <f t="shared" ca="1" si="6"/>
        <v>0</v>
      </c>
      <c r="N52" s="2"/>
      <c r="O52" s="73">
        <v>0</v>
      </c>
      <c r="P52" s="20">
        <f ca="1">OFFSET('Gas Supply Factors'!$B$14,$O52-1,P$14)*$L52+OFFSET('Gas Supply Factors'!$B$14,$K52-1,P$14)*$H52</f>
        <v>0</v>
      </c>
      <c r="R52" s="20">
        <f ca="1">OFFSET('Gas Supply Factors'!$B$14,$O52-1,R$14)*$L52+OFFSET('Gas Supply Factors'!$B$14,$K52-1,R$14)*$H52</f>
        <v>0</v>
      </c>
      <c r="S52" s="20"/>
      <c r="T52" s="20">
        <f ca="1">OFFSET('Gas Supply Factors'!$B$14,$O52-1,T$14)*$L52+OFFSET('Gas Supply Factors'!$B$14,$K52-1,T$14)*$H52</f>
        <v>0</v>
      </c>
      <c r="U52" s="20"/>
      <c r="V52" s="20">
        <f ca="1">OFFSET('Gas Supply Factors'!$B$14,$O52-1,V$14)*$L52+OFFSET('Gas Supply Factors'!$B$14,$K52-1,V$14)*$H52</f>
        <v>0</v>
      </c>
      <c r="W52" s="20"/>
      <c r="X52" s="20">
        <f ca="1">OFFSET('Gas Supply Factors'!$B$14,$O52-1,X$14)*$L52+OFFSET('Gas Supply Factors'!$B$14,$K52-1,X$14)*$H52</f>
        <v>0</v>
      </c>
      <c r="Z52" s="20">
        <f ca="1">OFFSET('Gas Supply Factors'!$B$14,$O52-1,Z$14)*$L52+OFFSET('Gas Supply Factors'!$B$14,$K52-1,Z$14)*$H52</f>
        <v>0</v>
      </c>
      <c r="AB52" s="20">
        <f t="shared" ca="1" si="7"/>
        <v>0</v>
      </c>
      <c r="AD52" s="25" t="str">
        <f t="shared" ca="1" si="10"/>
        <v/>
      </c>
    </row>
    <row r="53" spans="2:30" x14ac:dyDescent="0.2">
      <c r="B53" s="18">
        <f t="shared" si="8"/>
        <v>30</v>
      </c>
      <c r="D53" s="1" t="s">
        <v>298</v>
      </c>
      <c r="F53" s="41">
        <f ca="1">SUM(F40:F52)</f>
        <v>0</v>
      </c>
      <c r="H53" s="41">
        <f>SUM(H40:H52)</f>
        <v>0</v>
      </c>
      <c r="L53" s="41">
        <f ca="1">SUM(L40:L52)</f>
        <v>0</v>
      </c>
      <c r="P53" s="28">
        <f ca="1">SUM(P40:P52)</f>
        <v>0</v>
      </c>
      <c r="Q53" s="23"/>
      <c r="R53" s="28">
        <f ca="1">SUM(R40:R52)</f>
        <v>0</v>
      </c>
      <c r="S53" s="22"/>
      <c r="T53" s="28">
        <f ca="1">SUM(T40:T52)</f>
        <v>0</v>
      </c>
      <c r="U53" s="22"/>
      <c r="V53" s="28">
        <f ca="1">SUM(V40:V52)</f>
        <v>0</v>
      </c>
      <c r="W53" s="22"/>
      <c r="X53" s="28">
        <f ca="1">SUM(X40:X52)</f>
        <v>0</v>
      </c>
      <c r="Y53" s="18"/>
      <c r="Z53" s="28">
        <f ca="1">SUM(Z40:Z52)</f>
        <v>0</v>
      </c>
      <c r="AB53" s="28">
        <f ca="1">SUM(AB40:AB52)</f>
        <v>0</v>
      </c>
      <c r="AD53" s="25" t="str">
        <f t="shared" ca="1" si="10"/>
        <v/>
      </c>
    </row>
    <row r="54" spans="2:30" x14ac:dyDescent="0.2">
      <c r="Y54" s="18"/>
      <c r="AB54" s="8"/>
      <c r="AD54" s="25" t="str">
        <f t="shared" si="10"/>
        <v/>
      </c>
    </row>
    <row r="55" spans="2:30" x14ac:dyDescent="0.2">
      <c r="B55" s="18">
        <f>B53+1</f>
        <v>31</v>
      </c>
      <c r="D55" s="1" t="s">
        <v>196</v>
      </c>
      <c r="F55" s="50">
        <f ca="1">Function!P55</f>
        <v>0</v>
      </c>
      <c r="H55" s="50"/>
      <c r="L55" s="50">
        <f t="shared" ref="L55" ca="1" si="11">F55-H55</f>
        <v>0</v>
      </c>
      <c r="N55" s="2"/>
      <c r="O55" s="73">
        <v>0</v>
      </c>
      <c r="P55" s="20">
        <f ca="1">OFFSET('Gas Supply Factors'!$B$14,$O55-1,P$14)*$L55+OFFSET('Gas Supply Factors'!$B$14,$K55-1,P$14)*$H55</f>
        <v>0</v>
      </c>
      <c r="R55" s="20">
        <f ca="1">OFFSET('Gas Supply Factors'!$B$14,$O55-1,R$14)*$L55+OFFSET('Gas Supply Factors'!$B$14,$K55-1,R$14)*$H55</f>
        <v>0</v>
      </c>
      <c r="S55" s="20"/>
      <c r="T55" s="20">
        <f ca="1">OFFSET('Gas Supply Factors'!$B$14,$O55-1,T$14)*$L55+OFFSET('Gas Supply Factors'!$B$14,$K55-1,T$14)*$H55</f>
        <v>0</v>
      </c>
      <c r="U55" s="20"/>
      <c r="V55" s="20">
        <f ca="1">OFFSET('Gas Supply Factors'!$B$14,$O55-1,V$14)*$L55+OFFSET('Gas Supply Factors'!$B$14,$K55-1,V$14)*$H55</f>
        <v>0</v>
      </c>
      <c r="W55" s="20"/>
      <c r="X55" s="20">
        <f ca="1">OFFSET('Gas Supply Factors'!$B$14,$O55-1,X$14)*$L55+OFFSET('Gas Supply Factors'!$B$14,$K55-1,X$14)*$H55</f>
        <v>0</v>
      </c>
      <c r="Z55" s="20">
        <f ca="1">OFFSET('Gas Supply Factors'!$B$14,$O55-1,Z$14)*$L55+OFFSET('Gas Supply Factors'!$B$14,$K55-1,Z$14)*$H55</f>
        <v>0</v>
      </c>
      <c r="AB55" s="20">
        <f ca="1">P55+R55+V55+X55+Z55+T55</f>
        <v>0</v>
      </c>
      <c r="AD55" s="25" t="str">
        <f t="shared" ca="1" si="10"/>
        <v/>
      </c>
    </row>
    <row r="56" spans="2:30" x14ac:dyDescent="0.2">
      <c r="Y56" s="18"/>
      <c r="AB56" s="8"/>
      <c r="AD56" s="25" t="str">
        <f t="shared" si="10"/>
        <v/>
      </c>
    </row>
    <row r="57" spans="2:30" x14ac:dyDescent="0.2">
      <c r="B57" s="18">
        <f>B55+1</f>
        <v>32</v>
      </c>
      <c r="D57" s="1" t="s">
        <v>393</v>
      </c>
      <c r="F57" s="41">
        <f ca="1">F53+F55</f>
        <v>0</v>
      </c>
      <c r="H57" s="41">
        <f>H53+H55</f>
        <v>0</v>
      </c>
      <c r="L57" s="41">
        <f ca="1">L53+L55</f>
        <v>0</v>
      </c>
      <c r="P57" s="10">
        <f ca="1">P53+P55</f>
        <v>0</v>
      </c>
      <c r="Q57" s="14"/>
      <c r="R57" s="10">
        <f ca="1">R53+R55</f>
        <v>0</v>
      </c>
      <c r="S57" s="8"/>
      <c r="T57" s="10">
        <f ca="1">T53+T55</f>
        <v>0</v>
      </c>
      <c r="U57" s="8"/>
      <c r="V57" s="10">
        <f ca="1">V53+V55</f>
        <v>0</v>
      </c>
      <c r="W57" s="8"/>
      <c r="X57" s="10">
        <f ca="1">X53+X55</f>
        <v>0</v>
      </c>
      <c r="Y57" s="18"/>
      <c r="Z57" s="10">
        <f ca="1">Z53+Z55</f>
        <v>0</v>
      </c>
      <c r="AB57" s="10">
        <f ca="1">AB53+AB55</f>
        <v>0</v>
      </c>
      <c r="AD57" s="25" t="str">
        <f t="shared" ca="1" si="10"/>
        <v/>
      </c>
    </row>
    <row r="58" spans="2:30" x14ac:dyDescent="0.2">
      <c r="D58" s="6"/>
      <c r="E58" s="6"/>
      <c r="F58" s="76"/>
      <c r="H58" s="76"/>
      <c r="J58" s="2"/>
      <c r="L58" s="76"/>
    </row>
    <row r="59" spans="2:30" x14ac:dyDescent="0.2">
      <c r="F59" s="50"/>
      <c r="J59" s="2"/>
    </row>
    <row r="60" spans="2:30" x14ac:dyDescent="0.2">
      <c r="D60" s="6" t="s">
        <v>17</v>
      </c>
      <c r="E60" s="7"/>
      <c r="F60" s="77"/>
      <c r="Y60" s="18"/>
      <c r="AD60" s="27"/>
    </row>
    <row r="61" spans="2:30" x14ac:dyDescent="0.2">
      <c r="Y61" s="18"/>
      <c r="AD61" s="27"/>
    </row>
    <row r="62" spans="2:30" x14ac:dyDescent="0.2">
      <c r="B62" s="18">
        <f>B57+1</f>
        <v>33</v>
      </c>
      <c r="D62" s="1" t="s">
        <v>76</v>
      </c>
      <c r="F62" s="50">
        <f ca="1">Function!P62</f>
        <v>0</v>
      </c>
      <c r="H62" s="50"/>
      <c r="J62" s="2"/>
      <c r="L62" s="50">
        <f ca="1">F62-H62</f>
        <v>0</v>
      </c>
      <c r="N62" s="2"/>
      <c r="O62" s="73">
        <v>0</v>
      </c>
      <c r="P62" s="20">
        <f ca="1">P18+P40</f>
        <v>0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W62" s="20"/>
      <c r="X62" s="20">
        <f ca="1">X18+X40</f>
        <v>0</v>
      </c>
      <c r="Z62" s="20">
        <f ca="1">Z18+Z40</f>
        <v>0</v>
      </c>
      <c r="AB62" s="20">
        <f ca="1">P62+R62+V62+X62+Z62+T62</f>
        <v>0</v>
      </c>
      <c r="AD62" s="25" t="str">
        <f ca="1">IF(ROUND(F62,4)=ROUND(AB62,4), "", "check")</f>
        <v/>
      </c>
    </row>
    <row r="63" spans="2:30" x14ac:dyDescent="0.2">
      <c r="B63" s="18">
        <f>B62+1</f>
        <v>34</v>
      </c>
      <c r="D63" s="1" t="s">
        <v>75</v>
      </c>
      <c r="F63" s="50">
        <f ca="1">Function!P63</f>
        <v>0</v>
      </c>
      <c r="H63" s="50"/>
      <c r="J63" s="2"/>
      <c r="L63" s="50">
        <f t="shared" ref="L63:L74" ca="1" si="12">F63-H63</f>
        <v>0</v>
      </c>
      <c r="N63" s="2"/>
      <c r="O63" s="73">
        <v>0</v>
      </c>
      <c r="P63" s="20">
        <f t="shared" ref="P63:P74" ca="1" si="13">P19+P41</f>
        <v>0</v>
      </c>
      <c r="R63" s="20">
        <f t="shared" ref="R63:R74" ca="1" si="14">R19+R41</f>
        <v>0</v>
      </c>
      <c r="S63" s="20"/>
      <c r="T63" s="20">
        <f t="shared" ref="T63:T74" ca="1" si="15">T19+T41</f>
        <v>0</v>
      </c>
      <c r="U63" s="20"/>
      <c r="V63" s="20">
        <f t="shared" ref="V63:V74" ca="1" si="16">V19+V41</f>
        <v>0</v>
      </c>
      <c r="W63" s="20"/>
      <c r="X63" s="20">
        <f t="shared" ref="X63:X74" ca="1" si="17">X19+X41</f>
        <v>0</v>
      </c>
      <c r="Z63" s="20">
        <f t="shared" ref="Z63:Z74" ca="1" si="18">Z19+Z41</f>
        <v>0</v>
      </c>
      <c r="AB63" s="20">
        <f t="shared" ref="AB63:AB74" ca="1" si="19">P63+R63+V63+X63+Z63+T63</f>
        <v>0</v>
      </c>
      <c r="AD63" s="25"/>
    </row>
    <row r="64" spans="2:30" x14ac:dyDescent="0.2">
      <c r="B64" s="18">
        <f t="shared" ref="B64:B75" si="20">B63+1</f>
        <v>35</v>
      </c>
      <c r="D64" s="1" t="s">
        <v>19</v>
      </c>
      <c r="F64" s="50">
        <f ca="1">Function!P64</f>
        <v>0</v>
      </c>
      <c r="H64" s="50"/>
      <c r="J64" s="2"/>
      <c r="L64" s="50">
        <f t="shared" ca="1" si="12"/>
        <v>0</v>
      </c>
      <c r="N64" s="2"/>
      <c r="O64" s="73">
        <v>0</v>
      </c>
      <c r="P64" s="20">
        <f t="shared" ca="1" si="13"/>
        <v>0</v>
      </c>
      <c r="R64" s="20">
        <f t="shared" ca="1" si="14"/>
        <v>0</v>
      </c>
      <c r="S64" s="20"/>
      <c r="T64" s="20">
        <f t="shared" ca="1" si="15"/>
        <v>0</v>
      </c>
      <c r="U64" s="20"/>
      <c r="V64" s="20">
        <f t="shared" ca="1" si="16"/>
        <v>0</v>
      </c>
      <c r="W64" s="20"/>
      <c r="X64" s="20">
        <f t="shared" ca="1" si="17"/>
        <v>0</v>
      </c>
      <c r="Z64" s="20">
        <f t="shared" ca="1" si="18"/>
        <v>0</v>
      </c>
      <c r="AB64" s="20">
        <f t="shared" ca="1" si="19"/>
        <v>0</v>
      </c>
      <c r="AD64" s="25" t="str">
        <f t="shared" ref="AD64:AD152" ca="1" si="21">IF(ROUND(F64,4)=ROUND(AB64,4), "", "check")</f>
        <v/>
      </c>
    </row>
    <row r="65" spans="2:30" x14ac:dyDescent="0.2">
      <c r="B65" s="18">
        <f t="shared" si="20"/>
        <v>36</v>
      </c>
      <c r="D65" s="1" t="s">
        <v>21</v>
      </c>
      <c r="F65" s="50">
        <f ca="1">Function!P65</f>
        <v>0</v>
      </c>
      <c r="H65" s="50"/>
      <c r="J65" s="2"/>
      <c r="L65" s="50">
        <f t="shared" ca="1" si="12"/>
        <v>0</v>
      </c>
      <c r="N65" s="2"/>
      <c r="O65" s="73">
        <v>0</v>
      </c>
      <c r="P65" s="20">
        <f t="shared" ca="1" si="13"/>
        <v>0</v>
      </c>
      <c r="R65" s="20">
        <f t="shared" ca="1" si="14"/>
        <v>0</v>
      </c>
      <c r="S65" s="20"/>
      <c r="T65" s="20">
        <f t="shared" ca="1" si="15"/>
        <v>0</v>
      </c>
      <c r="U65" s="20"/>
      <c r="V65" s="20">
        <f t="shared" ca="1" si="16"/>
        <v>0</v>
      </c>
      <c r="W65" s="20"/>
      <c r="X65" s="20">
        <f t="shared" ca="1" si="17"/>
        <v>0</v>
      </c>
      <c r="Z65" s="20">
        <f t="shared" ca="1" si="18"/>
        <v>0</v>
      </c>
      <c r="AB65" s="20">
        <f t="shared" ca="1" si="19"/>
        <v>0</v>
      </c>
      <c r="AD65" s="25" t="str">
        <f t="shared" ca="1" si="21"/>
        <v/>
      </c>
    </row>
    <row r="66" spans="2:30" x14ac:dyDescent="0.2">
      <c r="B66" s="18">
        <f t="shared" si="20"/>
        <v>37</v>
      </c>
      <c r="D66" s="1" t="s">
        <v>23</v>
      </c>
      <c r="F66" s="50">
        <f ca="1">Function!P66</f>
        <v>0</v>
      </c>
      <c r="H66" s="50"/>
      <c r="J66" s="2"/>
      <c r="L66" s="50">
        <f t="shared" ca="1" si="12"/>
        <v>0</v>
      </c>
      <c r="N66" s="2"/>
      <c r="O66" s="73">
        <v>0</v>
      </c>
      <c r="P66" s="20">
        <f t="shared" ca="1" si="13"/>
        <v>0</v>
      </c>
      <c r="R66" s="20">
        <f t="shared" ca="1" si="14"/>
        <v>0</v>
      </c>
      <c r="S66" s="20"/>
      <c r="T66" s="20">
        <f t="shared" ca="1" si="15"/>
        <v>0</v>
      </c>
      <c r="U66" s="20"/>
      <c r="V66" s="20">
        <f t="shared" ca="1" si="16"/>
        <v>0</v>
      </c>
      <c r="W66" s="20"/>
      <c r="X66" s="20">
        <f t="shared" ca="1" si="17"/>
        <v>0</v>
      </c>
      <c r="Z66" s="20">
        <f t="shared" ca="1" si="18"/>
        <v>0</v>
      </c>
      <c r="AB66" s="20">
        <f t="shared" ca="1" si="19"/>
        <v>0</v>
      </c>
      <c r="AD66" s="25" t="str">
        <f t="shared" ca="1" si="21"/>
        <v/>
      </c>
    </row>
    <row r="67" spans="2:30" x14ac:dyDescent="0.2">
      <c r="B67" s="18">
        <f t="shared" si="20"/>
        <v>38</v>
      </c>
      <c r="D67" s="1" t="s">
        <v>25</v>
      </c>
      <c r="F67" s="50">
        <f ca="1">Function!P67</f>
        <v>0</v>
      </c>
      <c r="H67" s="50"/>
      <c r="L67" s="50">
        <f t="shared" ca="1" si="12"/>
        <v>0</v>
      </c>
      <c r="N67" s="2"/>
      <c r="O67" s="73">
        <v>0</v>
      </c>
      <c r="P67" s="20">
        <f t="shared" ca="1" si="13"/>
        <v>0</v>
      </c>
      <c r="R67" s="20">
        <f t="shared" ca="1" si="14"/>
        <v>0</v>
      </c>
      <c r="S67" s="20"/>
      <c r="T67" s="20">
        <f t="shared" ca="1" si="15"/>
        <v>0</v>
      </c>
      <c r="U67" s="20"/>
      <c r="V67" s="20">
        <f t="shared" ca="1" si="16"/>
        <v>0</v>
      </c>
      <c r="W67" s="20"/>
      <c r="X67" s="20">
        <f t="shared" ca="1" si="17"/>
        <v>0</v>
      </c>
      <c r="Z67" s="20">
        <f t="shared" ca="1" si="18"/>
        <v>0</v>
      </c>
      <c r="AB67" s="20">
        <f t="shared" ca="1" si="19"/>
        <v>0</v>
      </c>
      <c r="AD67" s="25" t="str">
        <f t="shared" ca="1" si="21"/>
        <v/>
      </c>
    </row>
    <row r="68" spans="2:30" x14ac:dyDescent="0.2">
      <c r="B68" s="18">
        <f t="shared" si="20"/>
        <v>39</v>
      </c>
      <c r="D68" s="1" t="s">
        <v>27</v>
      </c>
      <c r="F68" s="50">
        <f ca="1">Function!P68</f>
        <v>0</v>
      </c>
      <c r="H68" s="50"/>
      <c r="L68" s="50">
        <f t="shared" ca="1" si="12"/>
        <v>0</v>
      </c>
      <c r="N68" s="2"/>
      <c r="O68" s="73">
        <v>0</v>
      </c>
      <c r="P68" s="20">
        <f t="shared" ca="1" si="13"/>
        <v>0</v>
      </c>
      <c r="R68" s="20">
        <f t="shared" ca="1" si="14"/>
        <v>0</v>
      </c>
      <c r="S68" s="20"/>
      <c r="T68" s="20">
        <f t="shared" ca="1" si="15"/>
        <v>0</v>
      </c>
      <c r="U68" s="20"/>
      <c r="V68" s="20">
        <f t="shared" ca="1" si="16"/>
        <v>0</v>
      </c>
      <c r="W68" s="20"/>
      <c r="X68" s="20">
        <f t="shared" ca="1" si="17"/>
        <v>0</v>
      </c>
      <c r="Z68" s="20">
        <f t="shared" ca="1" si="18"/>
        <v>0</v>
      </c>
      <c r="AB68" s="20">
        <f t="shared" ca="1" si="19"/>
        <v>0</v>
      </c>
      <c r="AD68" s="25" t="str">
        <f ca="1">IF(ROUND(F68,4)=ROUND(AB68,4), "", "check")</f>
        <v/>
      </c>
    </row>
    <row r="69" spans="2:30" x14ac:dyDescent="0.2">
      <c r="B69" s="18">
        <f t="shared" si="20"/>
        <v>40</v>
      </c>
      <c r="D69" s="1" t="s">
        <v>29</v>
      </c>
      <c r="F69" s="50">
        <f ca="1">Function!P69</f>
        <v>0</v>
      </c>
      <c r="H69" s="50"/>
      <c r="L69" s="50">
        <f t="shared" ca="1" si="12"/>
        <v>0</v>
      </c>
      <c r="N69" s="2"/>
      <c r="O69" s="73">
        <v>0</v>
      </c>
      <c r="P69" s="20">
        <f t="shared" ca="1" si="13"/>
        <v>0</v>
      </c>
      <c r="R69" s="20">
        <f t="shared" ca="1" si="14"/>
        <v>0</v>
      </c>
      <c r="S69" s="20"/>
      <c r="T69" s="20">
        <f t="shared" ca="1" si="15"/>
        <v>0</v>
      </c>
      <c r="U69" s="20"/>
      <c r="V69" s="20">
        <f t="shared" ca="1" si="16"/>
        <v>0</v>
      </c>
      <c r="W69" s="20"/>
      <c r="X69" s="20">
        <f t="shared" ca="1" si="17"/>
        <v>0</v>
      </c>
      <c r="Z69" s="20">
        <f t="shared" ca="1" si="18"/>
        <v>0</v>
      </c>
      <c r="AB69" s="20">
        <f t="shared" ca="1" si="19"/>
        <v>0</v>
      </c>
      <c r="AD69" s="25" t="str">
        <f t="shared" ca="1" si="21"/>
        <v/>
      </c>
    </row>
    <row r="70" spans="2:30" x14ac:dyDescent="0.2">
      <c r="B70" s="18">
        <f t="shared" si="20"/>
        <v>41</v>
      </c>
      <c r="D70" s="1" t="s">
        <v>30</v>
      </c>
      <c r="F70" s="50">
        <f ca="1">Function!P70</f>
        <v>0</v>
      </c>
      <c r="H70" s="50"/>
      <c r="L70" s="50">
        <f t="shared" ca="1" si="12"/>
        <v>0</v>
      </c>
      <c r="N70" s="2"/>
      <c r="O70" s="73">
        <v>0</v>
      </c>
      <c r="P70" s="20">
        <f t="shared" ca="1" si="13"/>
        <v>0</v>
      </c>
      <c r="R70" s="20">
        <f t="shared" ca="1" si="14"/>
        <v>0</v>
      </c>
      <c r="S70" s="20"/>
      <c r="T70" s="20">
        <f t="shared" ca="1" si="15"/>
        <v>0</v>
      </c>
      <c r="U70" s="20"/>
      <c r="V70" s="20">
        <f t="shared" ca="1" si="16"/>
        <v>0</v>
      </c>
      <c r="W70" s="20"/>
      <c r="X70" s="20">
        <f t="shared" ca="1" si="17"/>
        <v>0</v>
      </c>
      <c r="Z70" s="20">
        <f t="shared" ca="1" si="18"/>
        <v>0</v>
      </c>
      <c r="AB70" s="20">
        <f t="shared" ca="1" si="19"/>
        <v>0</v>
      </c>
      <c r="AD70" s="25" t="str">
        <f t="shared" ca="1" si="21"/>
        <v/>
      </c>
    </row>
    <row r="71" spans="2:30" x14ac:dyDescent="0.2">
      <c r="B71" s="18">
        <f t="shared" si="20"/>
        <v>42</v>
      </c>
      <c r="D71" s="1" t="s">
        <v>31</v>
      </c>
      <c r="F71" s="50">
        <f ca="1">Function!P71</f>
        <v>0</v>
      </c>
      <c r="H71" s="50"/>
      <c r="L71" s="50">
        <f t="shared" ca="1" si="12"/>
        <v>0</v>
      </c>
      <c r="N71" s="2"/>
      <c r="O71" s="73">
        <v>0</v>
      </c>
      <c r="P71" s="20">
        <f t="shared" ca="1" si="13"/>
        <v>0</v>
      </c>
      <c r="R71" s="20">
        <f t="shared" ca="1" si="14"/>
        <v>0</v>
      </c>
      <c r="S71" s="20"/>
      <c r="T71" s="20">
        <f t="shared" ca="1" si="15"/>
        <v>0</v>
      </c>
      <c r="U71" s="20"/>
      <c r="V71" s="20">
        <f t="shared" ca="1" si="16"/>
        <v>0</v>
      </c>
      <c r="W71" s="20"/>
      <c r="X71" s="20">
        <f t="shared" ca="1" si="17"/>
        <v>0</v>
      </c>
      <c r="Z71" s="20">
        <f t="shared" ca="1" si="18"/>
        <v>0</v>
      </c>
      <c r="AB71" s="20">
        <f t="shared" ca="1" si="19"/>
        <v>0</v>
      </c>
      <c r="AD71" s="25" t="str">
        <f t="shared" ca="1" si="21"/>
        <v/>
      </c>
    </row>
    <row r="72" spans="2:30" x14ac:dyDescent="0.2">
      <c r="B72" s="18">
        <f t="shared" si="20"/>
        <v>43</v>
      </c>
      <c r="D72" s="1" t="s">
        <v>293</v>
      </c>
      <c r="F72" s="50">
        <f ca="1">Function!P72</f>
        <v>0</v>
      </c>
      <c r="H72" s="50"/>
      <c r="L72" s="50">
        <f t="shared" ca="1" si="12"/>
        <v>0</v>
      </c>
      <c r="N72" s="2"/>
      <c r="O72" s="73">
        <v>0</v>
      </c>
      <c r="P72" s="20">
        <f t="shared" ca="1" si="13"/>
        <v>0</v>
      </c>
      <c r="R72" s="20">
        <f t="shared" ca="1" si="14"/>
        <v>0</v>
      </c>
      <c r="S72" s="20"/>
      <c r="T72" s="20">
        <f t="shared" ca="1" si="15"/>
        <v>0</v>
      </c>
      <c r="U72" s="20"/>
      <c r="V72" s="20">
        <f t="shared" ca="1" si="16"/>
        <v>0</v>
      </c>
      <c r="W72" s="20"/>
      <c r="X72" s="20">
        <f t="shared" ca="1" si="17"/>
        <v>0</v>
      </c>
      <c r="Z72" s="20">
        <f t="shared" ca="1" si="18"/>
        <v>0</v>
      </c>
      <c r="AB72" s="20">
        <f t="shared" ca="1" si="19"/>
        <v>0</v>
      </c>
      <c r="AD72" s="25" t="str">
        <f t="shared" ca="1" si="21"/>
        <v/>
      </c>
    </row>
    <row r="73" spans="2:30" x14ac:dyDescent="0.2">
      <c r="B73" s="18">
        <f>B72+1</f>
        <v>44</v>
      </c>
      <c r="D73" s="1" t="s">
        <v>34</v>
      </c>
      <c r="F73" s="50">
        <f ca="1">Function!P73</f>
        <v>0</v>
      </c>
      <c r="H73" s="50"/>
      <c r="L73" s="50">
        <f t="shared" ca="1" si="12"/>
        <v>0</v>
      </c>
      <c r="N73" s="2"/>
      <c r="O73" s="73">
        <v>0</v>
      </c>
      <c r="P73" s="20">
        <f t="shared" ca="1" si="13"/>
        <v>0</v>
      </c>
      <c r="R73" s="20">
        <f t="shared" ca="1" si="14"/>
        <v>0</v>
      </c>
      <c r="S73" s="20"/>
      <c r="T73" s="20">
        <f t="shared" ca="1" si="15"/>
        <v>0</v>
      </c>
      <c r="U73" s="20"/>
      <c r="V73" s="20">
        <f t="shared" ca="1" si="16"/>
        <v>0</v>
      </c>
      <c r="W73" s="20"/>
      <c r="X73" s="20">
        <f t="shared" ca="1" si="17"/>
        <v>0</v>
      </c>
      <c r="Z73" s="20">
        <f t="shared" ca="1" si="18"/>
        <v>0</v>
      </c>
      <c r="AB73" s="20">
        <f t="shared" ca="1" si="19"/>
        <v>0</v>
      </c>
      <c r="AD73" s="25" t="str">
        <f t="shared" ca="1" si="21"/>
        <v/>
      </c>
    </row>
    <row r="74" spans="2:30" x14ac:dyDescent="0.2">
      <c r="B74" s="18">
        <f>B73+1</f>
        <v>45</v>
      </c>
      <c r="D74" s="1" t="s">
        <v>77</v>
      </c>
      <c r="F74" s="50">
        <f ca="1">Function!P74</f>
        <v>0</v>
      </c>
      <c r="H74" s="50"/>
      <c r="L74" s="50">
        <f t="shared" ca="1" si="12"/>
        <v>0</v>
      </c>
      <c r="N74" s="2"/>
      <c r="O74" s="73">
        <v>0</v>
      </c>
      <c r="P74" s="20">
        <f t="shared" ca="1" si="13"/>
        <v>0</v>
      </c>
      <c r="R74" s="20">
        <f t="shared" ca="1" si="14"/>
        <v>0</v>
      </c>
      <c r="S74" s="20"/>
      <c r="T74" s="20">
        <f t="shared" ca="1" si="15"/>
        <v>0</v>
      </c>
      <c r="U74" s="20"/>
      <c r="V74" s="20">
        <f t="shared" ca="1" si="16"/>
        <v>0</v>
      </c>
      <c r="W74" s="20"/>
      <c r="X74" s="20">
        <f t="shared" ca="1" si="17"/>
        <v>0</v>
      </c>
      <c r="Z74" s="20">
        <f t="shared" ca="1" si="18"/>
        <v>0</v>
      </c>
      <c r="AB74" s="20">
        <f t="shared" ca="1" si="19"/>
        <v>0</v>
      </c>
      <c r="AD74" s="25" t="str">
        <f t="shared" ca="1" si="21"/>
        <v/>
      </c>
    </row>
    <row r="75" spans="2:30" x14ac:dyDescent="0.2">
      <c r="B75" s="18">
        <f t="shared" si="20"/>
        <v>46</v>
      </c>
      <c r="D75" s="1" t="s">
        <v>394</v>
      </c>
      <c r="F75" s="41">
        <f ca="1">SUM(F62:F74)</f>
        <v>0</v>
      </c>
      <c r="H75" s="41">
        <f>SUM(H62:H74)</f>
        <v>0</v>
      </c>
      <c r="L75" s="41">
        <f ca="1">SUM(L62:L74)</f>
        <v>0</v>
      </c>
      <c r="P75" s="28">
        <f ca="1">SUM(P62:P74)</f>
        <v>0</v>
      </c>
      <c r="Q75" s="23"/>
      <c r="R75" s="28">
        <f ca="1">SUM(R62:R74)</f>
        <v>0</v>
      </c>
      <c r="S75" s="22"/>
      <c r="T75" s="28">
        <f ca="1">SUM(T62:T74)</f>
        <v>0</v>
      </c>
      <c r="U75" s="22"/>
      <c r="V75" s="28">
        <f ca="1">SUM(V62:V74)</f>
        <v>0</v>
      </c>
      <c r="W75" s="22"/>
      <c r="X75" s="28">
        <f ca="1">SUM(X62:X74)</f>
        <v>0</v>
      </c>
      <c r="Y75" s="18"/>
      <c r="Z75" s="28">
        <f ca="1">SUM(Z62:Z74)</f>
        <v>0</v>
      </c>
      <c r="AB75" s="28">
        <f ca="1">SUM(AB62:AB74)</f>
        <v>0</v>
      </c>
      <c r="AD75" s="25" t="str">
        <f t="shared" ca="1" si="21"/>
        <v/>
      </c>
    </row>
    <row r="76" spans="2:30" x14ac:dyDescent="0.2">
      <c r="Y76" s="18"/>
      <c r="AB76" s="8"/>
      <c r="AD76" s="25" t="str">
        <f t="shared" si="21"/>
        <v/>
      </c>
    </row>
    <row r="77" spans="2:30" x14ac:dyDescent="0.2">
      <c r="B77" s="18">
        <f>B75+1</f>
        <v>47</v>
      </c>
      <c r="D77" s="1" t="s">
        <v>196</v>
      </c>
      <c r="F77" s="50">
        <f ca="1">Function!P77</f>
        <v>0</v>
      </c>
      <c r="H77" s="50"/>
      <c r="L77" s="50">
        <f t="shared" ref="L77" ca="1" si="22">F77-H77</f>
        <v>0</v>
      </c>
      <c r="N77" s="2"/>
      <c r="O77" s="73">
        <v>0</v>
      </c>
      <c r="P77" s="20">
        <f t="shared" ref="P77" ca="1" si="23">P33+P55</f>
        <v>0</v>
      </c>
      <c r="R77" s="20">
        <f t="shared" ref="R77" ca="1" si="24">R33+R55</f>
        <v>0</v>
      </c>
      <c r="S77" s="20"/>
      <c r="T77" s="20">
        <f t="shared" ref="T77" ca="1" si="25">T33+T55</f>
        <v>0</v>
      </c>
      <c r="U77" s="20"/>
      <c r="V77" s="20">
        <f t="shared" ref="V77" ca="1" si="26">V33+V55</f>
        <v>0</v>
      </c>
      <c r="W77" s="20"/>
      <c r="X77" s="20">
        <f t="shared" ref="X77" ca="1" si="27">X33+X55</f>
        <v>0</v>
      </c>
      <c r="Z77" s="20">
        <f t="shared" ref="Z77" ca="1" si="28">Z33+Z55</f>
        <v>0</v>
      </c>
      <c r="AB77" s="20">
        <f ca="1">P77+R77+V77+X77+Z77+T77</f>
        <v>0</v>
      </c>
      <c r="AD77" s="25" t="str">
        <f t="shared" ca="1" si="21"/>
        <v/>
      </c>
    </row>
    <row r="78" spans="2:30" x14ac:dyDescent="0.2">
      <c r="Y78" s="18"/>
      <c r="AB78" s="8"/>
      <c r="AD78" s="25" t="str">
        <f t="shared" si="21"/>
        <v/>
      </c>
    </row>
    <row r="79" spans="2:30" x14ac:dyDescent="0.2">
      <c r="B79" s="18">
        <f>B77+1</f>
        <v>48</v>
      </c>
      <c r="D79" s="1" t="s">
        <v>395</v>
      </c>
      <c r="F79" s="41">
        <f ca="1">F75+F77</f>
        <v>0</v>
      </c>
      <c r="H79" s="41">
        <f>H75+H77</f>
        <v>0</v>
      </c>
      <c r="L79" s="41">
        <f ca="1">L75+L77</f>
        <v>0</v>
      </c>
      <c r="P79" s="10">
        <f ca="1">P75+P77</f>
        <v>0</v>
      </c>
      <c r="Q79" s="14"/>
      <c r="R79" s="10">
        <f ca="1">R75+R77</f>
        <v>0</v>
      </c>
      <c r="S79" s="8"/>
      <c r="T79" s="10">
        <f ca="1">T75+T77</f>
        <v>0</v>
      </c>
      <c r="U79" s="8"/>
      <c r="V79" s="10">
        <f ca="1">V75+V77</f>
        <v>0</v>
      </c>
      <c r="W79" s="8"/>
      <c r="X79" s="10">
        <f ca="1">X75+X77</f>
        <v>0</v>
      </c>
      <c r="Y79" s="18"/>
      <c r="Z79" s="10">
        <f ca="1">Z75+Z77</f>
        <v>0</v>
      </c>
      <c r="AB79" s="10">
        <f ca="1">AB75+AB77</f>
        <v>0</v>
      </c>
      <c r="AD79" s="25" t="str">
        <f t="shared" ca="1" si="21"/>
        <v/>
      </c>
    </row>
    <row r="80" spans="2:30" x14ac:dyDescent="0.2">
      <c r="D80" s="6"/>
      <c r="E80" s="6"/>
      <c r="F80" s="76"/>
      <c r="H80" s="76"/>
      <c r="L80" s="76"/>
      <c r="Y80" s="18"/>
      <c r="AD80" s="25" t="str">
        <f t="shared" si="21"/>
        <v/>
      </c>
    </row>
    <row r="81" spans="2:30" x14ac:dyDescent="0.2">
      <c r="F81" s="50"/>
      <c r="J81" s="2"/>
      <c r="AD81" s="25" t="str">
        <f t="shared" si="21"/>
        <v/>
      </c>
    </row>
    <row r="82" spans="2:30" x14ac:dyDescent="0.2">
      <c r="D82" s="6" t="s">
        <v>36</v>
      </c>
      <c r="F82" s="77"/>
      <c r="Y82" s="18"/>
      <c r="AD82" s="25" t="str">
        <f t="shared" si="21"/>
        <v/>
      </c>
    </row>
    <row r="83" spans="2:30" x14ac:dyDescent="0.2">
      <c r="Y83" s="18"/>
      <c r="AD83" s="25" t="str">
        <f t="shared" si="21"/>
        <v/>
      </c>
    </row>
    <row r="84" spans="2:30" x14ac:dyDescent="0.2">
      <c r="B84" s="18">
        <f>B79+1</f>
        <v>49</v>
      </c>
      <c r="D84" s="1" t="s">
        <v>41</v>
      </c>
      <c r="F84" s="50">
        <f ca="1">Function!P84</f>
        <v>0</v>
      </c>
      <c r="H84" s="50"/>
      <c r="L84" s="50">
        <f t="shared" ref="L84:L88" ca="1" si="29">F84-H84</f>
        <v>0</v>
      </c>
      <c r="N84" s="2"/>
      <c r="O84" s="73">
        <v>0</v>
      </c>
      <c r="P84" s="20">
        <f ca="1">OFFSET('Gas Supply Factors'!$B$14,$O84-1,P$14)*$L84+OFFSET('Gas Supply Factors'!$B$14,$K84-1,P$14)*$H84</f>
        <v>0</v>
      </c>
      <c r="R84" s="20">
        <f ca="1">OFFSET('Gas Supply Factors'!$B$14,$O84-1,R$14)*$L84+OFFSET('Gas Supply Factors'!$B$14,$K84-1,R$14)*$H84</f>
        <v>0</v>
      </c>
      <c r="S84" s="20"/>
      <c r="T84" s="20">
        <f ca="1">OFFSET('Gas Supply Factors'!$B$14,$O84-1,T$14)*$L84+OFFSET('Gas Supply Factors'!$B$14,$K84-1,T$14)*$H84</f>
        <v>0</v>
      </c>
      <c r="U84" s="20"/>
      <c r="V84" s="20">
        <f ca="1">OFFSET('Gas Supply Factors'!$B$14,$O84-1,V$14)*$L84+OFFSET('Gas Supply Factors'!$B$14,$K84-1,V$14)*$H84</f>
        <v>0</v>
      </c>
      <c r="W84" s="20"/>
      <c r="X84" s="20">
        <f ca="1">OFFSET('Gas Supply Factors'!$B$14,$O84-1,X$14)*$L84+OFFSET('Gas Supply Factors'!$B$14,$K84-1,X$14)*$H84</f>
        <v>0</v>
      </c>
      <c r="Z84" s="20">
        <f ca="1">OFFSET('Gas Supply Factors'!$B$14,$O84-1,Z$14)*$L84+OFFSET('Gas Supply Factors'!$B$14,$K84-1,Z$14)*$H84</f>
        <v>0</v>
      </c>
      <c r="AB84" s="20">
        <f t="shared" ref="AB84:AB88" ca="1" si="30">P84+R84+V84+X84+Z84+T84</f>
        <v>0</v>
      </c>
      <c r="AD84" s="25" t="str">
        <f t="shared" ca="1" si="21"/>
        <v/>
      </c>
    </row>
    <row r="85" spans="2:30" x14ac:dyDescent="0.2">
      <c r="B85" s="18">
        <f>B84+1</f>
        <v>50</v>
      </c>
      <c r="D85" s="1" t="s">
        <v>379</v>
      </c>
      <c r="F85" s="50">
        <f ca="1">Function!P85</f>
        <v>0</v>
      </c>
      <c r="H85" s="50"/>
      <c r="L85" s="50">
        <f t="shared" ca="1" si="29"/>
        <v>0</v>
      </c>
      <c r="N85" s="2"/>
      <c r="O85" s="73">
        <v>0</v>
      </c>
      <c r="P85" s="20">
        <f ca="1">OFFSET('Gas Supply Factors'!$B$14,$O85-1,P$14)*$L85+OFFSET('Gas Supply Factors'!$B$14,$K85-1,P$14)*$H85</f>
        <v>0</v>
      </c>
      <c r="R85" s="20">
        <f ca="1">OFFSET('Gas Supply Factors'!$B$14,$O85-1,R$14)*$L85+OFFSET('Gas Supply Factors'!$B$14,$K85-1,R$14)*$H85</f>
        <v>0</v>
      </c>
      <c r="S85" s="20"/>
      <c r="T85" s="20">
        <f ca="1">OFFSET('Gas Supply Factors'!$B$14,$O85-1,T$14)*$L85+OFFSET('Gas Supply Factors'!$B$14,$K85-1,T$14)*$H85</f>
        <v>0</v>
      </c>
      <c r="U85" s="20"/>
      <c r="V85" s="20">
        <f ca="1">OFFSET('Gas Supply Factors'!$B$14,$O85-1,V$14)*$L85+OFFSET('Gas Supply Factors'!$B$14,$K85-1,V$14)*$H85</f>
        <v>0</v>
      </c>
      <c r="W85" s="20"/>
      <c r="X85" s="20">
        <f ca="1">OFFSET('Gas Supply Factors'!$B$14,$O85-1,X$14)*$L85+OFFSET('Gas Supply Factors'!$B$14,$K85-1,X$14)*$H85</f>
        <v>0</v>
      </c>
      <c r="Z85" s="20">
        <f ca="1">OFFSET('Gas Supply Factors'!$B$14,$O85-1,Z$14)*$L85+OFFSET('Gas Supply Factors'!$B$14,$K85-1,Z$14)*$H85</f>
        <v>0</v>
      </c>
      <c r="AB85" s="20">
        <f t="shared" ca="1" si="30"/>
        <v>0</v>
      </c>
      <c r="AD85" s="25" t="str">
        <f t="shared" ca="1" si="21"/>
        <v/>
      </c>
    </row>
    <row r="86" spans="2:30" x14ac:dyDescent="0.2">
      <c r="B86" s="18">
        <f t="shared" ref="B86:B89" si="31">B85+1</f>
        <v>51</v>
      </c>
      <c r="D86" s="1" t="s">
        <v>42</v>
      </c>
      <c r="F86" s="50">
        <f ca="1">Function!P86</f>
        <v>0</v>
      </c>
      <c r="H86" s="50"/>
      <c r="L86" s="50">
        <f t="shared" ca="1" si="29"/>
        <v>0</v>
      </c>
      <c r="N86" s="2"/>
      <c r="O86" s="73">
        <v>0</v>
      </c>
      <c r="P86" s="20">
        <f ca="1">OFFSET('Gas Supply Factors'!$B$14,$O86-1,P$14)*$L86+OFFSET('Gas Supply Factors'!$B$14,$K86-1,P$14)*$H86</f>
        <v>0</v>
      </c>
      <c r="R86" s="20">
        <f ca="1">OFFSET('Gas Supply Factors'!$B$14,$O86-1,R$14)*$L86+OFFSET('Gas Supply Factors'!$B$14,$K86-1,R$14)*$H86</f>
        <v>0</v>
      </c>
      <c r="S86" s="20"/>
      <c r="T86" s="20">
        <f ca="1">OFFSET('Gas Supply Factors'!$B$14,$O86-1,T$14)*$L86+OFFSET('Gas Supply Factors'!$B$14,$K86-1,T$14)*$H86</f>
        <v>0</v>
      </c>
      <c r="U86" s="20"/>
      <c r="V86" s="20">
        <f ca="1">OFFSET('Gas Supply Factors'!$B$14,$O86-1,V$14)*$L86+OFFSET('Gas Supply Factors'!$B$14,$K86-1,V$14)*$H86</f>
        <v>0</v>
      </c>
      <c r="W86" s="20"/>
      <c r="X86" s="20">
        <f ca="1">OFFSET('Gas Supply Factors'!$B$14,$O86-1,X$14)*$L86+OFFSET('Gas Supply Factors'!$B$14,$K86-1,X$14)*$H86</f>
        <v>0</v>
      </c>
      <c r="Z86" s="20">
        <f ca="1">OFFSET('Gas Supply Factors'!$B$14,$O86-1,Z$14)*$L86+OFFSET('Gas Supply Factors'!$B$14,$K86-1,Z$14)*$H86</f>
        <v>0</v>
      </c>
      <c r="AB86" s="20">
        <f t="shared" ca="1" si="30"/>
        <v>0</v>
      </c>
      <c r="AD86" s="25" t="str">
        <f t="shared" ca="1" si="21"/>
        <v/>
      </c>
    </row>
    <row r="87" spans="2:30" x14ac:dyDescent="0.2">
      <c r="B87" s="18">
        <f t="shared" si="31"/>
        <v>52</v>
      </c>
      <c r="D87" s="1" t="s">
        <v>380</v>
      </c>
      <c r="F87" s="50">
        <f ca="1">Function!P87</f>
        <v>0</v>
      </c>
      <c r="H87" s="50"/>
      <c r="L87" s="50">
        <f t="shared" ca="1" si="29"/>
        <v>0</v>
      </c>
      <c r="N87" s="2"/>
      <c r="O87" s="73">
        <v>0</v>
      </c>
      <c r="P87" s="20">
        <f ca="1">OFFSET('Gas Supply Factors'!$B$14,$O87-1,P$14)*$L87+OFFSET('Gas Supply Factors'!$B$14,$K87-1,P$14)*$H87</f>
        <v>0</v>
      </c>
      <c r="R87" s="20">
        <f ca="1">OFFSET('Gas Supply Factors'!$B$14,$O87-1,R$14)*$L87+OFFSET('Gas Supply Factors'!$B$14,$K87-1,R$14)*$H87</f>
        <v>0</v>
      </c>
      <c r="S87" s="20"/>
      <c r="T87" s="20">
        <f ca="1">OFFSET('Gas Supply Factors'!$B$14,$O87-1,T$14)*$L87+OFFSET('Gas Supply Factors'!$B$14,$K87-1,T$14)*$H87</f>
        <v>0</v>
      </c>
      <c r="U87" s="20"/>
      <c r="V87" s="20">
        <f ca="1">OFFSET('Gas Supply Factors'!$B$14,$O87-1,V$14)*$L87+OFFSET('Gas Supply Factors'!$B$14,$K87-1,V$14)*$H87</f>
        <v>0</v>
      </c>
      <c r="W87" s="20"/>
      <c r="X87" s="20">
        <f ca="1">OFFSET('Gas Supply Factors'!$B$14,$O87-1,X$14)*$L87+OFFSET('Gas Supply Factors'!$B$14,$K87-1,X$14)*$H87</f>
        <v>0</v>
      </c>
      <c r="Z87" s="20">
        <f ca="1">OFFSET('Gas Supply Factors'!$B$14,$O87-1,Z$14)*$L87+OFFSET('Gas Supply Factors'!$B$14,$K87-1,Z$14)*$H87</f>
        <v>0</v>
      </c>
      <c r="AB87" s="20">
        <f t="shared" ca="1" si="30"/>
        <v>0</v>
      </c>
      <c r="AD87" s="25" t="str">
        <f t="shared" ca="1" si="21"/>
        <v/>
      </c>
    </row>
    <row r="88" spans="2:30" x14ac:dyDescent="0.2">
      <c r="B88" s="18">
        <f t="shared" si="31"/>
        <v>53</v>
      </c>
      <c r="D88" s="1" t="s">
        <v>381</v>
      </c>
      <c r="F88" s="50">
        <f ca="1">Function!P88</f>
        <v>0</v>
      </c>
      <c r="H88" s="50"/>
      <c r="L88" s="50">
        <f t="shared" ca="1" si="29"/>
        <v>0</v>
      </c>
      <c r="O88" s="73">
        <v>0</v>
      </c>
      <c r="P88" s="20">
        <f ca="1">OFFSET('Gas Supply Factors'!$B$14,$O88-1,P$14)*$L88+OFFSET('Gas Supply Factors'!$B$14,$K88-1,P$14)*$H88</f>
        <v>0</v>
      </c>
      <c r="R88" s="20">
        <f ca="1">OFFSET('Gas Supply Factors'!$B$14,$O88-1,R$14)*$L88+OFFSET('Gas Supply Factors'!$B$14,$K88-1,R$14)*$H88</f>
        <v>0</v>
      </c>
      <c r="S88" s="20"/>
      <c r="T88" s="20">
        <f ca="1">OFFSET('Gas Supply Factors'!$B$14,$O88-1,T$14)*$L88+OFFSET('Gas Supply Factors'!$B$14,$K88-1,T$14)*$H88</f>
        <v>0</v>
      </c>
      <c r="U88" s="20"/>
      <c r="V88" s="20">
        <f ca="1">OFFSET('Gas Supply Factors'!$B$14,$O88-1,V$14)*$L88+OFFSET('Gas Supply Factors'!$B$14,$K88-1,V$14)*$H88</f>
        <v>0</v>
      </c>
      <c r="W88" s="20"/>
      <c r="X88" s="20">
        <f ca="1">OFFSET('Gas Supply Factors'!$B$14,$O88-1,X$14)*$L88+OFFSET('Gas Supply Factors'!$B$14,$K88-1,X$14)*$H88</f>
        <v>0</v>
      </c>
      <c r="Z88" s="20">
        <f ca="1">OFFSET('Gas Supply Factors'!$B$14,$O88-1,Z$14)*$L88+OFFSET('Gas Supply Factors'!$B$14,$K88-1,Z$14)*$H88</f>
        <v>0</v>
      </c>
      <c r="AB88" s="20">
        <f t="shared" ca="1" si="30"/>
        <v>0</v>
      </c>
      <c r="AD88" s="25" t="str">
        <f t="shared" ca="1" si="21"/>
        <v/>
      </c>
    </row>
    <row r="89" spans="2:30" x14ac:dyDescent="0.2">
      <c r="B89" s="18">
        <f t="shared" si="31"/>
        <v>54</v>
      </c>
      <c r="D89" s="1" t="s">
        <v>396</v>
      </c>
      <c r="F89" s="41">
        <f ca="1">SUM(F82:F88)</f>
        <v>0</v>
      </c>
      <c r="H89" s="41">
        <f>SUM(H82:H88)</f>
        <v>0</v>
      </c>
      <c r="L89" s="41">
        <f ca="1">SUM(L82:L88)</f>
        <v>0</v>
      </c>
      <c r="P89" s="29">
        <f ca="1">SUM(P82:P88)</f>
        <v>0</v>
      </c>
      <c r="Q89" s="23"/>
      <c r="R89" s="29">
        <f ca="1">SUM(R82:R88)</f>
        <v>0</v>
      </c>
      <c r="S89" s="23"/>
      <c r="T89" s="29">
        <f ca="1">SUM(T82:T88)</f>
        <v>0</v>
      </c>
      <c r="U89" s="23"/>
      <c r="V89" s="29">
        <f ca="1">SUM(V82:V88)</f>
        <v>0</v>
      </c>
      <c r="W89" s="23"/>
      <c r="X89" s="29">
        <f ca="1">SUM(X82:X88)</f>
        <v>0</v>
      </c>
      <c r="Y89" s="18"/>
      <c r="Z89" s="29">
        <f ca="1">SUM(Z82:Z88)</f>
        <v>0</v>
      </c>
      <c r="AB89" s="29">
        <f ca="1">SUM(AB82:AB88)</f>
        <v>0</v>
      </c>
      <c r="AD89" s="25" t="str">
        <f t="shared" ca="1" si="21"/>
        <v/>
      </c>
    </row>
    <row r="90" spans="2:30" x14ac:dyDescent="0.2">
      <c r="Y90" s="18"/>
      <c r="AD90" s="25" t="str">
        <f t="shared" si="21"/>
        <v/>
      </c>
    </row>
    <row r="91" spans="2:30" x14ac:dyDescent="0.2">
      <c r="AD91" s="25" t="str">
        <f t="shared" si="21"/>
        <v/>
      </c>
    </row>
    <row r="92" spans="2:30" x14ac:dyDescent="0.2">
      <c r="B92" s="18">
        <f>B89+1</f>
        <v>55</v>
      </c>
      <c r="D92" s="1" t="s">
        <v>397</v>
      </c>
      <c r="F92" s="41">
        <f ca="1">F79+F89</f>
        <v>0</v>
      </c>
      <c r="H92" s="41">
        <f>H79+H89</f>
        <v>0</v>
      </c>
      <c r="L92" s="41">
        <f ca="1">L79+L89</f>
        <v>0</v>
      </c>
      <c r="P92" s="28">
        <f ca="1">P79+P89</f>
        <v>0</v>
      </c>
      <c r="Q92" s="8"/>
      <c r="R92" s="10">
        <f ca="1">R79+R89</f>
        <v>0</v>
      </c>
      <c r="S92" s="8"/>
      <c r="T92" s="10">
        <f ca="1">T79+T89</f>
        <v>0</v>
      </c>
      <c r="U92" s="8"/>
      <c r="V92" s="10">
        <f ca="1">V79+V89</f>
        <v>0</v>
      </c>
      <c r="W92" s="8"/>
      <c r="X92" s="10">
        <f ca="1">X79+X89</f>
        <v>0</v>
      </c>
      <c r="Y92" s="8"/>
      <c r="Z92" s="10">
        <f ca="1">Z79+Z89</f>
        <v>0</v>
      </c>
      <c r="AA92" s="8"/>
      <c r="AB92" s="10">
        <f ca="1">AB79+AB89</f>
        <v>0</v>
      </c>
      <c r="AD92" s="25" t="str">
        <f t="shared" ca="1" si="21"/>
        <v/>
      </c>
    </row>
    <row r="93" spans="2:30" x14ac:dyDescent="0.2">
      <c r="AD93" s="25" t="str">
        <f t="shared" si="21"/>
        <v/>
      </c>
    </row>
    <row r="94" spans="2:30" x14ac:dyDescent="0.2">
      <c r="AD94" s="25" t="str">
        <f t="shared" si="21"/>
        <v/>
      </c>
    </row>
    <row r="95" spans="2:30" x14ac:dyDescent="0.2">
      <c r="B95" s="18">
        <f>B92+1</f>
        <v>56</v>
      </c>
      <c r="D95" s="1" t="s">
        <v>38</v>
      </c>
      <c r="F95" s="85">
        <f>Function!P95</f>
        <v>6.0821321807016528E-2</v>
      </c>
      <c r="G95" s="136"/>
      <c r="H95" s="85">
        <v>6.0821321807016528E-2</v>
      </c>
      <c r="I95" s="136"/>
      <c r="J95" s="136"/>
      <c r="K95" s="136"/>
      <c r="L95" s="85">
        <v>6.0821321807016528E-2</v>
      </c>
      <c r="M95" s="136"/>
      <c r="N95" s="136"/>
      <c r="O95" s="142"/>
      <c r="P95" s="144">
        <f>$F$95</f>
        <v>6.0821321807016528E-2</v>
      </c>
      <c r="Q95" s="143"/>
      <c r="R95" s="144">
        <f>$F$95</f>
        <v>6.0821321807016528E-2</v>
      </c>
      <c r="S95" s="144"/>
      <c r="T95" s="144">
        <f>$F$95</f>
        <v>6.0821321807016528E-2</v>
      </c>
      <c r="U95" s="143"/>
      <c r="V95" s="144">
        <f>$F$95</f>
        <v>6.0821321807016528E-2</v>
      </c>
      <c r="W95" s="143"/>
      <c r="X95" s="144">
        <f>$F$95</f>
        <v>6.0821321807016528E-2</v>
      </c>
      <c r="Y95" s="144"/>
      <c r="Z95" s="144">
        <f>$F$95</f>
        <v>6.0821321807016528E-2</v>
      </c>
      <c r="AB95" s="24">
        <f>F95</f>
        <v>6.0821321807016528E-2</v>
      </c>
      <c r="AD95" s="25" t="str">
        <f t="shared" si="21"/>
        <v/>
      </c>
    </row>
    <row r="96" spans="2:30" x14ac:dyDescent="0.2">
      <c r="AD96" s="25" t="str">
        <f t="shared" si="21"/>
        <v/>
      </c>
    </row>
    <row r="97" spans="2:30" x14ac:dyDescent="0.2">
      <c r="B97" s="18">
        <f>B95+1</f>
        <v>57</v>
      </c>
      <c r="D97" s="1" t="s">
        <v>398</v>
      </c>
      <c r="F97" s="41">
        <f ca="1">F92*F95</f>
        <v>0</v>
      </c>
      <c r="H97" s="41">
        <f>H92*H95</f>
        <v>0</v>
      </c>
      <c r="L97" s="41">
        <f ca="1">L92*L95</f>
        <v>0</v>
      </c>
      <c r="P97" s="10">
        <f ca="1">P92*P95</f>
        <v>0</v>
      </c>
      <c r="R97" s="10">
        <f ca="1">R92*R95</f>
        <v>0</v>
      </c>
      <c r="S97" s="8"/>
      <c r="T97" s="10">
        <f ca="1">T92*T95</f>
        <v>0</v>
      </c>
      <c r="V97" s="10">
        <f ca="1">V92*V95</f>
        <v>0</v>
      </c>
      <c r="X97" s="10">
        <f ca="1">X92*X95</f>
        <v>0</v>
      </c>
      <c r="Z97" s="10">
        <f ca="1">Z92*Z95</f>
        <v>0</v>
      </c>
      <c r="AB97" s="10">
        <f t="shared" ref="AB97" ca="1" si="32">P97+R97+V97+X97+Z97+T97</f>
        <v>0</v>
      </c>
      <c r="AD97" s="25" t="str">
        <f t="shared" ca="1" si="21"/>
        <v/>
      </c>
    </row>
    <row r="98" spans="2:30" x14ac:dyDescent="0.2">
      <c r="F98" s="50"/>
      <c r="H98" s="50"/>
      <c r="L98" s="50"/>
      <c r="AD98" s="25" t="str">
        <f t="shared" si="21"/>
        <v/>
      </c>
    </row>
    <row r="99" spans="2:30" x14ac:dyDescent="0.2">
      <c r="F99" s="50"/>
      <c r="H99" s="50"/>
      <c r="L99" s="50"/>
      <c r="AD99" s="25" t="str">
        <f t="shared" si="21"/>
        <v/>
      </c>
    </row>
    <row r="100" spans="2:30" x14ac:dyDescent="0.2">
      <c r="D100" s="6" t="s">
        <v>70</v>
      </c>
      <c r="AD100" s="25" t="str">
        <f t="shared" si="21"/>
        <v/>
      </c>
    </row>
    <row r="101" spans="2:30" x14ac:dyDescent="0.2">
      <c r="AD101" s="25" t="str">
        <f t="shared" si="21"/>
        <v/>
      </c>
    </row>
    <row r="102" spans="2:30" x14ac:dyDescent="0.2">
      <c r="B102" s="18">
        <f>B97+1</f>
        <v>58</v>
      </c>
      <c r="D102" s="1" t="s">
        <v>195</v>
      </c>
      <c r="F102" s="50">
        <f ca="1">Function!P102</f>
        <v>0</v>
      </c>
      <c r="H102" s="50"/>
      <c r="L102" s="50">
        <f t="shared" ref="L102:L103" ca="1" si="33">F102-H102</f>
        <v>0</v>
      </c>
      <c r="O102" s="73">
        <v>0</v>
      </c>
      <c r="P102" s="20">
        <f ca="1">OFFSET('Gas Supply Factors'!$B$14,$O102-1,P$14)*$L102+OFFSET('Gas Supply Factors'!$B$14,$K102-1,P$14)*$H102</f>
        <v>0</v>
      </c>
      <c r="R102" s="20">
        <f ca="1">OFFSET('Gas Supply Factors'!$B$14,$O102-1,R$14)*$L102+OFFSET('Gas Supply Factors'!$B$14,$K102-1,R$14)*$H102</f>
        <v>0</v>
      </c>
      <c r="S102" s="20"/>
      <c r="T102" s="20">
        <f ca="1">OFFSET('Gas Supply Factors'!$B$14,$O102-1,T$14)*$L102+OFFSET('Gas Supply Factors'!$B$14,$K102-1,T$14)*$H102</f>
        <v>0</v>
      </c>
      <c r="U102" s="20"/>
      <c r="V102" s="20">
        <f ca="1">OFFSET('Gas Supply Factors'!$B$14,$O102-1,V$14)*$L102+OFFSET('Gas Supply Factors'!$B$14,$K102-1,V$14)*$H102</f>
        <v>0</v>
      </c>
      <c r="W102" s="20"/>
      <c r="X102" s="20">
        <f ca="1">OFFSET('Gas Supply Factors'!$B$14,$O102-1,X$14)*$L102+OFFSET('Gas Supply Factors'!$B$14,$K102-1,X$14)*$H102</f>
        <v>0</v>
      </c>
      <c r="Z102" s="20">
        <f ca="1">OFFSET('Gas Supply Factors'!$B$14,$O102-1,Z$14)*$L102+OFFSET('Gas Supply Factors'!$B$14,$K102-1,Z$14)*$H102</f>
        <v>0</v>
      </c>
      <c r="AB102" s="20">
        <f t="shared" ref="AB102:AB103" ca="1" si="34">P102+R102+V102+X102+Z102+T102</f>
        <v>0</v>
      </c>
      <c r="AD102" s="25" t="str">
        <f t="shared" ca="1" si="21"/>
        <v/>
      </c>
    </row>
    <row r="103" spans="2:30" x14ac:dyDescent="0.2">
      <c r="B103" s="18">
        <f>B102+1</f>
        <v>59</v>
      </c>
      <c r="D103" s="1" t="s">
        <v>196</v>
      </c>
      <c r="F103" s="50">
        <f ca="1">Function!P103</f>
        <v>0</v>
      </c>
      <c r="H103" s="50"/>
      <c r="L103" s="50">
        <f t="shared" ca="1" si="33"/>
        <v>0</v>
      </c>
      <c r="N103" s="2"/>
      <c r="O103" s="73">
        <v>0</v>
      </c>
      <c r="P103" s="20">
        <f ca="1">OFFSET('Gas Supply Factors'!$B$14,$O103-1,P$14)*$L103+OFFSET('Gas Supply Factors'!$B$14,$K103-1,P$14)*$H103</f>
        <v>0</v>
      </c>
      <c r="R103" s="20">
        <f ca="1">OFFSET('Gas Supply Factors'!$B$14,$O103-1,R$14)*$L103+OFFSET('Gas Supply Factors'!$B$14,$K103-1,R$14)*$H103</f>
        <v>0</v>
      </c>
      <c r="S103" s="20"/>
      <c r="T103" s="20">
        <f ca="1">OFFSET('Gas Supply Factors'!$B$14,$O103-1,T$14)*$L103+OFFSET('Gas Supply Factors'!$B$14,$K103-1,T$14)*$H103</f>
        <v>0</v>
      </c>
      <c r="U103" s="20"/>
      <c r="V103" s="20">
        <f ca="1">OFFSET('Gas Supply Factors'!$B$14,$O103-1,V$14)*$L103+OFFSET('Gas Supply Factors'!$B$14,$K103-1,V$14)*$H103</f>
        <v>0</v>
      </c>
      <c r="W103" s="20"/>
      <c r="X103" s="20">
        <f ca="1">OFFSET('Gas Supply Factors'!$B$14,$O103-1,X$14)*$L103+OFFSET('Gas Supply Factors'!$B$14,$K103-1,X$14)*$H103</f>
        <v>0</v>
      </c>
      <c r="Z103" s="20">
        <f ca="1">OFFSET('Gas Supply Factors'!$B$14,$O103-1,Z$14)*$L103+OFFSET('Gas Supply Factors'!$B$14,$K103-1,Z$14)*$H103</f>
        <v>0</v>
      </c>
      <c r="AB103" s="20">
        <f t="shared" ca="1" si="34"/>
        <v>0</v>
      </c>
      <c r="AD103" s="25" t="str">
        <f t="shared" ca="1" si="21"/>
        <v/>
      </c>
    </row>
    <row r="104" spans="2:30" x14ac:dyDescent="0.2">
      <c r="B104" s="18">
        <f>B103+1</f>
        <v>60</v>
      </c>
      <c r="D104" s="1" t="s">
        <v>197</v>
      </c>
      <c r="F104" s="41">
        <f ca="1">F102+F103</f>
        <v>0</v>
      </c>
      <c r="H104" s="41">
        <f>H102+H103</f>
        <v>0</v>
      </c>
      <c r="L104" s="41">
        <f ca="1">L102+L103</f>
        <v>0</v>
      </c>
      <c r="P104" s="41">
        <f ca="1">P102+P103</f>
        <v>0</v>
      </c>
      <c r="R104" s="41">
        <f ca="1">R102+R103</f>
        <v>0</v>
      </c>
      <c r="S104" s="50"/>
      <c r="T104" s="41">
        <f ca="1">T102+T103</f>
        <v>0</v>
      </c>
      <c r="U104" s="20"/>
      <c r="V104" s="41">
        <f ca="1">V102+V103</f>
        <v>0</v>
      </c>
      <c r="W104" s="20"/>
      <c r="X104" s="41">
        <f ca="1">X102+X103</f>
        <v>0</v>
      </c>
      <c r="Z104" s="41">
        <f ca="1">Z102+Z103</f>
        <v>0</v>
      </c>
      <c r="AB104" s="41">
        <f ca="1">AB102+AB103</f>
        <v>0</v>
      </c>
      <c r="AD104" s="25" t="str">
        <f t="shared" ca="1" si="21"/>
        <v/>
      </c>
    </row>
    <row r="105" spans="2:30" x14ac:dyDescent="0.2">
      <c r="AD105" s="25" t="str">
        <f t="shared" si="21"/>
        <v/>
      </c>
    </row>
    <row r="106" spans="2:30" x14ac:dyDescent="0.2">
      <c r="D106" s="6" t="s">
        <v>69</v>
      </c>
      <c r="F106" s="50"/>
      <c r="H106" s="50"/>
      <c r="L106" s="50"/>
      <c r="AD106" s="25" t="str">
        <f t="shared" si="21"/>
        <v/>
      </c>
    </row>
    <row r="107" spans="2:30" x14ac:dyDescent="0.2">
      <c r="F107" s="50"/>
      <c r="H107" s="50"/>
      <c r="L107" s="50"/>
      <c r="AD107" s="25" t="str">
        <f t="shared" si="21"/>
        <v/>
      </c>
    </row>
    <row r="108" spans="2:30" x14ac:dyDescent="0.2">
      <c r="B108" s="18">
        <f>B104+1</f>
        <v>61</v>
      </c>
      <c r="D108" s="1" t="s">
        <v>39</v>
      </c>
      <c r="F108" s="50">
        <f ca="1">Function!P108</f>
        <v>0</v>
      </c>
      <c r="H108" s="50"/>
      <c r="L108" s="50">
        <f t="shared" ref="L108:L109" ca="1" si="35">F108-H108</f>
        <v>0</v>
      </c>
      <c r="N108" s="2"/>
      <c r="O108" s="73">
        <v>0</v>
      </c>
      <c r="P108" s="20">
        <f ca="1">OFFSET('Gas Supply Factors'!$B$14,$O108-1,P$14)*$L108+OFFSET('Gas Supply Factors'!$B$14,$K108-1,P$14)*$H108</f>
        <v>0</v>
      </c>
      <c r="R108" s="20">
        <f ca="1">OFFSET('Gas Supply Factors'!$B$14,$O108-1,R$14)*$L108+OFFSET('Gas Supply Factors'!$B$14,$K108-1,R$14)*$H108</f>
        <v>0</v>
      </c>
      <c r="S108" s="20"/>
      <c r="T108" s="20">
        <f ca="1">OFFSET('Gas Supply Factors'!$B$14,$O108-1,T$14)*$L108+OFFSET('Gas Supply Factors'!$B$14,$K108-1,T$14)*$H108</f>
        <v>0</v>
      </c>
      <c r="U108" s="20"/>
      <c r="V108" s="20">
        <f ca="1">OFFSET('Gas Supply Factors'!$B$14,$O108-1,V$14)*$L108+OFFSET('Gas Supply Factors'!$B$14,$K108-1,V$14)*$H108</f>
        <v>0</v>
      </c>
      <c r="W108" s="20"/>
      <c r="X108" s="20">
        <f ca="1">OFFSET('Gas Supply Factors'!$B$14,$O108-1,X$14)*$L108+OFFSET('Gas Supply Factors'!$B$14,$K108-1,X$14)*$H108</f>
        <v>0</v>
      </c>
      <c r="Z108" s="20">
        <f ca="1">OFFSET('Gas Supply Factors'!$B$14,$O108-1,Z$14)*$L108+OFFSET('Gas Supply Factors'!$B$14,$K108-1,Z$14)*$H108</f>
        <v>0</v>
      </c>
      <c r="AB108" s="20">
        <f t="shared" ref="AB108:AB109" ca="1" si="36">P108+R108+V108+X108+Z108+T108</f>
        <v>0</v>
      </c>
      <c r="AD108" s="25" t="str">
        <f t="shared" ca="1" si="21"/>
        <v/>
      </c>
    </row>
    <row r="109" spans="2:30" x14ac:dyDescent="0.2">
      <c r="B109" s="18">
        <f>B108+1</f>
        <v>62</v>
      </c>
      <c r="D109" s="1" t="s">
        <v>40</v>
      </c>
      <c r="F109" s="50">
        <f ca="1">Function!P109</f>
        <v>0</v>
      </c>
      <c r="H109" s="50"/>
      <c r="L109" s="50">
        <f t="shared" ca="1" si="35"/>
        <v>0</v>
      </c>
      <c r="O109" s="73">
        <v>0</v>
      </c>
      <c r="P109" s="20">
        <f ca="1">OFFSET('Gas Supply Factors'!$B$14,$O109-1,P$14)*$L109+OFFSET('Gas Supply Factors'!$B$14,$K109-1,P$14)*$H109</f>
        <v>0</v>
      </c>
      <c r="R109" s="20">
        <f ca="1">OFFSET('Gas Supply Factors'!$B$14,$O109-1,R$14)*$L109+OFFSET('Gas Supply Factors'!$B$14,$K109-1,R$14)*$H109</f>
        <v>0</v>
      </c>
      <c r="S109" s="20"/>
      <c r="T109" s="20">
        <f ca="1">OFFSET('Gas Supply Factors'!$B$14,$O109-1,T$14)*$L109+OFFSET('Gas Supply Factors'!$B$14,$K109-1,T$14)*$H109</f>
        <v>0</v>
      </c>
      <c r="U109" s="20"/>
      <c r="V109" s="20">
        <f ca="1">OFFSET('Gas Supply Factors'!$B$14,$O109-1,V$14)*$L109+OFFSET('Gas Supply Factors'!$B$14,$K109-1,V$14)*$H109</f>
        <v>0</v>
      </c>
      <c r="W109" s="20"/>
      <c r="X109" s="20">
        <f ca="1">OFFSET('Gas Supply Factors'!$B$14,$O109-1,X$14)*$L109+OFFSET('Gas Supply Factors'!$B$14,$K109-1,X$14)*$H109</f>
        <v>0</v>
      </c>
      <c r="Z109" s="20">
        <f ca="1">OFFSET('Gas Supply Factors'!$B$14,$O109-1,Z$14)*$L109+OFFSET('Gas Supply Factors'!$B$14,$K109-1,Z$14)*$H109</f>
        <v>0</v>
      </c>
      <c r="AB109" s="20">
        <f t="shared" ca="1" si="36"/>
        <v>0</v>
      </c>
      <c r="AD109" s="25" t="str">
        <f t="shared" ca="1" si="21"/>
        <v/>
      </c>
    </row>
    <row r="110" spans="2:30" x14ac:dyDescent="0.2">
      <c r="B110" s="18">
        <f>B109+1</f>
        <v>63</v>
      </c>
      <c r="D110" s="1" t="s">
        <v>294</v>
      </c>
      <c r="F110" s="41">
        <f ca="1">F108+F109</f>
        <v>0</v>
      </c>
      <c r="H110" s="41">
        <f>H108+H109</f>
        <v>0</v>
      </c>
      <c r="L110" s="41">
        <f ca="1">L108+L109</f>
        <v>0</v>
      </c>
      <c r="P110" s="41">
        <f ca="1">P108+P109</f>
        <v>0</v>
      </c>
      <c r="R110" s="41">
        <f ca="1">R108+R109</f>
        <v>0</v>
      </c>
      <c r="S110" s="50"/>
      <c r="T110" s="41">
        <f ca="1">T108+T109</f>
        <v>0</v>
      </c>
      <c r="U110" s="20"/>
      <c r="V110" s="41">
        <f ca="1">V108+V109</f>
        <v>0</v>
      </c>
      <c r="W110" s="20"/>
      <c r="X110" s="41">
        <f ca="1">X108+X109</f>
        <v>0</v>
      </c>
      <c r="Z110" s="41">
        <f ca="1">Z108+Z109</f>
        <v>0</v>
      </c>
      <c r="AB110" s="41">
        <f ca="1">AB108+AB109</f>
        <v>0</v>
      </c>
      <c r="AD110" s="25" t="str">
        <f t="shared" ca="1" si="21"/>
        <v/>
      </c>
    </row>
    <row r="111" spans="2:30" x14ac:dyDescent="0.2">
      <c r="AD111" s="25" t="str">
        <f t="shared" si="21"/>
        <v/>
      </c>
    </row>
    <row r="112" spans="2:30" x14ac:dyDescent="0.2">
      <c r="AD112" s="25" t="str">
        <f t="shared" si="21"/>
        <v/>
      </c>
    </row>
    <row r="113" spans="2:30" x14ac:dyDescent="0.2">
      <c r="D113" s="6" t="s">
        <v>74</v>
      </c>
      <c r="AD113" s="25" t="str">
        <f t="shared" si="21"/>
        <v/>
      </c>
    </row>
    <row r="114" spans="2:30" x14ac:dyDescent="0.2">
      <c r="AD114" s="25" t="str">
        <f t="shared" si="21"/>
        <v/>
      </c>
    </row>
    <row r="115" spans="2:30" x14ac:dyDescent="0.2">
      <c r="D115" s="1" t="s">
        <v>7</v>
      </c>
      <c r="AD115" s="25" t="str">
        <f t="shared" si="21"/>
        <v/>
      </c>
    </row>
    <row r="116" spans="2:30" x14ac:dyDescent="0.2">
      <c r="B116" s="18">
        <f>B110+1</f>
        <v>64</v>
      </c>
      <c r="D116" s="36" t="s">
        <v>309</v>
      </c>
      <c r="F116" s="50">
        <f ca="1">Function!P116</f>
        <v>2247538.0139059885</v>
      </c>
      <c r="H116" s="78"/>
      <c r="L116" s="50">
        <f t="shared" ref="L116:L160" ca="1" si="37">F116-H116</f>
        <v>2247538.0139059885</v>
      </c>
      <c r="N116" s="2" t="s">
        <v>357</v>
      </c>
      <c r="O116" s="73">
        <v>4</v>
      </c>
      <c r="P116" s="20">
        <f ca="1">OFFSET('Gas Supply Factors'!$B$14,$O116-1,P$14)*$L116+OFFSET('Gas Supply Factors'!$B$14,$K116-1,P$14)*$H116</f>
        <v>1878311.1040714213</v>
      </c>
      <c r="R116" s="20">
        <f ca="1">OFFSET('Gas Supply Factors'!$B$14,$O116-1,R$14)*$L116+OFFSET('Gas Supply Factors'!$B$14,$K116-1,R$14)*$H116</f>
        <v>161486.41315728414</v>
      </c>
      <c r="S116" s="20"/>
      <c r="T116" s="20">
        <f ca="1">OFFSET('Gas Supply Factors'!$B$14,$O116-1,T$14)*$L116+OFFSET('Gas Supply Factors'!$B$14,$K116-1,T$14)*$H116</f>
        <v>40328.527901042762</v>
      </c>
      <c r="U116" s="20"/>
      <c r="V116" s="20">
        <f ca="1">OFFSET('Gas Supply Factors'!$B$14,$O116-1,V$14)*$L116+OFFSET('Gas Supply Factors'!$B$14,$K116-1,V$14)*$H116</f>
        <v>152523.42553920622</v>
      </c>
      <c r="W116" s="20"/>
      <c r="X116" s="20">
        <f ca="1">OFFSET('Gas Supply Factors'!$B$14,$O116-1,X$14)*$L116+OFFSET('Gas Supply Factors'!$B$14,$K116-1,X$14)*$H116</f>
        <v>14888.543237034275</v>
      </c>
      <c r="Z116" s="20">
        <f ca="1">OFFSET('Gas Supply Factors'!$B$14,$O116-1,Z$14)*$L116+OFFSET('Gas Supply Factors'!$B$14,$K116-1,Z$14)*$H116</f>
        <v>0</v>
      </c>
      <c r="AB116" s="20">
        <f t="shared" ref="AB116:AB131" ca="1" si="38">P116+R116+V116+X116+Z116+T116</f>
        <v>2247538.0139059885</v>
      </c>
      <c r="AD116" s="25" t="str">
        <f t="shared" ca="1" si="21"/>
        <v/>
      </c>
    </row>
    <row r="117" spans="2:30" x14ac:dyDescent="0.2">
      <c r="B117" s="18">
        <f t="shared" ref="B117:B122" si="39">B116+1</f>
        <v>65</v>
      </c>
      <c r="D117" s="36" t="s">
        <v>105</v>
      </c>
      <c r="F117" s="50">
        <f ca="1">Function!P117</f>
        <v>0</v>
      </c>
      <c r="H117" s="78"/>
      <c r="L117" s="50">
        <f t="shared" ca="1" si="37"/>
        <v>0</v>
      </c>
      <c r="O117" s="73">
        <v>0</v>
      </c>
      <c r="P117" s="20">
        <f ca="1">OFFSET('Gas Supply Factors'!$B$14,$O117-1,P$14)*$L117+OFFSET('Gas Supply Factors'!$B$14,$K117-1,P$14)*$H117</f>
        <v>0</v>
      </c>
      <c r="R117" s="20">
        <f ca="1">OFFSET('Gas Supply Factors'!$B$14,$O117-1,R$14)*$L117+OFFSET('Gas Supply Factors'!$B$14,$K117-1,R$14)*$H117</f>
        <v>0</v>
      </c>
      <c r="S117" s="20"/>
      <c r="T117" s="20">
        <f ca="1">OFFSET('Gas Supply Factors'!$B$14,$O117-1,T$14)*$L117+OFFSET('Gas Supply Factors'!$B$14,$K117-1,T$14)*$H117</f>
        <v>0</v>
      </c>
      <c r="U117" s="20"/>
      <c r="V117" s="20">
        <f ca="1">OFFSET('Gas Supply Factors'!$B$14,$O117-1,V$14)*$L117+OFFSET('Gas Supply Factors'!$B$14,$K117-1,V$14)*$H117</f>
        <v>0</v>
      </c>
      <c r="W117" s="20"/>
      <c r="X117" s="20">
        <f ca="1">OFFSET('Gas Supply Factors'!$B$14,$O117-1,X$14)*$L117+OFFSET('Gas Supply Factors'!$B$14,$K117-1,X$14)*$H117</f>
        <v>0</v>
      </c>
      <c r="Z117" s="20">
        <f ca="1">OFFSET('Gas Supply Factors'!$B$14,$O117-1,Z$14)*$L117+OFFSET('Gas Supply Factors'!$B$14,$K117-1,Z$14)*$H117</f>
        <v>0</v>
      </c>
      <c r="AB117" s="20">
        <f t="shared" ca="1" si="38"/>
        <v>0</v>
      </c>
      <c r="AD117" s="25" t="str">
        <f t="shared" ca="1" si="21"/>
        <v/>
      </c>
    </row>
    <row r="118" spans="2:30" x14ac:dyDescent="0.2">
      <c r="B118" s="18">
        <f t="shared" si="39"/>
        <v>66</v>
      </c>
      <c r="D118" s="36" t="s">
        <v>106</v>
      </c>
      <c r="F118" s="50">
        <f ca="1">Function!P118</f>
        <v>0</v>
      </c>
      <c r="H118" s="78"/>
      <c r="L118" s="50">
        <f t="shared" ca="1" si="37"/>
        <v>0</v>
      </c>
      <c r="O118" s="73">
        <v>0</v>
      </c>
      <c r="P118" s="20">
        <f ca="1">OFFSET('Gas Supply Factors'!$B$14,$O118-1,P$14)*$L118+OFFSET('Gas Supply Factors'!$B$14,$K118-1,P$14)*$H118</f>
        <v>0</v>
      </c>
      <c r="R118" s="20">
        <f ca="1">OFFSET('Gas Supply Factors'!$B$14,$O118-1,R$14)*$L118+OFFSET('Gas Supply Factors'!$B$14,$K118-1,R$14)*$H118</f>
        <v>0</v>
      </c>
      <c r="S118" s="20"/>
      <c r="T118" s="20">
        <f ca="1">OFFSET('Gas Supply Factors'!$B$14,$O118-1,T$14)*$L118+OFFSET('Gas Supply Factors'!$B$14,$K118-1,T$14)*$H118</f>
        <v>0</v>
      </c>
      <c r="U118" s="20"/>
      <c r="V118" s="20">
        <f ca="1">OFFSET('Gas Supply Factors'!$B$14,$O118-1,V$14)*$L118+OFFSET('Gas Supply Factors'!$B$14,$K118-1,V$14)*$H118</f>
        <v>0</v>
      </c>
      <c r="W118" s="20"/>
      <c r="X118" s="20">
        <f ca="1">OFFSET('Gas Supply Factors'!$B$14,$O118-1,X$14)*$L118+OFFSET('Gas Supply Factors'!$B$14,$K118-1,X$14)*$H118</f>
        <v>0</v>
      </c>
      <c r="Z118" s="20">
        <f ca="1">OFFSET('Gas Supply Factors'!$B$14,$O118-1,Z$14)*$L118+OFFSET('Gas Supply Factors'!$B$14,$K118-1,Z$14)*$H118</f>
        <v>0</v>
      </c>
      <c r="AB118" s="20">
        <f t="shared" ca="1" si="38"/>
        <v>0</v>
      </c>
      <c r="AD118" s="25" t="str">
        <f t="shared" ca="1" si="21"/>
        <v/>
      </c>
    </row>
    <row r="119" spans="2:30" x14ac:dyDescent="0.2">
      <c r="B119" s="18">
        <f t="shared" si="39"/>
        <v>67</v>
      </c>
      <c r="D119" s="36" t="s">
        <v>224</v>
      </c>
      <c r="F119" s="50">
        <f ca="1">Function!P119</f>
        <v>0</v>
      </c>
      <c r="H119" s="78"/>
      <c r="L119" s="50">
        <f t="shared" ca="1" si="37"/>
        <v>0</v>
      </c>
      <c r="N119" s="2"/>
      <c r="O119" s="73">
        <v>0</v>
      </c>
      <c r="P119" s="20">
        <f ca="1">OFFSET('Gas Supply Factors'!$B$14,$O119-1,P$14)*$L119+OFFSET('Gas Supply Factors'!$B$14,$K119-1,P$14)*$H119</f>
        <v>0</v>
      </c>
      <c r="R119" s="20">
        <f ca="1">OFFSET('Gas Supply Factors'!$B$14,$O119-1,R$14)*$L119+OFFSET('Gas Supply Factors'!$B$14,$K119-1,R$14)*$H119</f>
        <v>0</v>
      </c>
      <c r="S119" s="20"/>
      <c r="T119" s="20">
        <f ca="1">OFFSET('Gas Supply Factors'!$B$14,$O119-1,T$14)*$L119+OFFSET('Gas Supply Factors'!$B$14,$K119-1,T$14)*$H119</f>
        <v>0</v>
      </c>
      <c r="U119" s="20"/>
      <c r="V119" s="20">
        <f ca="1">OFFSET('Gas Supply Factors'!$B$14,$O119-1,V$14)*$L119+OFFSET('Gas Supply Factors'!$B$14,$K119-1,V$14)*$H119</f>
        <v>0</v>
      </c>
      <c r="W119" s="20"/>
      <c r="X119" s="20">
        <f ca="1">OFFSET('Gas Supply Factors'!$B$14,$O119-1,X$14)*$L119+OFFSET('Gas Supply Factors'!$B$14,$K119-1,X$14)*$H119</f>
        <v>0</v>
      </c>
      <c r="Z119" s="20">
        <f ca="1">OFFSET('Gas Supply Factors'!$B$14,$O119-1,Z$14)*$L119+OFFSET('Gas Supply Factors'!$B$14,$K119-1,Z$14)*$H119</f>
        <v>0</v>
      </c>
      <c r="AB119" s="20">
        <f t="shared" ca="1" si="38"/>
        <v>0</v>
      </c>
      <c r="AD119" s="25" t="str">
        <f t="shared" ca="1" si="21"/>
        <v/>
      </c>
    </row>
    <row r="120" spans="2:30" x14ac:dyDescent="0.2">
      <c r="B120" s="18">
        <f t="shared" si="39"/>
        <v>68</v>
      </c>
      <c r="D120" s="36" t="s">
        <v>338</v>
      </c>
      <c r="F120" s="50">
        <f ca="1">Function!P120</f>
        <v>0</v>
      </c>
      <c r="H120" s="78"/>
      <c r="L120" s="50">
        <f t="shared" ca="1" si="37"/>
        <v>0</v>
      </c>
      <c r="N120" s="31" t="s">
        <v>225</v>
      </c>
      <c r="O120" s="73">
        <v>0</v>
      </c>
      <c r="P120" s="20">
        <f ca="1">OFFSET('Gas Supply Factors'!$B$14,$O120-1,P$14)*$L120+OFFSET('Gas Supply Factors'!$B$14,$K120-1,P$14)*$H120</f>
        <v>0</v>
      </c>
      <c r="R120" s="20">
        <f ca="1">OFFSET('Gas Supply Factors'!$B$14,$O120-1,R$14)*$L120+OFFSET('Gas Supply Factors'!$B$14,$K120-1,R$14)*$H120</f>
        <v>0</v>
      </c>
      <c r="S120" s="20"/>
      <c r="T120" s="20">
        <f ca="1">OFFSET('Gas Supply Factors'!$B$14,$O120-1,T$14)*$L120+OFFSET('Gas Supply Factors'!$B$14,$K120-1,T$14)*$H120</f>
        <v>0</v>
      </c>
      <c r="U120" s="20"/>
      <c r="V120" s="20">
        <f ca="1">OFFSET('Gas Supply Factors'!$B$14,$O120-1,V$14)*$L120+OFFSET('Gas Supply Factors'!$B$14,$K120-1,V$14)*$H120</f>
        <v>0</v>
      </c>
      <c r="W120" s="20"/>
      <c r="X120" s="20">
        <f ca="1">OFFSET('Gas Supply Factors'!$B$14,$O120-1,X$14)*$L120+OFFSET('Gas Supply Factors'!$B$14,$K120-1,X$14)*$H120</f>
        <v>0</v>
      </c>
      <c r="Z120" s="20">
        <f ca="1">OFFSET('Gas Supply Factors'!$B$14,$O120-1,Z$14)*$L120+OFFSET('Gas Supply Factors'!$B$14,$K120-1,Z$14)*$H120</f>
        <v>0</v>
      </c>
      <c r="AB120" s="20">
        <f t="shared" ca="1" si="38"/>
        <v>0</v>
      </c>
      <c r="AD120" s="25" t="str">
        <f t="shared" ca="1" si="21"/>
        <v/>
      </c>
    </row>
    <row r="121" spans="2:30" x14ac:dyDescent="0.2">
      <c r="B121" s="18">
        <f t="shared" si="39"/>
        <v>69</v>
      </c>
      <c r="D121" s="36" t="s">
        <v>203</v>
      </c>
      <c r="F121" s="50">
        <f ca="1">Function!P121</f>
        <v>0</v>
      </c>
      <c r="H121" s="78"/>
      <c r="L121" s="50">
        <f t="shared" ca="1" si="37"/>
        <v>0</v>
      </c>
      <c r="O121" s="73">
        <v>0</v>
      </c>
      <c r="P121" s="20">
        <f ca="1">OFFSET('Gas Supply Factors'!$B$14,$O121-1,P$14)*$L121+OFFSET('Gas Supply Factors'!$B$14,$K121-1,P$14)*$H121</f>
        <v>0</v>
      </c>
      <c r="R121" s="20">
        <f ca="1">OFFSET('Gas Supply Factors'!$B$14,$O121-1,R$14)*$L121+OFFSET('Gas Supply Factors'!$B$14,$K121-1,R$14)*$H121</f>
        <v>0</v>
      </c>
      <c r="S121" s="20"/>
      <c r="T121" s="20">
        <f ca="1">OFFSET('Gas Supply Factors'!$B$14,$O121-1,T$14)*$L121+OFFSET('Gas Supply Factors'!$B$14,$K121-1,T$14)*$H121</f>
        <v>0</v>
      </c>
      <c r="U121" s="20"/>
      <c r="V121" s="20">
        <f ca="1">OFFSET('Gas Supply Factors'!$B$14,$O121-1,V$14)*$L121+OFFSET('Gas Supply Factors'!$B$14,$K121-1,V$14)*$H121</f>
        <v>0</v>
      </c>
      <c r="W121" s="20"/>
      <c r="X121" s="20">
        <f ca="1">OFFSET('Gas Supply Factors'!$B$14,$O121-1,X$14)*$L121+OFFSET('Gas Supply Factors'!$B$14,$K121-1,X$14)*$H121</f>
        <v>0</v>
      </c>
      <c r="Z121" s="20">
        <f ca="1">OFFSET('Gas Supply Factors'!$B$14,$O121-1,Z$14)*$L121+OFFSET('Gas Supply Factors'!$B$14,$K121-1,Z$14)*$H121</f>
        <v>0</v>
      </c>
      <c r="AB121" s="20">
        <f t="shared" ca="1" si="38"/>
        <v>0</v>
      </c>
      <c r="AD121" s="25" t="str">
        <f t="shared" ca="1" si="21"/>
        <v/>
      </c>
    </row>
    <row r="122" spans="2:30" x14ac:dyDescent="0.2">
      <c r="B122" s="18">
        <f t="shared" si="39"/>
        <v>70</v>
      </c>
      <c r="D122" s="36" t="s">
        <v>117</v>
      </c>
      <c r="F122" s="50">
        <f ca="1">Function!P122</f>
        <v>0</v>
      </c>
      <c r="H122" s="78"/>
      <c r="L122" s="50">
        <f t="shared" ca="1" si="37"/>
        <v>0</v>
      </c>
      <c r="O122" s="73">
        <v>0</v>
      </c>
      <c r="P122" s="20">
        <f ca="1">OFFSET('Gas Supply Factors'!$B$14,$O122-1,P$14)*$L122+OFFSET('Gas Supply Factors'!$B$14,$K122-1,P$14)*$H122</f>
        <v>0</v>
      </c>
      <c r="R122" s="20">
        <f ca="1">OFFSET('Gas Supply Factors'!$B$14,$O122-1,R$14)*$L122+OFFSET('Gas Supply Factors'!$B$14,$K122-1,R$14)*$H122</f>
        <v>0</v>
      </c>
      <c r="S122" s="20"/>
      <c r="T122" s="20">
        <f ca="1">OFFSET('Gas Supply Factors'!$B$14,$O122-1,T$14)*$L122+OFFSET('Gas Supply Factors'!$B$14,$K122-1,T$14)*$H122</f>
        <v>0</v>
      </c>
      <c r="U122" s="20"/>
      <c r="V122" s="20">
        <f ca="1">OFFSET('Gas Supply Factors'!$B$14,$O122-1,V$14)*$L122+OFFSET('Gas Supply Factors'!$B$14,$K122-1,V$14)*$H122</f>
        <v>0</v>
      </c>
      <c r="W122" s="20"/>
      <c r="X122" s="20">
        <f ca="1">OFFSET('Gas Supply Factors'!$B$14,$O122-1,X$14)*$L122+OFFSET('Gas Supply Factors'!$B$14,$K122-1,X$14)*$H122</f>
        <v>0</v>
      </c>
      <c r="Z122" s="20">
        <f ca="1">OFFSET('Gas Supply Factors'!$B$14,$O122-1,Z$14)*$L122+OFFSET('Gas Supply Factors'!$B$14,$K122-1,Z$14)*$H122</f>
        <v>0</v>
      </c>
      <c r="AB122" s="20">
        <f t="shared" ca="1" si="38"/>
        <v>0</v>
      </c>
      <c r="AD122" s="25" t="str">
        <f t="shared" ca="1" si="21"/>
        <v/>
      </c>
    </row>
    <row r="123" spans="2:30" x14ac:dyDescent="0.2">
      <c r="D123" s="1" t="s">
        <v>8</v>
      </c>
      <c r="T123" s="20"/>
      <c r="AD123" s="25" t="str">
        <f t="shared" si="21"/>
        <v/>
      </c>
    </row>
    <row r="124" spans="2:30" x14ac:dyDescent="0.2">
      <c r="B124" s="18">
        <f>B122+1</f>
        <v>71</v>
      </c>
      <c r="D124" s="36" t="s">
        <v>71</v>
      </c>
      <c r="F124" s="50">
        <f ca="1">Function!P124</f>
        <v>0</v>
      </c>
      <c r="H124" s="78"/>
      <c r="L124" s="50">
        <f t="shared" ca="1" si="37"/>
        <v>0</v>
      </c>
      <c r="O124" s="73">
        <v>0</v>
      </c>
      <c r="P124" s="20">
        <f ca="1">OFFSET('Gas Supply Factors'!$B$14,$O124-1,P$14)*$L124+OFFSET('Gas Supply Factors'!$B$14,$K124-1,P$14)*$H124</f>
        <v>0</v>
      </c>
      <c r="R124" s="20">
        <f ca="1">OFFSET('Gas Supply Factors'!$B$14,$O124-1,R$14)*$L124+OFFSET('Gas Supply Factors'!$B$14,$K124-1,R$14)*$H124</f>
        <v>0</v>
      </c>
      <c r="S124" s="20"/>
      <c r="T124" s="20">
        <f ca="1">OFFSET('Gas Supply Factors'!$B$14,$O124-1,T$14)*$L124+OFFSET('Gas Supply Factors'!$B$14,$K124-1,T$14)*$H124</f>
        <v>0</v>
      </c>
      <c r="U124" s="20"/>
      <c r="V124" s="20">
        <f ca="1">OFFSET('Gas Supply Factors'!$B$14,$O124-1,V$14)*$L124+OFFSET('Gas Supply Factors'!$B$14,$K124-1,V$14)*$H124</f>
        <v>0</v>
      </c>
      <c r="W124" s="20"/>
      <c r="X124" s="20">
        <f ca="1">OFFSET('Gas Supply Factors'!$B$14,$O124-1,X$14)*$L124+OFFSET('Gas Supply Factors'!$B$14,$K124-1,X$14)*$H124</f>
        <v>0</v>
      </c>
      <c r="Z124" s="20">
        <f ca="1">OFFSET('Gas Supply Factors'!$B$14,$O124-1,Z$14)*$L124+OFFSET('Gas Supply Factors'!$B$14,$K124-1,Z$14)*$H124</f>
        <v>0</v>
      </c>
      <c r="AB124" s="20">
        <f t="shared" ca="1" si="38"/>
        <v>0</v>
      </c>
      <c r="AD124" s="25" t="str">
        <f t="shared" ca="1" si="21"/>
        <v/>
      </c>
    </row>
    <row r="125" spans="2:30" x14ac:dyDescent="0.2">
      <c r="B125" s="18">
        <f t="shared" ref="B125:B131" si="40">B124+1</f>
        <v>72</v>
      </c>
      <c r="D125" s="36" t="s">
        <v>171</v>
      </c>
      <c r="F125" s="50">
        <f ca="1">Function!P125</f>
        <v>0</v>
      </c>
      <c r="H125" s="78"/>
      <c r="L125" s="50">
        <f t="shared" ca="1" si="37"/>
        <v>0</v>
      </c>
      <c r="O125" s="73">
        <v>0</v>
      </c>
      <c r="P125" s="20">
        <f ca="1">OFFSET('Gas Supply Factors'!$B$14,$O125-1,P$14)*$L125+OFFSET('Gas Supply Factors'!$B$14,$K125-1,P$14)*$H125</f>
        <v>0</v>
      </c>
      <c r="R125" s="20">
        <f ca="1">OFFSET('Gas Supply Factors'!$B$14,$O125-1,R$14)*$L125+OFFSET('Gas Supply Factors'!$B$14,$K125-1,R$14)*$H125</f>
        <v>0</v>
      </c>
      <c r="S125" s="20"/>
      <c r="T125" s="20">
        <f ca="1">OFFSET('Gas Supply Factors'!$B$14,$O125-1,T$14)*$L125+OFFSET('Gas Supply Factors'!$B$14,$K125-1,T$14)*$H125</f>
        <v>0</v>
      </c>
      <c r="U125" s="20"/>
      <c r="V125" s="20">
        <f ca="1">OFFSET('Gas Supply Factors'!$B$14,$O125-1,V$14)*$L125+OFFSET('Gas Supply Factors'!$B$14,$K125-1,V$14)*$H125</f>
        <v>0</v>
      </c>
      <c r="W125" s="20"/>
      <c r="X125" s="20">
        <f ca="1">OFFSET('Gas Supply Factors'!$B$14,$O125-1,X$14)*$L125+OFFSET('Gas Supply Factors'!$B$14,$K125-1,X$14)*$H125</f>
        <v>0</v>
      </c>
      <c r="Z125" s="20">
        <f ca="1">OFFSET('Gas Supply Factors'!$B$14,$O125-1,Z$14)*$L125+OFFSET('Gas Supply Factors'!$B$14,$K125-1,Z$14)*$H125</f>
        <v>0</v>
      </c>
      <c r="AB125" s="20">
        <f t="shared" ca="1" si="38"/>
        <v>0</v>
      </c>
      <c r="AD125" s="25" t="str">
        <f t="shared" ca="1" si="21"/>
        <v/>
      </c>
    </row>
    <row r="126" spans="2:30" x14ac:dyDescent="0.2">
      <c r="B126" s="18">
        <f t="shared" si="40"/>
        <v>73</v>
      </c>
      <c r="D126" s="36" t="s">
        <v>179</v>
      </c>
      <c r="F126" s="50">
        <f ca="1">Function!P126</f>
        <v>0</v>
      </c>
      <c r="H126" s="78"/>
      <c r="L126" s="50">
        <f t="shared" ca="1" si="37"/>
        <v>0</v>
      </c>
      <c r="O126" s="73">
        <v>0</v>
      </c>
      <c r="P126" s="20">
        <f ca="1">OFFSET('Gas Supply Factors'!$B$14,$O126-1,P$14)*$L126+OFFSET('Gas Supply Factors'!$B$14,$K126-1,P$14)*$H126</f>
        <v>0</v>
      </c>
      <c r="R126" s="20">
        <f ca="1">OFFSET('Gas Supply Factors'!$B$14,$O126-1,R$14)*$L126+OFFSET('Gas Supply Factors'!$B$14,$K126-1,R$14)*$H126</f>
        <v>0</v>
      </c>
      <c r="S126" s="20"/>
      <c r="T126" s="20">
        <f ca="1">OFFSET('Gas Supply Factors'!$B$14,$O126-1,T$14)*$L126+OFFSET('Gas Supply Factors'!$B$14,$K126-1,T$14)*$H126</f>
        <v>0</v>
      </c>
      <c r="U126" s="20"/>
      <c r="V126" s="20">
        <f ca="1">OFFSET('Gas Supply Factors'!$B$14,$O126-1,V$14)*$L126+OFFSET('Gas Supply Factors'!$B$14,$K126-1,V$14)*$H126</f>
        <v>0</v>
      </c>
      <c r="W126" s="20"/>
      <c r="X126" s="20">
        <f ca="1">OFFSET('Gas Supply Factors'!$B$14,$O126-1,X$14)*$L126+OFFSET('Gas Supply Factors'!$B$14,$K126-1,X$14)*$H126</f>
        <v>0</v>
      </c>
      <c r="Z126" s="20">
        <f ca="1">OFFSET('Gas Supply Factors'!$B$14,$O126-1,Z$14)*$L126+OFFSET('Gas Supply Factors'!$B$14,$K126-1,Z$14)*$H126</f>
        <v>0</v>
      </c>
      <c r="AB126" s="20">
        <f t="shared" ca="1" si="38"/>
        <v>0</v>
      </c>
      <c r="AD126" s="25" t="str">
        <f t="shared" ca="1" si="21"/>
        <v/>
      </c>
    </row>
    <row r="127" spans="2:30" x14ac:dyDescent="0.2">
      <c r="B127" s="18">
        <f t="shared" si="40"/>
        <v>74</v>
      </c>
      <c r="D127" s="36" t="s">
        <v>199</v>
      </c>
      <c r="F127" s="50">
        <f ca="1">Function!P127</f>
        <v>0</v>
      </c>
      <c r="H127" s="78"/>
      <c r="L127" s="50">
        <f t="shared" ca="1" si="37"/>
        <v>0</v>
      </c>
      <c r="O127" s="73">
        <v>0</v>
      </c>
      <c r="P127" s="20">
        <f ca="1">OFFSET('Gas Supply Factors'!$B$14,$O127-1,P$14)*$L127+OFFSET('Gas Supply Factors'!$B$14,$K127-1,P$14)*$H127</f>
        <v>0</v>
      </c>
      <c r="R127" s="20">
        <f ca="1">OFFSET('Gas Supply Factors'!$B$14,$O127-1,R$14)*$L127+OFFSET('Gas Supply Factors'!$B$14,$K127-1,R$14)*$H127</f>
        <v>0</v>
      </c>
      <c r="S127" s="20"/>
      <c r="T127" s="20">
        <f ca="1">OFFSET('Gas Supply Factors'!$B$14,$O127-1,T$14)*$L127+OFFSET('Gas Supply Factors'!$B$14,$K127-1,T$14)*$H127</f>
        <v>0</v>
      </c>
      <c r="U127" s="20"/>
      <c r="V127" s="20">
        <f ca="1">OFFSET('Gas Supply Factors'!$B$14,$O127-1,V$14)*$L127+OFFSET('Gas Supply Factors'!$B$14,$K127-1,V$14)*$H127</f>
        <v>0</v>
      </c>
      <c r="W127" s="20"/>
      <c r="X127" s="20">
        <f ca="1">OFFSET('Gas Supply Factors'!$B$14,$O127-1,X$14)*$L127+OFFSET('Gas Supply Factors'!$B$14,$K127-1,X$14)*$H127</f>
        <v>0</v>
      </c>
      <c r="Z127" s="20">
        <f ca="1">OFFSET('Gas Supply Factors'!$B$14,$O127-1,Z$14)*$L127+OFFSET('Gas Supply Factors'!$B$14,$K127-1,Z$14)*$H127</f>
        <v>0</v>
      </c>
      <c r="AB127" s="20">
        <f t="shared" ca="1" si="38"/>
        <v>0</v>
      </c>
      <c r="AD127" s="25" t="str">
        <f t="shared" ca="1" si="21"/>
        <v/>
      </c>
    </row>
    <row r="128" spans="2:30" x14ac:dyDescent="0.2">
      <c r="B128" s="18">
        <f t="shared" si="40"/>
        <v>75</v>
      </c>
      <c r="D128" s="36" t="s">
        <v>21</v>
      </c>
      <c r="F128" s="50">
        <f ca="1">Function!P128</f>
        <v>0</v>
      </c>
      <c r="H128" s="78"/>
      <c r="L128" s="50">
        <f t="shared" ca="1" si="37"/>
        <v>0</v>
      </c>
      <c r="O128" s="73">
        <v>0</v>
      </c>
      <c r="P128" s="20">
        <f ca="1">OFFSET('Gas Supply Factors'!$B$14,$O128-1,P$14)*$L128+OFFSET('Gas Supply Factors'!$B$14,$K128-1,P$14)*$H128</f>
        <v>0</v>
      </c>
      <c r="R128" s="20">
        <f ca="1">OFFSET('Gas Supply Factors'!$B$14,$O128-1,R$14)*$L128+OFFSET('Gas Supply Factors'!$B$14,$K128-1,R$14)*$H128</f>
        <v>0</v>
      </c>
      <c r="S128" s="20"/>
      <c r="T128" s="20">
        <f ca="1">OFFSET('Gas Supply Factors'!$B$14,$O128-1,T$14)*$L128+OFFSET('Gas Supply Factors'!$B$14,$K128-1,T$14)*$H128</f>
        <v>0</v>
      </c>
      <c r="U128" s="20"/>
      <c r="V128" s="20">
        <f ca="1">OFFSET('Gas Supply Factors'!$B$14,$O128-1,V$14)*$L128+OFFSET('Gas Supply Factors'!$B$14,$K128-1,V$14)*$H128</f>
        <v>0</v>
      </c>
      <c r="W128" s="20"/>
      <c r="X128" s="20">
        <f ca="1">OFFSET('Gas Supply Factors'!$B$14,$O128-1,X$14)*$L128+OFFSET('Gas Supply Factors'!$B$14,$K128-1,X$14)*$H128</f>
        <v>0</v>
      </c>
      <c r="Z128" s="20">
        <f ca="1">OFFSET('Gas Supply Factors'!$B$14,$O128-1,Z$14)*$L128+OFFSET('Gas Supply Factors'!$B$14,$K128-1,Z$14)*$H128</f>
        <v>0</v>
      </c>
      <c r="AB128" s="20">
        <f t="shared" ca="1" si="38"/>
        <v>0</v>
      </c>
      <c r="AD128" s="25" t="str">
        <f t="shared" ca="1" si="21"/>
        <v/>
      </c>
    </row>
    <row r="129" spans="2:30" x14ac:dyDescent="0.2">
      <c r="B129" s="18">
        <f t="shared" si="40"/>
        <v>76</v>
      </c>
      <c r="D129" s="36" t="s">
        <v>200</v>
      </c>
      <c r="F129" s="50">
        <f ca="1">Function!P129</f>
        <v>0</v>
      </c>
      <c r="H129" s="78"/>
      <c r="L129" s="50">
        <f t="shared" ca="1" si="37"/>
        <v>0</v>
      </c>
      <c r="O129" s="73">
        <v>0</v>
      </c>
      <c r="P129" s="20">
        <f ca="1">OFFSET('Gas Supply Factors'!$B$14,$O129-1,P$14)*$L129+OFFSET('Gas Supply Factors'!$B$14,$K129-1,P$14)*$H129</f>
        <v>0</v>
      </c>
      <c r="R129" s="20">
        <f ca="1">OFFSET('Gas Supply Factors'!$B$14,$O129-1,R$14)*$L129+OFFSET('Gas Supply Factors'!$B$14,$K129-1,R$14)*$H129</f>
        <v>0</v>
      </c>
      <c r="S129" s="20"/>
      <c r="T129" s="20">
        <f ca="1">OFFSET('Gas Supply Factors'!$B$14,$O129-1,T$14)*$L129+OFFSET('Gas Supply Factors'!$B$14,$K129-1,T$14)*$H129</f>
        <v>0</v>
      </c>
      <c r="U129" s="20"/>
      <c r="V129" s="20">
        <f ca="1">OFFSET('Gas Supply Factors'!$B$14,$O129-1,V$14)*$L129+OFFSET('Gas Supply Factors'!$B$14,$K129-1,V$14)*$H129</f>
        <v>0</v>
      </c>
      <c r="W129" s="20"/>
      <c r="X129" s="20">
        <f ca="1">OFFSET('Gas Supply Factors'!$B$14,$O129-1,X$14)*$L129+OFFSET('Gas Supply Factors'!$B$14,$K129-1,X$14)*$H129</f>
        <v>0</v>
      </c>
      <c r="Z129" s="20">
        <f ca="1">OFFSET('Gas Supply Factors'!$B$14,$O129-1,Z$14)*$L129+OFFSET('Gas Supply Factors'!$B$14,$K129-1,Z$14)*$H129</f>
        <v>0</v>
      </c>
      <c r="AB129" s="20">
        <f t="shared" ca="1" si="38"/>
        <v>0</v>
      </c>
      <c r="AD129" s="25" t="str">
        <f t="shared" ca="1" si="21"/>
        <v/>
      </c>
    </row>
    <row r="130" spans="2:30" x14ac:dyDescent="0.2">
      <c r="B130" s="18">
        <f t="shared" si="40"/>
        <v>77</v>
      </c>
      <c r="D130" s="36" t="s">
        <v>180</v>
      </c>
      <c r="F130" s="50">
        <f ca="1">Function!P130</f>
        <v>0</v>
      </c>
      <c r="H130" s="78"/>
      <c r="L130" s="50">
        <f t="shared" ca="1" si="37"/>
        <v>0</v>
      </c>
      <c r="O130" s="73">
        <v>0</v>
      </c>
      <c r="P130" s="20">
        <f ca="1">OFFSET('Gas Supply Factors'!$B$14,$O130-1,P$14)*$L130+OFFSET('Gas Supply Factors'!$B$14,$K130-1,P$14)*$H130</f>
        <v>0</v>
      </c>
      <c r="R130" s="20">
        <f ca="1">OFFSET('Gas Supply Factors'!$B$14,$O130-1,R$14)*$L130+OFFSET('Gas Supply Factors'!$B$14,$K130-1,R$14)*$H130</f>
        <v>0</v>
      </c>
      <c r="S130" s="20"/>
      <c r="T130" s="20">
        <f ca="1">OFFSET('Gas Supply Factors'!$B$14,$O130-1,T$14)*$L130+OFFSET('Gas Supply Factors'!$B$14,$K130-1,T$14)*$H130</f>
        <v>0</v>
      </c>
      <c r="U130" s="20"/>
      <c r="V130" s="20">
        <f ca="1">OFFSET('Gas Supply Factors'!$B$14,$O130-1,V$14)*$L130+OFFSET('Gas Supply Factors'!$B$14,$K130-1,V$14)*$H130</f>
        <v>0</v>
      </c>
      <c r="W130" s="20"/>
      <c r="X130" s="20">
        <f ca="1">OFFSET('Gas Supply Factors'!$B$14,$O130-1,X$14)*$L130+OFFSET('Gas Supply Factors'!$B$14,$K130-1,X$14)*$H130</f>
        <v>0</v>
      </c>
      <c r="Z130" s="20">
        <f ca="1">OFFSET('Gas Supply Factors'!$B$14,$O130-1,Z$14)*$L130+OFFSET('Gas Supply Factors'!$B$14,$K130-1,Z$14)*$H130</f>
        <v>0</v>
      </c>
      <c r="AB130" s="20">
        <f t="shared" ca="1" si="38"/>
        <v>0</v>
      </c>
      <c r="AD130" s="25" t="str">
        <f t="shared" ca="1" si="21"/>
        <v/>
      </c>
    </row>
    <row r="131" spans="2:30" x14ac:dyDescent="0.2">
      <c r="B131" s="18">
        <f t="shared" si="40"/>
        <v>78</v>
      </c>
      <c r="D131" s="36" t="s">
        <v>201</v>
      </c>
      <c r="F131" s="50">
        <f ca="1">Function!P131</f>
        <v>0</v>
      </c>
      <c r="H131" s="78"/>
      <c r="L131" s="50">
        <f t="shared" ca="1" si="37"/>
        <v>0</v>
      </c>
      <c r="O131" s="73">
        <v>0</v>
      </c>
      <c r="P131" s="20">
        <f ca="1">OFFSET('Gas Supply Factors'!$B$14,$O131-1,P$14)*$L131+OFFSET('Gas Supply Factors'!$B$14,$K131-1,P$14)*$H131</f>
        <v>0</v>
      </c>
      <c r="R131" s="20">
        <f ca="1">OFFSET('Gas Supply Factors'!$B$14,$O131-1,R$14)*$L131+OFFSET('Gas Supply Factors'!$B$14,$K131-1,R$14)*$H131</f>
        <v>0</v>
      </c>
      <c r="S131" s="20"/>
      <c r="T131" s="20">
        <f ca="1">OFFSET('Gas Supply Factors'!$B$14,$O131-1,T$14)*$L131+OFFSET('Gas Supply Factors'!$B$14,$K131-1,T$14)*$H131</f>
        <v>0</v>
      </c>
      <c r="U131" s="20"/>
      <c r="V131" s="20">
        <f ca="1">OFFSET('Gas Supply Factors'!$B$14,$O131-1,V$14)*$L131+OFFSET('Gas Supply Factors'!$B$14,$K131-1,V$14)*$H131</f>
        <v>0</v>
      </c>
      <c r="W131" s="20"/>
      <c r="X131" s="20">
        <f ca="1">OFFSET('Gas Supply Factors'!$B$14,$O131-1,X$14)*$L131+OFFSET('Gas Supply Factors'!$B$14,$K131-1,X$14)*$H131</f>
        <v>0</v>
      </c>
      <c r="Z131" s="20">
        <f ca="1">OFFSET('Gas Supply Factors'!$B$14,$O131-1,Z$14)*$L131+OFFSET('Gas Supply Factors'!$B$14,$K131-1,Z$14)*$H131</f>
        <v>0</v>
      </c>
      <c r="AB131" s="20">
        <f t="shared" ca="1" si="38"/>
        <v>0</v>
      </c>
      <c r="AD131" s="25" t="str">
        <f t="shared" ca="1" si="21"/>
        <v/>
      </c>
    </row>
    <row r="132" spans="2:30" x14ac:dyDescent="0.2">
      <c r="D132" s="1" t="s">
        <v>9</v>
      </c>
      <c r="T132" s="20"/>
      <c r="AD132" s="25" t="str">
        <f t="shared" si="21"/>
        <v/>
      </c>
    </row>
    <row r="133" spans="2:30" x14ac:dyDescent="0.2">
      <c r="B133" s="18">
        <f>B131+1</f>
        <v>79</v>
      </c>
      <c r="D133" s="1" t="s">
        <v>214</v>
      </c>
      <c r="F133" s="50">
        <f ca="1">Function!P133</f>
        <v>0</v>
      </c>
      <c r="L133" s="50">
        <f t="shared" ca="1" si="37"/>
        <v>0</v>
      </c>
      <c r="P133" s="20">
        <f ca="1">OFFSET('Gas Supply Factors'!$B$14,$O133-1,P$14)*$L133+OFFSET('Gas Supply Factors'!$B$14,$K133-1,P$14)*$H133</f>
        <v>0</v>
      </c>
      <c r="R133" s="20">
        <f ca="1">OFFSET('Gas Supply Factors'!$B$14,$O133-1,R$14)*$L133+OFFSET('Gas Supply Factors'!$B$14,$K133-1,R$14)*$H133</f>
        <v>0</v>
      </c>
      <c r="S133" s="20"/>
      <c r="T133" s="20">
        <f ca="1">OFFSET('Gas Supply Factors'!$B$14,$O133-1,T$14)*$L133+OFFSET('Gas Supply Factors'!$B$14,$K133-1,T$14)*$H133</f>
        <v>0</v>
      </c>
      <c r="U133" s="20"/>
      <c r="V133" s="20">
        <f ca="1">OFFSET('Gas Supply Factors'!$B$14,$O133-1,V$14)*$L133+OFFSET('Gas Supply Factors'!$B$14,$K133-1,V$14)*$H133</f>
        <v>0</v>
      </c>
      <c r="W133" s="20"/>
      <c r="X133" s="20">
        <f ca="1">OFFSET('Gas Supply Factors'!$B$14,$O133-1,X$14)*$L133+OFFSET('Gas Supply Factors'!$B$14,$K133-1,X$14)*$H133</f>
        <v>0</v>
      </c>
      <c r="Z133" s="20">
        <f ca="1">OFFSET('Gas Supply Factors'!$B$14,$O133-1,Z$14)*$L133+OFFSET('Gas Supply Factors'!$B$14,$K133-1,Z$14)*$H133</f>
        <v>0</v>
      </c>
      <c r="AD133" s="25" t="str">
        <f t="shared" ca="1" si="21"/>
        <v/>
      </c>
    </row>
    <row r="134" spans="2:30" x14ac:dyDescent="0.2">
      <c r="B134" s="18">
        <f>B133+1</f>
        <v>80</v>
      </c>
      <c r="D134" s="36" t="s">
        <v>202</v>
      </c>
      <c r="F134" s="50">
        <f ca="1">Function!P134</f>
        <v>0</v>
      </c>
      <c r="H134" s="78"/>
      <c r="L134" s="50">
        <f t="shared" ca="1" si="37"/>
        <v>0</v>
      </c>
      <c r="O134" s="73">
        <v>0</v>
      </c>
      <c r="P134" s="20">
        <f ca="1">OFFSET('Gas Supply Factors'!$B$14,$O134-1,P$14)*$L134+OFFSET('Gas Supply Factors'!$B$14,$K134-1,P$14)*$H134</f>
        <v>0</v>
      </c>
      <c r="R134" s="20">
        <f ca="1">OFFSET('Gas Supply Factors'!$B$14,$O134-1,R$14)*$L134+OFFSET('Gas Supply Factors'!$B$14,$K134-1,R$14)*$H134</f>
        <v>0</v>
      </c>
      <c r="S134" s="20"/>
      <c r="T134" s="20">
        <f ca="1">OFFSET('Gas Supply Factors'!$B$14,$O134-1,T$14)*$L134+OFFSET('Gas Supply Factors'!$B$14,$K134-1,T$14)*$H134</f>
        <v>0</v>
      </c>
      <c r="U134" s="20"/>
      <c r="V134" s="20">
        <f ca="1">OFFSET('Gas Supply Factors'!$B$14,$O134-1,V$14)*$L134+OFFSET('Gas Supply Factors'!$B$14,$K134-1,V$14)*$H134</f>
        <v>0</v>
      </c>
      <c r="W134" s="20"/>
      <c r="X134" s="20">
        <f ca="1">OFFSET('Gas Supply Factors'!$B$14,$O134-1,X$14)*$L134+OFFSET('Gas Supply Factors'!$B$14,$K134-1,X$14)*$H134</f>
        <v>0</v>
      </c>
      <c r="Z134" s="20">
        <f ca="1">OFFSET('Gas Supply Factors'!$B$14,$O134-1,Z$14)*$L134+OFFSET('Gas Supply Factors'!$B$14,$K134-1,Z$14)*$H134</f>
        <v>0</v>
      </c>
      <c r="AB134" s="20">
        <f t="shared" ref="AB134:AB136" ca="1" si="41">P134+R134+V134+X134+Z134+T134</f>
        <v>0</v>
      </c>
      <c r="AD134" s="25" t="str">
        <f t="shared" ca="1" si="21"/>
        <v/>
      </c>
    </row>
    <row r="135" spans="2:30" x14ac:dyDescent="0.2">
      <c r="B135" s="18">
        <f t="shared" ref="B135:B136" si="42">B134+1</f>
        <v>81</v>
      </c>
      <c r="D135" s="36" t="s">
        <v>199</v>
      </c>
      <c r="F135" s="50">
        <f ca="1">Function!P135</f>
        <v>0</v>
      </c>
      <c r="H135" s="78"/>
      <c r="L135" s="50">
        <f t="shared" ca="1" si="37"/>
        <v>0</v>
      </c>
      <c r="O135" s="73">
        <v>0</v>
      </c>
      <c r="P135" s="20">
        <f ca="1">OFFSET('Gas Supply Factors'!$B$14,$O135-1,P$14)*$L135+OFFSET('Gas Supply Factors'!$B$14,$K135-1,P$14)*$H135</f>
        <v>0</v>
      </c>
      <c r="R135" s="20">
        <f ca="1">OFFSET('Gas Supply Factors'!$B$14,$O135-1,R$14)*$L135+OFFSET('Gas Supply Factors'!$B$14,$K135-1,R$14)*$H135</f>
        <v>0</v>
      </c>
      <c r="S135" s="20"/>
      <c r="T135" s="20">
        <f ca="1">OFFSET('Gas Supply Factors'!$B$14,$O135-1,T$14)*$L135+OFFSET('Gas Supply Factors'!$B$14,$K135-1,T$14)*$H135</f>
        <v>0</v>
      </c>
      <c r="U135" s="20"/>
      <c r="V135" s="20">
        <f ca="1">OFFSET('Gas Supply Factors'!$B$14,$O135-1,V$14)*$L135+OFFSET('Gas Supply Factors'!$B$14,$K135-1,V$14)*$H135</f>
        <v>0</v>
      </c>
      <c r="W135" s="20"/>
      <c r="X135" s="20">
        <f ca="1">OFFSET('Gas Supply Factors'!$B$14,$O135-1,X$14)*$L135+OFFSET('Gas Supply Factors'!$B$14,$K135-1,X$14)*$H135</f>
        <v>0</v>
      </c>
      <c r="Z135" s="20">
        <f ca="1">OFFSET('Gas Supply Factors'!$B$14,$O135-1,Z$14)*$L135+OFFSET('Gas Supply Factors'!$B$14,$K135-1,Z$14)*$H135</f>
        <v>0</v>
      </c>
      <c r="AB135" s="20">
        <f t="shared" ca="1" si="41"/>
        <v>0</v>
      </c>
      <c r="AD135" s="25" t="str">
        <f t="shared" ca="1" si="21"/>
        <v/>
      </c>
    </row>
    <row r="136" spans="2:30" x14ac:dyDescent="0.2">
      <c r="B136" s="18">
        <f t="shared" si="42"/>
        <v>82</v>
      </c>
      <c r="D136" s="36" t="s">
        <v>21</v>
      </c>
      <c r="F136" s="50">
        <f ca="1">Function!P136</f>
        <v>0</v>
      </c>
      <c r="H136" s="78"/>
      <c r="L136" s="50">
        <f t="shared" ca="1" si="37"/>
        <v>0</v>
      </c>
      <c r="O136" s="73">
        <v>0</v>
      </c>
      <c r="P136" s="20">
        <f ca="1">OFFSET('Gas Supply Factors'!$B$14,$O136-1,P$14)*$L136+OFFSET('Gas Supply Factors'!$B$14,$K136-1,P$14)*$H136</f>
        <v>0</v>
      </c>
      <c r="R136" s="20">
        <f ca="1">OFFSET('Gas Supply Factors'!$B$14,$O136-1,R$14)*$L136+OFFSET('Gas Supply Factors'!$B$14,$K136-1,R$14)*$H136</f>
        <v>0</v>
      </c>
      <c r="S136" s="20"/>
      <c r="T136" s="20">
        <f ca="1">OFFSET('Gas Supply Factors'!$B$14,$O136-1,T$14)*$L136+OFFSET('Gas Supply Factors'!$B$14,$K136-1,T$14)*$H136</f>
        <v>0</v>
      </c>
      <c r="U136" s="20"/>
      <c r="V136" s="20">
        <f ca="1">OFFSET('Gas Supply Factors'!$B$14,$O136-1,V$14)*$L136+OFFSET('Gas Supply Factors'!$B$14,$K136-1,V$14)*$H136</f>
        <v>0</v>
      </c>
      <c r="W136" s="20"/>
      <c r="X136" s="20">
        <f ca="1">OFFSET('Gas Supply Factors'!$B$14,$O136-1,X$14)*$L136+OFFSET('Gas Supply Factors'!$B$14,$K136-1,X$14)*$H136</f>
        <v>0</v>
      </c>
      <c r="Z136" s="20">
        <f ca="1">OFFSET('Gas Supply Factors'!$B$14,$O136-1,Z$14)*$L136+OFFSET('Gas Supply Factors'!$B$14,$K136-1,Z$14)*$H136</f>
        <v>0</v>
      </c>
      <c r="AB136" s="20">
        <f t="shared" ca="1" si="41"/>
        <v>0</v>
      </c>
      <c r="AD136" s="25" t="str">
        <f t="shared" ca="1" si="21"/>
        <v/>
      </c>
    </row>
    <row r="137" spans="2:30" x14ac:dyDescent="0.2">
      <c r="D137" s="1" t="s">
        <v>10</v>
      </c>
      <c r="T137" s="20"/>
      <c r="AD137" s="25" t="str">
        <f t="shared" si="21"/>
        <v/>
      </c>
    </row>
    <row r="138" spans="2:30" x14ac:dyDescent="0.2">
      <c r="B138" s="18">
        <f>B136+1</f>
        <v>83</v>
      </c>
      <c r="D138" s="1" t="s">
        <v>217</v>
      </c>
      <c r="F138" s="50">
        <f ca="1">Function!P138</f>
        <v>0</v>
      </c>
      <c r="L138" s="50">
        <f t="shared" ca="1" si="37"/>
        <v>0</v>
      </c>
      <c r="O138" s="73"/>
      <c r="P138" s="20">
        <f ca="1">OFFSET('Gas Supply Factors'!$B$14,$O138-1,P$14)*$L138+OFFSET('Gas Supply Factors'!$B$14,$K138-1,P$14)*$H138</f>
        <v>0</v>
      </c>
      <c r="R138" s="20">
        <f ca="1">OFFSET('Gas Supply Factors'!$B$14,$O138-1,R$14)*$L138+OFFSET('Gas Supply Factors'!$B$14,$K138-1,R$14)*$H138</f>
        <v>0</v>
      </c>
      <c r="S138" s="20"/>
      <c r="T138" s="20">
        <f ca="1">OFFSET('Gas Supply Factors'!$B$14,$O138-1,T$14)*$L138+OFFSET('Gas Supply Factors'!$B$14,$K138-1,T$14)*$H138</f>
        <v>0</v>
      </c>
      <c r="U138" s="20"/>
      <c r="V138" s="20">
        <f ca="1">OFFSET('Gas Supply Factors'!$B$14,$O138-1,V$14)*$L138+OFFSET('Gas Supply Factors'!$B$14,$K138-1,V$14)*$H138</f>
        <v>0</v>
      </c>
      <c r="W138" s="20"/>
      <c r="X138" s="20">
        <f ca="1">OFFSET('Gas Supply Factors'!$B$14,$O138-1,X$14)*$L138+OFFSET('Gas Supply Factors'!$B$14,$K138-1,X$14)*$H138</f>
        <v>0</v>
      </c>
      <c r="Z138" s="20">
        <f ca="1">OFFSET('Gas Supply Factors'!$B$14,$O138-1,Z$14)*$L138+OFFSET('Gas Supply Factors'!$B$14,$K138-1,Z$14)*$H138</f>
        <v>0</v>
      </c>
      <c r="AD138" s="25" t="str">
        <f t="shared" ca="1" si="21"/>
        <v/>
      </c>
    </row>
    <row r="139" spans="2:30" x14ac:dyDescent="0.2">
      <c r="B139" s="18">
        <f>B138+1</f>
        <v>84</v>
      </c>
      <c r="D139" s="36" t="s">
        <v>204</v>
      </c>
      <c r="F139" s="50">
        <f ca="1">Function!P139</f>
        <v>0</v>
      </c>
      <c r="H139" s="78"/>
      <c r="L139" s="50">
        <f t="shared" ca="1" si="37"/>
        <v>0</v>
      </c>
      <c r="O139" s="73">
        <v>0</v>
      </c>
      <c r="P139" s="20">
        <f ca="1">OFFSET('Gas Supply Factors'!$B$14,$O139-1,P$14)*$L139+OFFSET('Gas Supply Factors'!$B$14,$K139-1,P$14)*$H139</f>
        <v>0</v>
      </c>
      <c r="R139" s="20">
        <f ca="1">OFFSET('Gas Supply Factors'!$B$14,$O139-1,R$14)*$L139+OFFSET('Gas Supply Factors'!$B$14,$K139-1,R$14)*$H139</f>
        <v>0</v>
      </c>
      <c r="S139" s="20"/>
      <c r="T139" s="20">
        <f ca="1">OFFSET('Gas Supply Factors'!$B$14,$O139-1,T$14)*$L139+OFFSET('Gas Supply Factors'!$B$14,$K139-1,T$14)*$H139</f>
        <v>0</v>
      </c>
      <c r="U139" s="20"/>
      <c r="V139" s="20">
        <f ca="1">OFFSET('Gas Supply Factors'!$B$14,$O139-1,V$14)*$L139+OFFSET('Gas Supply Factors'!$B$14,$K139-1,V$14)*$H139</f>
        <v>0</v>
      </c>
      <c r="W139" s="20"/>
      <c r="X139" s="20">
        <f ca="1">OFFSET('Gas Supply Factors'!$B$14,$O139-1,X$14)*$L139+OFFSET('Gas Supply Factors'!$B$14,$K139-1,X$14)*$H139</f>
        <v>0</v>
      </c>
      <c r="Z139" s="20">
        <f ca="1">OFFSET('Gas Supply Factors'!$B$14,$O139-1,Z$14)*$L139+OFFSET('Gas Supply Factors'!$B$14,$K139-1,Z$14)*$H139</f>
        <v>0</v>
      </c>
      <c r="AB139" s="20">
        <f t="shared" ref="AB139:AB143" ca="1" si="43">P139+R139+V139+X139+Z139+T139</f>
        <v>0</v>
      </c>
      <c r="AD139" s="25" t="str">
        <f t="shared" ca="1" si="21"/>
        <v/>
      </c>
    </row>
    <row r="140" spans="2:30" x14ac:dyDescent="0.2">
      <c r="B140" s="18">
        <f t="shared" ref="B140:B143" si="44">B139+1</f>
        <v>85</v>
      </c>
      <c r="D140" s="36" t="s">
        <v>178</v>
      </c>
      <c r="F140" s="50">
        <f ca="1">Function!P140</f>
        <v>0</v>
      </c>
      <c r="H140" s="78"/>
      <c r="L140" s="50">
        <f t="shared" ca="1" si="37"/>
        <v>0</v>
      </c>
      <c r="O140" s="73">
        <v>0</v>
      </c>
      <c r="P140" s="20">
        <f ca="1">OFFSET('Gas Supply Factors'!$B$14,$O140-1,P$14)*$L140+OFFSET('Gas Supply Factors'!$B$14,$K140-1,P$14)*$H140</f>
        <v>0</v>
      </c>
      <c r="R140" s="20">
        <f ca="1">OFFSET('Gas Supply Factors'!$B$14,$O140-1,R$14)*$L140+OFFSET('Gas Supply Factors'!$B$14,$K140-1,R$14)*$H140</f>
        <v>0</v>
      </c>
      <c r="S140" s="20"/>
      <c r="T140" s="20">
        <f ca="1">OFFSET('Gas Supply Factors'!$B$14,$O140-1,T$14)*$L140+OFFSET('Gas Supply Factors'!$B$14,$K140-1,T$14)*$H140</f>
        <v>0</v>
      </c>
      <c r="U140" s="20"/>
      <c r="V140" s="20">
        <f ca="1">OFFSET('Gas Supply Factors'!$B$14,$O140-1,V$14)*$L140+OFFSET('Gas Supply Factors'!$B$14,$K140-1,V$14)*$H140</f>
        <v>0</v>
      </c>
      <c r="W140" s="20"/>
      <c r="X140" s="20">
        <f ca="1">OFFSET('Gas Supply Factors'!$B$14,$O140-1,X$14)*$L140+OFFSET('Gas Supply Factors'!$B$14,$K140-1,X$14)*$H140</f>
        <v>0</v>
      </c>
      <c r="Z140" s="20">
        <f ca="1">OFFSET('Gas Supply Factors'!$B$14,$O140-1,Z$14)*$L140+OFFSET('Gas Supply Factors'!$B$14,$K140-1,Z$14)*$H140</f>
        <v>0</v>
      </c>
      <c r="AB140" s="20">
        <f t="shared" ca="1" si="43"/>
        <v>0</v>
      </c>
      <c r="AD140" s="25" t="str">
        <f t="shared" ca="1" si="21"/>
        <v/>
      </c>
    </row>
    <row r="141" spans="2:30" x14ac:dyDescent="0.2">
      <c r="B141" s="18">
        <f t="shared" si="44"/>
        <v>86</v>
      </c>
      <c r="D141" s="36" t="s">
        <v>205</v>
      </c>
      <c r="F141" s="50">
        <f ca="1">Function!P141</f>
        <v>0</v>
      </c>
      <c r="H141" s="78"/>
      <c r="L141" s="50">
        <f t="shared" ca="1" si="37"/>
        <v>0</v>
      </c>
      <c r="O141" s="73">
        <v>0</v>
      </c>
      <c r="P141" s="20">
        <f ca="1">OFFSET('Gas Supply Factors'!$B$14,$O141-1,P$14)*$L141+OFFSET('Gas Supply Factors'!$B$14,$K141-1,P$14)*$H141</f>
        <v>0</v>
      </c>
      <c r="R141" s="20">
        <f ca="1">OFFSET('Gas Supply Factors'!$B$14,$O141-1,R$14)*$L141+OFFSET('Gas Supply Factors'!$B$14,$K141-1,R$14)*$H141</f>
        <v>0</v>
      </c>
      <c r="S141" s="20"/>
      <c r="T141" s="20">
        <f ca="1">OFFSET('Gas Supply Factors'!$B$14,$O141-1,T$14)*$L141+OFFSET('Gas Supply Factors'!$B$14,$K141-1,T$14)*$H141</f>
        <v>0</v>
      </c>
      <c r="U141" s="20"/>
      <c r="V141" s="20">
        <f ca="1">OFFSET('Gas Supply Factors'!$B$14,$O141-1,V$14)*$L141+OFFSET('Gas Supply Factors'!$B$14,$K141-1,V$14)*$H141</f>
        <v>0</v>
      </c>
      <c r="W141" s="20"/>
      <c r="X141" s="20">
        <f ca="1">OFFSET('Gas Supply Factors'!$B$14,$O141-1,X$14)*$L141+OFFSET('Gas Supply Factors'!$B$14,$K141-1,X$14)*$H141</f>
        <v>0</v>
      </c>
      <c r="Z141" s="20">
        <f ca="1">OFFSET('Gas Supply Factors'!$B$14,$O141-1,Z$14)*$L141+OFFSET('Gas Supply Factors'!$B$14,$K141-1,Z$14)*$H141</f>
        <v>0</v>
      </c>
      <c r="AB141" s="20">
        <f t="shared" ca="1" si="43"/>
        <v>0</v>
      </c>
      <c r="AD141" s="25" t="str">
        <f t="shared" ca="1" si="21"/>
        <v/>
      </c>
    </row>
    <row r="142" spans="2:30" x14ac:dyDescent="0.2">
      <c r="B142" s="18">
        <f t="shared" si="44"/>
        <v>87</v>
      </c>
      <c r="D142" s="36" t="s">
        <v>21</v>
      </c>
      <c r="F142" s="50">
        <f ca="1">Function!P142</f>
        <v>0</v>
      </c>
      <c r="H142" s="78"/>
      <c r="L142" s="50">
        <f t="shared" ca="1" si="37"/>
        <v>0</v>
      </c>
      <c r="O142" s="73">
        <v>0</v>
      </c>
      <c r="P142" s="20">
        <f ca="1">OFFSET('Gas Supply Factors'!$B$14,$O142-1,P$14)*$L142+OFFSET('Gas Supply Factors'!$B$14,$K142-1,P$14)*$H142</f>
        <v>0</v>
      </c>
      <c r="R142" s="20">
        <f ca="1">OFFSET('Gas Supply Factors'!$B$14,$O142-1,R$14)*$L142+OFFSET('Gas Supply Factors'!$B$14,$K142-1,R$14)*$H142</f>
        <v>0</v>
      </c>
      <c r="S142" s="20"/>
      <c r="T142" s="20">
        <f ca="1">OFFSET('Gas Supply Factors'!$B$14,$O142-1,T$14)*$L142+OFFSET('Gas Supply Factors'!$B$14,$K142-1,T$14)*$H142</f>
        <v>0</v>
      </c>
      <c r="U142" s="20"/>
      <c r="V142" s="20">
        <f ca="1">OFFSET('Gas Supply Factors'!$B$14,$O142-1,V$14)*$L142+OFFSET('Gas Supply Factors'!$B$14,$K142-1,V$14)*$H142</f>
        <v>0</v>
      </c>
      <c r="W142" s="20"/>
      <c r="X142" s="20">
        <f ca="1">OFFSET('Gas Supply Factors'!$B$14,$O142-1,X$14)*$L142+OFFSET('Gas Supply Factors'!$B$14,$K142-1,X$14)*$H142</f>
        <v>0</v>
      </c>
      <c r="Z142" s="20">
        <f ca="1">OFFSET('Gas Supply Factors'!$B$14,$O142-1,Z$14)*$L142+OFFSET('Gas Supply Factors'!$B$14,$K142-1,Z$14)*$H142</f>
        <v>0</v>
      </c>
      <c r="AB142" s="20">
        <f t="shared" ca="1" si="43"/>
        <v>0</v>
      </c>
      <c r="AD142" s="25" t="str">
        <f t="shared" ca="1" si="21"/>
        <v/>
      </c>
    </row>
    <row r="143" spans="2:30" x14ac:dyDescent="0.2">
      <c r="B143" s="18">
        <f t="shared" si="44"/>
        <v>88</v>
      </c>
      <c r="D143" s="36" t="s">
        <v>206</v>
      </c>
      <c r="F143" s="50">
        <f ca="1">Function!P143</f>
        <v>0</v>
      </c>
      <c r="H143" s="78"/>
      <c r="L143" s="50">
        <f t="shared" ca="1" si="37"/>
        <v>0</v>
      </c>
      <c r="O143" s="73">
        <v>0</v>
      </c>
      <c r="P143" s="20">
        <f ca="1">OFFSET('Gas Supply Factors'!$B$14,$O143-1,P$14)*$L143+OFFSET('Gas Supply Factors'!$B$14,$K143-1,P$14)*$H143</f>
        <v>0</v>
      </c>
      <c r="R143" s="20">
        <f ca="1">OFFSET('Gas Supply Factors'!$B$14,$O143-1,R$14)*$L143+OFFSET('Gas Supply Factors'!$B$14,$K143-1,R$14)*$H143</f>
        <v>0</v>
      </c>
      <c r="S143" s="20"/>
      <c r="T143" s="20">
        <f ca="1">OFFSET('Gas Supply Factors'!$B$14,$O143-1,T$14)*$L143+OFFSET('Gas Supply Factors'!$B$14,$K143-1,T$14)*$H143</f>
        <v>0</v>
      </c>
      <c r="U143" s="20"/>
      <c r="V143" s="20">
        <f ca="1">OFFSET('Gas Supply Factors'!$B$14,$O143-1,V$14)*$L143+OFFSET('Gas Supply Factors'!$B$14,$K143-1,V$14)*$H143</f>
        <v>0</v>
      </c>
      <c r="W143" s="20"/>
      <c r="X143" s="20">
        <f ca="1">OFFSET('Gas Supply Factors'!$B$14,$O143-1,X$14)*$L143+OFFSET('Gas Supply Factors'!$B$14,$K143-1,X$14)*$H143</f>
        <v>0</v>
      </c>
      <c r="Z143" s="20">
        <f ca="1">OFFSET('Gas Supply Factors'!$B$14,$O143-1,Z$14)*$L143+OFFSET('Gas Supply Factors'!$B$14,$K143-1,Z$14)*$H143</f>
        <v>0</v>
      </c>
      <c r="AB143" s="20">
        <f t="shared" ca="1" si="43"/>
        <v>0</v>
      </c>
      <c r="AD143" s="25" t="str">
        <f t="shared" ca="1" si="21"/>
        <v/>
      </c>
    </row>
    <row r="144" spans="2:30" x14ac:dyDescent="0.2">
      <c r="D144" s="1" t="s">
        <v>207</v>
      </c>
      <c r="T144" s="20"/>
      <c r="AD144" s="25" t="str">
        <f t="shared" si="21"/>
        <v/>
      </c>
    </row>
    <row r="145" spans="2:30" x14ac:dyDescent="0.2">
      <c r="B145" s="18">
        <f>B143+1</f>
        <v>89</v>
      </c>
      <c r="D145" s="36" t="s">
        <v>208</v>
      </c>
      <c r="F145" s="50">
        <f ca="1">Function!P145</f>
        <v>2546.4739944630078</v>
      </c>
      <c r="H145" s="78"/>
      <c r="L145" s="50">
        <f t="shared" ca="1" si="37"/>
        <v>2546.4739944630078</v>
      </c>
      <c r="N145" s="2" t="s">
        <v>136</v>
      </c>
      <c r="O145" s="73">
        <v>1</v>
      </c>
      <c r="P145" s="20">
        <f ca="1">OFFSET('Gas Supply Factors'!$B$14,$O145-1,P$14)*$L145+OFFSET('Gas Supply Factors'!$B$14,$K145-1,P$14)*$H145</f>
        <v>0</v>
      </c>
      <c r="R145" s="20">
        <f ca="1">OFFSET('Gas Supply Factors'!$B$14,$O145-1,R$14)*$L145+OFFSET('Gas Supply Factors'!$B$14,$K145-1,R$14)*$H145</f>
        <v>0</v>
      </c>
      <c r="S145" s="20"/>
      <c r="T145" s="20">
        <f ca="1">OFFSET('Gas Supply Factors'!$B$14,$O145-1,T$14)*$L145+OFFSET('Gas Supply Factors'!$B$14,$K145-1,T$14)*$H145</f>
        <v>0</v>
      </c>
      <c r="U145" s="20"/>
      <c r="V145" s="20">
        <f ca="1">OFFSET('Gas Supply Factors'!$B$14,$O145-1,V$14)*$L145+OFFSET('Gas Supply Factors'!$B$14,$K145-1,V$14)*$H145</f>
        <v>0</v>
      </c>
      <c r="W145" s="20"/>
      <c r="X145" s="20">
        <f ca="1">OFFSET('Gas Supply Factors'!$B$14,$O145-1,X$14)*$L145+OFFSET('Gas Supply Factors'!$B$14,$K145-1,X$14)*$H145</f>
        <v>0</v>
      </c>
      <c r="Z145" s="20">
        <f ca="1">OFFSET('Gas Supply Factors'!$B$14,$O145-1,Z$14)*$L145+OFFSET('Gas Supply Factors'!$B$14,$K145-1,Z$14)*$H145</f>
        <v>2546.4739944630078</v>
      </c>
      <c r="AB145" s="20">
        <f t="shared" ref="AB145" ca="1" si="45">P145+R145+V145+X145+Z145+T145</f>
        <v>2546.4739944630078</v>
      </c>
      <c r="AD145" s="25" t="str">
        <f t="shared" ca="1" si="21"/>
        <v/>
      </c>
    </row>
    <row r="146" spans="2:30" x14ac:dyDescent="0.2">
      <c r="D146" s="1" t="s">
        <v>209</v>
      </c>
      <c r="T146" s="20"/>
      <c r="AD146" s="25" t="str">
        <f t="shared" si="21"/>
        <v/>
      </c>
    </row>
    <row r="147" spans="2:30" x14ac:dyDescent="0.2">
      <c r="B147" s="18">
        <f>B145+1</f>
        <v>90</v>
      </c>
      <c r="D147" s="36" t="s">
        <v>177</v>
      </c>
      <c r="F147" s="50">
        <f ca="1">Function!P147</f>
        <v>0</v>
      </c>
      <c r="H147" s="78"/>
      <c r="L147" s="50">
        <f t="shared" ca="1" si="37"/>
        <v>0</v>
      </c>
      <c r="O147" s="73">
        <v>0</v>
      </c>
      <c r="P147" s="20">
        <f ca="1">OFFSET('Gas Supply Factors'!$B$14,$O147-1,P$14)*$L147+OFFSET('Gas Supply Factors'!$B$14,$K147-1,P$14)*$H147</f>
        <v>0</v>
      </c>
      <c r="R147" s="20">
        <f ca="1">OFFSET('Gas Supply Factors'!$B$14,$O147-1,R$14)*$L147+OFFSET('Gas Supply Factors'!$B$14,$K147-1,R$14)*$H147</f>
        <v>0</v>
      </c>
      <c r="S147" s="20"/>
      <c r="T147" s="20">
        <f ca="1">OFFSET('Gas Supply Factors'!$B$14,$O147-1,T$14)*$L147+OFFSET('Gas Supply Factors'!$B$14,$K147-1,T$14)*$H147</f>
        <v>0</v>
      </c>
      <c r="U147" s="20"/>
      <c r="V147" s="20">
        <f ca="1">OFFSET('Gas Supply Factors'!$B$14,$O147-1,V$14)*$L147+OFFSET('Gas Supply Factors'!$B$14,$K147-1,V$14)*$H147</f>
        <v>0</v>
      </c>
      <c r="W147" s="20"/>
      <c r="X147" s="20">
        <f ca="1">OFFSET('Gas Supply Factors'!$B$14,$O147-1,X$14)*$L147+OFFSET('Gas Supply Factors'!$B$14,$K147-1,X$14)*$H147</f>
        <v>0</v>
      </c>
      <c r="Z147" s="20">
        <f ca="1">OFFSET('Gas Supply Factors'!$B$14,$O147-1,Z$14)*$L147+OFFSET('Gas Supply Factors'!$B$14,$K147-1,Z$14)*$H147</f>
        <v>0</v>
      </c>
      <c r="AB147" s="20">
        <f t="shared" ref="AB147:AB149" ca="1" si="46">P147+R147+V147+X147+Z147+T147</f>
        <v>0</v>
      </c>
      <c r="AD147" s="25" t="str">
        <f t="shared" ca="1" si="21"/>
        <v/>
      </c>
    </row>
    <row r="148" spans="2:30" x14ac:dyDescent="0.2">
      <c r="B148" s="18">
        <f>B147+1</f>
        <v>91</v>
      </c>
      <c r="D148" s="36" t="s">
        <v>122</v>
      </c>
      <c r="F148" s="50">
        <f ca="1">Function!P148</f>
        <v>0</v>
      </c>
      <c r="H148" s="78"/>
      <c r="L148" s="50">
        <f t="shared" ca="1" si="37"/>
        <v>0</v>
      </c>
      <c r="O148" s="73">
        <v>0</v>
      </c>
      <c r="P148" s="20">
        <f ca="1">OFFSET('Gas Supply Factors'!$B$14,$O148-1,P$14)*$L148+OFFSET('Gas Supply Factors'!$B$14,$K148-1,P$14)*$H148</f>
        <v>0</v>
      </c>
      <c r="R148" s="20">
        <f ca="1">OFFSET('Gas Supply Factors'!$B$14,$O148-1,R$14)*$L148+OFFSET('Gas Supply Factors'!$B$14,$K148-1,R$14)*$H148</f>
        <v>0</v>
      </c>
      <c r="S148" s="20"/>
      <c r="T148" s="20">
        <f ca="1">OFFSET('Gas Supply Factors'!$B$14,$O148-1,T$14)*$L148+OFFSET('Gas Supply Factors'!$B$14,$K148-1,T$14)*$H148</f>
        <v>0</v>
      </c>
      <c r="U148" s="20"/>
      <c r="V148" s="20">
        <f ca="1">OFFSET('Gas Supply Factors'!$B$14,$O148-1,V$14)*$L148+OFFSET('Gas Supply Factors'!$B$14,$K148-1,V$14)*$H148</f>
        <v>0</v>
      </c>
      <c r="W148" s="20"/>
      <c r="X148" s="20">
        <f ca="1">OFFSET('Gas Supply Factors'!$B$14,$O148-1,X$14)*$L148+OFFSET('Gas Supply Factors'!$B$14,$K148-1,X$14)*$H148</f>
        <v>0</v>
      </c>
      <c r="Z148" s="20">
        <f ca="1">OFFSET('Gas Supply Factors'!$B$14,$O148-1,Z$14)*$L148+OFFSET('Gas Supply Factors'!$B$14,$K148-1,Z$14)*$H148</f>
        <v>0</v>
      </c>
      <c r="AB148" s="20">
        <f t="shared" ca="1" si="46"/>
        <v>0</v>
      </c>
      <c r="AD148" s="25" t="str">
        <f t="shared" ca="1" si="21"/>
        <v/>
      </c>
    </row>
    <row r="149" spans="2:30" x14ac:dyDescent="0.2">
      <c r="B149" s="18">
        <f t="shared" ref="B149" si="47">B148+1</f>
        <v>92</v>
      </c>
      <c r="D149" s="36" t="s">
        <v>210</v>
      </c>
      <c r="F149" s="50">
        <f ca="1">Function!P149</f>
        <v>0</v>
      </c>
      <c r="H149" s="78"/>
      <c r="L149" s="50">
        <f t="shared" ca="1" si="37"/>
        <v>0</v>
      </c>
      <c r="O149" s="73">
        <v>0</v>
      </c>
      <c r="P149" s="20">
        <f ca="1">OFFSET('Gas Supply Factors'!$B$14,$O149-1,P$14)*$L149+OFFSET('Gas Supply Factors'!$B$14,$K149-1,P$14)*$H149</f>
        <v>0</v>
      </c>
      <c r="R149" s="20">
        <f ca="1">OFFSET('Gas Supply Factors'!$B$14,$O149-1,R$14)*$L149+OFFSET('Gas Supply Factors'!$B$14,$K149-1,R$14)*$H149</f>
        <v>0</v>
      </c>
      <c r="S149" s="20"/>
      <c r="T149" s="20">
        <f ca="1">OFFSET('Gas Supply Factors'!$B$14,$O149-1,T$14)*$L149+OFFSET('Gas Supply Factors'!$B$14,$K149-1,T$14)*$H149</f>
        <v>0</v>
      </c>
      <c r="U149" s="20"/>
      <c r="V149" s="20">
        <f ca="1">OFFSET('Gas Supply Factors'!$B$14,$O149-1,V$14)*$L149+OFFSET('Gas Supply Factors'!$B$14,$K149-1,V$14)*$H149</f>
        <v>0</v>
      </c>
      <c r="W149" s="20"/>
      <c r="X149" s="20">
        <f ca="1">OFFSET('Gas Supply Factors'!$B$14,$O149-1,X$14)*$L149+OFFSET('Gas Supply Factors'!$B$14,$K149-1,X$14)*$H149</f>
        <v>0</v>
      </c>
      <c r="Z149" s="20">
        <f ca="1">OFFSET('Gas Supply Factors'!$B$14,$O149-1,Z$14)*$L149+OFFSET('Gas Supply Factors'!$B$14,$K149-1,Z$14)*$H149</f>
        <v>0</v>
      </c>
      <c r="AB149" s="20">
        <f t="shared" ca="1" si="46"/>
        <v>0</v>
      </c>
      <c r="AD149" s="25" t="str">
        <f t="shared" ca="1" si="21"/>
        <v/>
      </c>
    </row>
    <row r="150" spans="2:30" x14ac:dyDescent="0.2">
      <c r="D150" s="1" t="s">
        <v>72</v>
      </c>
      <c r="T150" s="20"/>
      <c r="AD150" s="25" t="str">
        <f t="shared" si="21"/>
        <v/>
      </c>
    </row>
    <row r="151" spans="2:30" x14ac:dyDescent="0.2">
      <c r="B151" s="18">
        <f>B149+1</f>
        <v>93</v>
      </c>
      <c r="D151" s="36" t="s">
        <v>171</v>
      </c>
      <c r="F151" s="50">
        <f ca="1">Function!P151</f>
        <v>1295.4715209674002</v>
      </c>
      <c r="H151" s="78"/>
      <c r="L151" s="50">
        <f t="shared" ca="1" si="37"/>
        <v>1295.4715209674002</v>
      </c>
      <c r="N151" s="2" t="s">
        <v>136</v>
      </c>
      <c r="O151" s="73">
        <v>1</v>
      </c>
      <c r="P151" s="20">
        <f ca="1">OFFSET('Gas Supply Factors'!$B$14,$O151-1,P$14)*$L151+OFFSET('Gas Supply Factors'!$B$14,$K151-1,P$14)*$H151</f>
        <v>0</v>
      </c>
      <c r="R151" s="20">
        <f ca="1">OFFSET('Gas Supply Factors'!$B$14,$O151-1,R$14)*$L151+OFFSET('Gas Supply Factors'!$B$14,$K151-1,R$14)*$H151</f>
        <v>0</v>
      </c>
      <c r="S151" s="20"/>
      <c r="T151" s="20">
        <f ca="1">OFFSET('Gas Supply Factors'!$B$14,$O151-1,T$14)*$L151+OFFSET('Gas Supply Factors'!$B$14,$K151-1,T$14)*$H151</f>
        <v>0</v>
      </c>
      <c r="U151" s="20"/>
      <c r="V151" s="20">
        <f ca="1">OFFSET('Gas Supply Factors'!$B$14,$O151-1,V$14)*$L151+OFFSET('Gas Supply Factors'!$B$14,$K151-1,V$14)*$H151</f>
        <v>0</v>
      </c>
      <c r="W151" s="20"/>
      <c r="X151" s="20">
        <f ca="1">OFFSET('Gas Supply Factors'!$B$14,$O151-1,X$14)*$L151+OFFSET('Gas Supply Factors'!$B$14,$K151-1,X$14)*$H151</f>
        <v>0</v>
      </c>
      <c r="Z151" s="20">
        <f ca="1">OFFSET('Gas Supply Factors'!$B$14,$O151-1,Z$14)*$L151+OFFSET('Gas Supply Factors'!$B$14,$K151-1,Z$14)*$H151</f>
        <v>1295.4715209674002</v>
      </c>
      <c r="AB151" s="20">
        <f t="shared" ref="AB151:AB157" ca="1" si="48">P151+R151+V151+X151+Z151+T151</f>
        <v>1295.4715209674002</v>
      </c>
      <c r="AD151" s="25" t="str">
        <f t="shared" ca="1" si="21"/>
        <v/>
      </c>
    </row>
    <row r="152" spans="2:30" x14ac:dyDescent="0.2">
      <c r="B152" s="18">
        <f>B151+1</f>
        <v>94</v>
      </c>
      <c r="D152" s="36" t="s">
        <v>211</v>
      </c>
      <c r="F152" s="50">
        <f ca="1">Function!P152</f>
        <v>0</v>
      </c>
      <c r="H152" s="78"/>
      <c r="L152" s="50">
        <f t="shared" ca="1" si="37"/>
        <v>0</v>
      </c>
      <c r="O152" s="73">
        <v>0</v>
      </c>
      <c r="P152" s="20">
        <f ca="1">OFFSET('Gas Supply Factors'!$B$14,$O152-1,P$14)*$L152+OFFSET('Gas Supply Factors'!$B$14,$K152-1,P$14)*$H152</f>
        <v>0</v>
      </c>
      <c r="R152" s="20">
        <f ca="1">OFFSET('Gas Supply Factors'!$B$14,$O152-1,R$14)*$L152+OFFSET('Gas Supply Factors'!$B$14,$K152-1,R$14)*$H152</f>
        <v>0</v>
      </c>
      <c r="S152" s="20"/>
      <c r="T152" s="20">
        <f ca="1">OFFSET('Gas Supply Factors'!$B$14,$O152-1,T$14)*$L152+OFFSET('Gas Supply Factors'!$B$14,$K152-1,T$14)*$H152</f>
        <v>0</v>
      </c>
      <c r="U152" s="20"/>
      <c r="V152" s="20">
        <f ca="1">OFFSET('Gas Supply Factors'!$B$14,$O152-1,V$14)*$L152+OFFSET('Gas Supply Factors'!$B$14,$K152-1,V$14)*$H152</f>
        <v>0</v>
      </c>
      <c r="W152" s="20"/>
      <c r="X152" s="20">
        <f ca="1">OFFSET('Gas Supply Factors'!$B$14,$O152-1,X$14)*$L152+OFFSET('Gas Supply Factors'!$B$14,$K152-1,X$14)*$H152</f>
        <v>0</v>
      </c>
      <c r="Z152" s="20">
        <f ca="1">OFFSET('Gas Supply Factors'!$B$14,$O152-1,Z$14)*$L152+OFFSET('Gas Supply Factors'!$B$14,$K152-1,Z$14)*$H152</f>
        <v>0</v>
      </c>
      <c r="AB152" s="20">
        <f t="shared" ca="1" si="48"/>
        <v>0</v>
      </c>
      <c r="AD152" s="25" t="str">
        <f t="shared" ca="1" si="21"/>
        <v/>
      </c>
    </row>
    <row r="153" spans="2:30" x14ac:dyDescent="0.2">
      <c r="B153" s="18">
        <f>B152+1</f>
        <v>95</v>
      </c>
      <c r="D153" s="36" t="s">
        <v>172</v>
      </c>
      <c r="F153" s="50">
        <f ca="1">Function!P153</f>
        <v>0</v>
      </c>
      <c r="H153" s="78"/>
      <c r="L153" s="50">
        <f t="shared" ca="1" si="37"/>
        <v>0</v>
      </c>
      <c r="O153" s="73">
        <v>0</v>
      </c>
      <c r="P153" s="20">
        <f ca="1">OFFSET('Gas Supply Factors'!$B$14,$O153-1,P$14)*$L153+OFFSET('Gas Supply Factors'!$B$14,$K153-1,P$14)*$H153</f>
        <v>0</v>
      </c>
      <c r="R153" s="20">
        <f ca="1">OFFSET('Gas Supply Factors'!$B$14,$O153-1,R$14)*$L153+OFFSET('Gas Supply Factors'!$B$14,$K153-1,R$14)*$H153</f>
        <v>0</v>
      </c>
      <c r="S153" s="20"/>
      <c r="T153" s="20">
        <f ca="1">OFFSET('Gas Supply Factors'!$B$14,$O153-1,T$14)*$L153+OFFSET('Gas Supply Factors'!$B$14,$K153-1,T$14)*$H153</f>
        <v>0</v>
      </c>
      <c r="U153" s="20"/>
      <c r="V153" s="20">
        <f ca="1">OFFSET('Gas Supply Factors'!$B$14,$O153-1,V$14)*$L153+OFFSET('Gas Supply Factors'!$B$14,$K153-1,V$14)*$H153</f>
        <v>0</v>
      </c>
      <c r="W153" s="20"/>
      <c r="X153" s="20">
        <f ca="1">OFFSET('Gas Supply Factors'!$B$14,$O153-1,X$14)*$L153+OFFSET('Gas Supply Factors'!$B$14,$K153-1,X$14)*$H153</f>
        <v>0</v>
      </c>
      <c r="Z153" s="20">
        <f ca="1">OFFSET('Gas Supply Factors'!$B$14,$O153-1,Z$14)*$L153+OFFSET('Gas Supply Factors'!$B$14,$K153-1,Z$14)*$H153</f>
        <v>0</v>
      </c>
      <c r="AB153" s="20">
        <f t="shared" ca="1" si="48"/>
        <v>0</v>
      </c>
      <c r="AD153" s="25" t="str">
        <f t="shared" ref="AD153:AD180" ca="1" si="49">IF(ROUND(F153,4)=ROUND(AB153,4), "", "check")</f>
        <v/>
      </c>
    </row>
    <row r="154" spans="2:30" x14ac:dyDescent="0.2">
      <c r="B154" s="18">
        <f t="shared" ref="B154:B157" si="50">B153+1</f>
        <v>96</v>
      </c>
      <c r="D154" s="36" t="s">
        <v>173</v>
      </c>
      <c r="F154" s="50">
        <f ca="1">Function!P154</f>
        <v>0</v>
      </c>
      <c r="H154" s="78"/>
      <c r="L154" s="50">
        <f t="shared" ca="1" si="37"/>
        <v>0</v>
      </c>
      <c r="O154" s="73">
        <v>0</v>
      </c>
      <c r="P154" s="20">
        <f ca="1">OFFSET('Gas Supply Factors'!$B$14,$O154-1,P$14)*$L154+OFFSET('Gas Supply Factors'!$B$14,$K154-1,P$14)*$H154</f>
        <v>0</v>
      </c>
      <c r="R154" s="20">
        <f ca="1">OFFSET('Gas Supply Factors'!$B$14,$O154-1,R$14)*$L154+OFFSET('Gas Supply Factors'!$B$14,$K154-1,R$14)*$H154</f>
        <v>0</v>
      </c>
      <c r="S154" s="20"/>
      <c r="T154" s="20">
        <f ca="1">OFFSET('Gas Supply Factors'!$B$14,$O154-1,T$14)*$L154+OFFSET('Gas Supply Factors'!$B$14,$K154-1,T$14)*$H154</f>
        <v>0</v>
      </c>
      <c r="U154" s="20"/>
      <c r="V154" s="20">
        <f ca="1">OFFSET('Gas Supply Factors'!$B$14,$O154-1,V$14)*$L154+OFFSET('Gas Supply Factors'!$B$14,$K154-1,V$14)*$H154</f>
        <v>0</v>
      </c>
      <c r="W154" s="20"/>
      <c r="X154" s="20">
        <f ca="1">OFFSET('Gas Supply Factors'!$B$14,$O154-1,X$14)*$L154+OFFSET('Gas Supply Factors'!$B$14,$K154-1,X$14)*$H154</f>
        <v>0</v>
      </c>
      <c r="Z154" s="20">
        <f ca="1">OFFSET('Gas Supply Factors'!$B$14,$O154-1,Z$14)*$L154+OFFSET('Gas Supply Factors'!$B$14,$K154-1,Z$14)*$H154</f>
        <v>0</v>
      </c>
      <c r="AB154" s="20">
        <f t="shared" ca="1" si="48"/>
        <v>0</v>
      </c>
      <c r="AD154" s="25" t="str">
        <f t="shared" ca="1" si="49"/>
        <v/>
      </c>
    </row>
    <row r="155" spans="2:30" x14ac:dyDescent="0.2">
      <c r="B155" s="18">
        <f t="shared" si="50"/>
        <v>97</v>
      </c>
      <c r="D155" s="36" t="s">
        <v>174</v>
      </c>
      <c r="F155" s="50">
        <f ca="1">Function!P155</f>
        <v>0</v>
      </c>
      <c r="H155" s="78"/>
      <c r="L155" s="50">
        <f t="shared" ca="1" si="37"/>
        <v>0</v>
      </c>
      <c r="O155" s="73">
        <v>0</v>
      </c>
      <c r="P155" s="20">
        <f ca="1">OFFSET('Gas Supply Factors'!$B$14,$O155-1,P$14)*$L155+OFFSET('Gas Supply Factors'!$B$14,$K155-1,P$14)*$H155</f>
        <v>0</v>
      </c>
      <c r="R155" s="20">
        <f ca="1">OFFSET('Gas Supply Factors'!$B$14,$O155-1,R$14)*$L155+OFFSET('Gas Supply Factors'!$B$14,$K155-1,R$14)*$H155</f>
        <v>0</v>
      </c>
      <c r="S155" s="20"/>
      <c r="T155" s="20">
        <f ca="1">OFFSET('Gas Supply Factors'!$B$14,$O155-1,T$14)*$L155+OFFSET('Gas Supply Factors'!$B$14,$K155-1,T$14)*$H155</f>
        <v>0</v>
      </c>
      <c r="U155" s="20"/>
      <c r="V155" s="20">
        <f ca="1">OFFSET('Gas Supply Factors'!$B$14,$O155-1,V$14)*$L155+OFFSET('Gas Supply Factors'!$B$14,$K155-1,V$14)*$H155</f>
        <v>0</v>
      </c>
      <c r="W155" s="20"/>
      <c r="X155" s="20">
        <f ca="1">OFFSET('Gas Supply Factors'!$B$14,$O155-1,X$14)*$L155+OFFSET('Gas Supply Factors'!$B$14,$K155-1,X$14)*$H155</f>
        <v>0</v>
      </c>
      <c r="Z155" s="20">
        <f ca="1">OFFSET('Gas Supply Factors'!$B$14,$O155-1,Z$14)*$L155+OFFSET('Gas Supply Factors'!$B$14,$K155-1,Z$14)*$H155</f>
        <v>0</v>
      </c>
      <c r="AB155" s="20">
        <f t="shared" ca="1" si="48"/>
        <v>0</v>
      </c>
      <c r="AD155" s="25" t="str">
        <f t="shared" ca="1" si="49"/>
        <v/>
      </c>
    </row>
    <row r="156" spans="2:30" x14ac:dyDescent="0.2">
      <c r="B156" s="18">
        <f t="shared" si="50"/>
        <v>98</v>
      </c>
      <c r="D156" s="36" t="s">
        <v>175</v>
      </c>
      <c r="F156" s="50">
        <f ca="1">Function!P156</f>
        <v>0</v>
      </c>
      <c r="H156" s="78"/>
      <c r="L156" s="50">
        <f t="shared" ca="1" si="37"/>
        <v>0</v>
      </c>
      <c r="O156" s="73">
        <v>0</v>
      </c>
      <c r="P156" s="20">
        <f ca="1">OFFSET('Gas Supply Factors'!$B$14,$O156-1,P$14)*$L156+OFFSET('Gas Supply Factors'!$B$14,$K156-1,P$14)*$H156</f>
        <v>0</v>
      </c>
      <c r="R156" s="20">
        <f ca="1">OFFSET('Gas Supply Factors'!$B$14,$O156-1,R$14)*$L156+OFFSET('Gas Supply Factors'!$B$14,$K156-1,R$14)*$H156</f>
        <v>0</v>
      </c>
      <c r="S156" s="20"/>
      <c r="T156" s="20">
        <f ca="1">OFFSET('Gas Supply Factors'!$B$14,$O156-1,T$14)*$L156+OFFSET('Gas Supply Factors'!$B$14,$K156-1,T$14)*$H156</f>
        <v>0</v>
      </c>
      <c r="U156" s="20"/>
      <c r="V156" s="20">
        <f ca="1">OFFSET('Gas Supply Factors'!$B$14,$O156-1,V$14)*$L156+OFFSET('Gas Supply Factors'!$B$14,$K156-1,V$14)*$H156</f>
        <v>0</v>
      </c>
      <c r="W156" s="20"/>
      <c r="X156" s="20">
        <f ca="1">OFFSET('Gas Supply Factors'!$B$14,$O156-1,X$14)*$L156+OFFSET('Gas Supply Factors'!$B$14,$K156-1,X$14)*$H156</f>
        <v>0</v>
      </c>
      <c r="Z156" s="20">
        <f ca="1">OFFSET('Gas Supply Factors'!$B$14,$O156-1,Z$14)*$L156+OFFSET('Gas Supply Factors'!$B$14,$K156-1,Z$14)*$H156</f>
        <v>0</v>
      </c>
      <c r="AB156" s="20">
        <f t="shared" ca="1" si="48"/>
        <v>0</v>
      </c>
      <c r="AD156" s="25" t="str">
        <f t="shared" ca="1" si="49"/>
        <v/>
      </c>
    </row>
    <row r="157" spans="2:30" x14ac:dyDescent="0.2">
      <c r="B157" s="18">
        <f t="shared" si="50"/>
        <v>99</v>
      </c>
      <c r="D157" s="36" t="s">
        <v>176</v>
      </c>
      <c r="F157" s="50">
        <f ca="1">Function!P157</f>
        <v>10151.221525209376</v>
      </c>
      <c r="H157" s="78"/>
      <c r="L157" s="50">
        <f t="shared" ca="1" si="37"/>
        <v>10151.221525209376</v>
      </c>
      <c r="N157" s="2" t="s">
        <v>136</v>
      </c>
      <c r="O157" s="73">
        <v>1</v>
      </c>
      <c r="P157" s="20">
        <f ca="1">OFFSET('Gas Supply Factors'!$B$14,$O157-1,P$14)*$L157+OFFSET('Gas Supply Factors'!$B$14,$K157-1,P$14)*$H157</f>
        <v>0</v>
      </c>
      <c r="R157" s="20">
        <f ca="1">OFFSET('Gas Supply Factors'!$B$14,$O157-1,R$14)*$L157+OFFSET('Gas Supply Factors'!$B$14,$K157-1,R$14)*$H157</f>
        <v>0</v>
      </c>
      <c r="S157" s="20"/>
      <c r="T157" s="20">
        <f ca="1">OFFSET('Gas Supply Factors'!$B$14,$O157-1,T$14)*$L157+OFFSET('Gas Supply Factors'!$B$14,$K157-1,T$14)*$H157</f>
        <v>0</v>
      </c>
      <c r="U157" s="20"/>
      <c r="V157" s="20">
        <f ca="1">OFFSET('Gas Supply Factors'!$B$14,$O157-1,V$14)*$L157+OFFSET('Gas Supply Factors'!$B$14,$K157-1,V$14)*$H157</f>
        <v>0</v>
      </c>
      <c r="W157" s="20"/>
      <c r="X157" s="20">
        <f ca="1">OFFSET('Gas Supply Factors'!$B$14,$O157-1,X$14)*$L157+OFFSET('Gas Supply Factors'!$B$14,$K157-1,X$14)*$H157</f>
        <v>0</v>
      </c>
      <c r="Z157" s="20">
        <f ca="1">OFFSET('Gas Supply Factors'!$B$14,$O157-1,Z$14)*$L157+OFFSET('Gas Supply Factors'!$B$14,$K157-1,Z$14)*$H157</f>
        <v>10151.221525209376</v>
      </c>
      <c r="AB157" s="20">
        <f t="shared" ca="1" si="48"/>
        <v>10151.221525209376</v>
      </c>
      <c r="AD157" s="25" t="str">
        <f t="shared" ca="1" si="49"/>
        <v/>
      </c>
    </row>
    <row r="158" spans="2:30" x14ac:dyDescent="0.2">
      <c r="D158" s="1" t="s">
        <v>212</v>
      </c>
      <c r="T158" s="20"/>
      <c r="AD158" s="25" t="str">
        <f t="shared" si="49"/>
        <v/>
      </c>
    </row>
    <row r="159" spans="2:30" x14ac:dyDescent="0.2">
      <c r="B159" s="18">
        <f>B157+1</f>
        <v>100</v>
      </c>
      <c r="D159" s="36" t="s">
        <v>87</v>
      </c>
      <c r="F159" s="50">
        <f ca="1">Function!P159</f>
        <v>2104.1517941099964</v>
      </c>
      <c r="H159" s="78"/>
      <c r="L159" s="50">
        <f t="shared" ca="1" si="37"/>
        <v>2104.1517941099964</v>
      </c>
      <c r="N159" s="2" t="s">
        <v>136</v>
      </c>
      <c r="O159" s="73">
        <v>1</v>
      </c>
      <c r="P159" s="20">
        <f ca="1">OFFSET('Gas Supply Factors'!$B$14,$O159-1,P$14)*$L159+OFFSET('Gas Supply Factors'!$B$14,$K159-1,P$14)*$H159</f>
        <v>0</v>
      </c>
      <c r="R159" s="20">
        <f ca="1">OFFSET('Gas Supply Factors'!$B$14,$O159-1,R$14)*$L159+OFFSET('Gas Supply Factors'!$B$14,$K159-1,R$14)*$H159</f>
        <v>0</v>
      </c>
      <c r="S159" s="20"/>
      <c r="T159" s="20">
        <f ca="1">OFFSET('Gas Supply Factors'!$B$14,$O159-1,T$14)*$L159+OFFSET('Gas Supply Factors'!$B$14,$K159-1,T$14)*$H159</f>
        <v>0</v>
      </c>
      <c r="U159" s="20"/>
      <c r="V159" s="20">
        <f ca="1">OFFSET('Gas Supply Factors'!$B$14,$O159-1,V$14)*$L159+OFFSET('Gas Supply Factors'!$B$14,$K159-1,V$14)*$H159</f>
        <v>0</v>
      </c>
      <c r="W159" s="20"/>
      <c r="X159" s="20">
        <f ca="1">OFFSET('Gas Supply Factors'!$B$14,$O159-1,X$14)*$L159+OFFSET('Gas Supply Factors'!$B$14,$K159-1,X$14)*$H159</f>
        <v>0</v>
      </c>
      <c r="Z159" s="20">
        <f ca="1">OFFSET('Gas Supply Factors'!$B$14,$O159-1,Z$14)*$L159+OFFSET('Gas Supply Factors'!$B$14,$K159-1,Z$14)*$H159</f>
        <v>2104.1517941099964</v>
      </c>
      <c r="AB159" s="20">
        <f t="shared" ref="AB159:AB160" ca="1" si="51">P159+R159+V159+X159+Z159+T159</f>
        <v>2104.1517941099964</v>
      </c>
      <c r="AD159" s="25" t="str">
        <f t="shared" ca="1" si="49"/>
        <v/>
      </c>
    </row>
    <row r="160" spans="2:30" x14ac:dyDescent="0.2">
      <c r="B160" s="18">
        <f>B159+1</f>
        <v>101</v>
      </c>
      <c r="D160" s="36" t="s">
        <v>213</v>
      </c>
      <c r="F160" s="50">
        <f ca="1">Function!P160</f>
        <v>4758.6044086021757</v>
      </c>
      <c r="H160" s="38"/>
      <c r="L160" s="50">
        <f t="shared" ca="1" si="37"/>
        <v>4758.6044086021757</v>
      </c>
      <c r="N160" s="2" t="s">
        <v>136</v>
      </c>
      <c r="O160" s="73">
        <v>1</v>
      </c>
      <c r="P160" s="20">
        <f ca="1">OFFSET('Gas Supply Factors'!$B$14,$O160-1,P$14)*$L160+OFFSET('Gas Supply Factors'!$B$14,$K160-1,P$14)*$H160</f>
        <v>0</v>
      </c>
      <c r="R160" s="20">
        <f ca="1">OFFSET('Gas Supply Factors'!$B$14,$O160-1,R$14)*$L160+OFFSET('Gas Supply Factors'!$B$14,$K160-1,R$14)*$H160</f>
        <v>0</v>
      </c>
      <c r="S160" s="20"/>
      <c r="T160" s="20">
        <f ca="1">OFFSET('Gas Supply Factors'!$B$14,$O160-1,T$14)*$L160+OFFSET('Gas Supply Factors'!$B$14,$K160-1,T$14)*$H160</f>
        <v>0</v>
      </c>
      <c r="U160" s="20"/>
      <c r="V160" s="20">
        <f ca="1">OFFSET('Gas Supply Factors'!$B$14,$O160-1,V$14)*$L160+OFFSET('Gas Supply Factors'!$B$14,$K160-1,V$14)*$H160</f>
        <v>0</v>
      </c>
      <c r="W160" s="20"/>
      <c r="X160" s="20">
        <f ca="1">OFFSET('Gas Supply Factors'!$B$14,$O160-1,X$14)*$L160+OFFSET('Gas Supply Factors'!$B$14,$K160-1,X$14)*$H160</f>
        <v>0</v>
      </c>
      <c r="Z160" s="20">
        <f ca="1">OFFSET('Gas Supply Factors'!$B$14,$O160-1,Z$14)*$L160+OFFSET('Gas Supply Factors'!$B$14,$K160-1,Z$14)*$H160</f>
        <v>4758.6044086021757</v>
      </c>
      <c r="AB160" s="22">
        <f t="shared" ca="1" si="51"/>
        <v>4758.6044086021757</v>
      </c>
      <c r="AD160" s="25" t="str">
        <f t="shared" ca="1" si="49"/>
        <v/>
      </c>
    </row>
    <row r="161" spans="2:30" x14ac:dyDescent="0.2">
      <c r="U161" s="20"/>
      <c r="W161" s="20"/>
      <c r="AD161" s="25" t="str">
        <f t="shared" si="49"/>
        <v/>
      </c>
    </row>
    <row r="162" spans="2:30" x14ac:dyDescent="0.2">
      <c r="B162" s="18">
        <f>B160+1</f>
        <v>102</v>
      </c>
      <c r="D162" s="1" t="s">
        <v>399</v>
      </c>
      <c r="F162" s="80">
        <f ca="1">SUM(F115:F160)</f>
        <v>2268393.9371493408</v>
      </c>
      <c r="H162" s="80">
        <f>SUM(H115:H160)</f>
        <v>0</v>
      </c>
      <c r="L162" s="80">
        <f ca="1">SUM(L115:L160)</f>
        <v>2268393.9371493408</v>
      </c>
      <c r="P162" s="11">
        <f ca="1">SUM(P115:P160)</f>
        <v>1878311.1040714213</v>
      </c>
      <c r="R162" s="11">
        <f ca="1">SUM(R115:R160)</f>
        <v>161486.41315728414</v>
      </c>
      <c r="S162" s="13"/>
      <c r="T162" s="11">
        <f ca="1">SUM(T115:T160)</f>
        <v>40328.527901042762</v>
      </c>
      <c r="U162" s="20"/>
      <c r="V162" s="11">
        <f ca="1">SUM(V115:V160)</f>
        <v>152523.42553920622</v>
      </c>
      <c r="W162" s="20"/>
      <c r="X162" s="11">
        <f ca="1">SUM(X115:X160)</f>
        <v>14888.543237034275</v>
      </c>
      <c r="Z162" s="11">
        <f ca="1">SUM(Z115:Z160)</f>
        <v>20855.923243351954</v>
      </c>
      <c r="AB162" s="11">
        <f ca="1">SUM(AB115:AB160)</f>
        <v>2268393.9371493408</v>
      </c>
      <c r="AD162" s="25" t="str">
        <f t="shared" ca="1" si="49"/>
        <v/>
      </c>
    </row>
    <row r="163" spans="2:30" x14ac:dyDescent="0.2">
      <c r="U163" s="20"/>
      <c r="W163" s="20"/>
      <c r="AD163" s="25" t="str">
        <f t="shared" si="49"/>
        <v/>
      </c>
    </row>
    <row r="164" spans="2:30" ht="13.5" thickBot="1" x14ac:dyDescent="0.25">
      <c r="B164" s="18">
        <f>B162+1</f>
        <v>103</v>
      </c>
      <c r="D164" s="1" t="s">
        <v>400</v>
      </c>
      <c r="F164" s="82">
        <f ca="1">F162+F104+F109+F108+F97</f>
        <v>2268393.9371493408</v>
      </c>
      <c r="H164" s="82">
        <f>H162+H104+H109+H108+H97</f>
        <v>0</v>
      </c>
      <c r="L164" s="82">
        <f ca="1">L162+L104+L109+L108+L97</f>
        <v>2268393.9371493408</v>
      </c>
      <c r="P164" s="34">
        <f ca="1">P162+P104+P109+P108+P97</f>
        <v>1878311.1040714213</v>
      </c>
      <c r="R164" s="34">
        <f ca="1">R162+R104+R109+R108+R97</f>
        <v>161486.41315728414</v>
      </c>
      <c r="S164" s="8"/>
      <c r="T164" s="34">
        <f ca="1">T162+T104+T109+T108+T97</f>
        <v>40328.527901042762</v>
      </c>
      <c r="U164" s="20"/>
      <c r="V164" s="34">
        <f ca="1">V162+V104+V109+V108+V97</f>
        <v>152523.42553920622</v>
      </c>
      <c r="W164" s="20"/>
      <c r="X164" s="34">
        <f ca="1">X162+X104+X109+X108+X97</f>
        <v>14888.543237034275</v>
      </c>
      <c r="Z164" s="34">
        <f ca="1">Z162+Z104+Z109+Z108+Z97</f>
        <v>20855.923243351954</v>
      </c>
      <c r="AB164" s="34">
        <f ca="1">AB162+AB104+AB109+AB108+AB97</f>
        <v>2268393.9371493408</v>
      </c>
      <c r="AD164" s="25" t="str">
        <f t="shared" ca="1" si="49"/>
        <v/>
      </c>
    </row>
    <row r="165" spans="2:30" ht="13.5" thickTop="1" x14ac:dyDescent="0.2">
      <c r="F165" s="50"/>
      <c r="H165" s="50"/>
      <c r="L165" s="50"/>
      <c r="P165" s="21"/>
      <c r="R165" s="21"/>
      <c r="T165" s="21"/>
      <c r="U165" s="20"/>
      <c r="V165" s="21"/>
      <c r="W165" s="20"/>
      <c r="X165" s="21"/>
      <c r="Z165" s="21"/>
      <c r="AB165" s="21"/>
      <c r="AD165" s="25" t="str">
        <f t="shared" si="49"/>
        <v/>
      </c>
    </row>
    <row r="166" spans="2:30" x14ac:dyDescent="0.2">
      <c r="F166" s="50">
        <v>0</v>
      </c>
      <c r="H166" s="50"/>
      <c r="L166" s="50"/>
      <c r="U166" s="20"/>
      <c r="W166" s="20"/>
      <c r="AD166" s="25" t="str">
        <f t="shared" si="49"/>
        <v/>
      </c>
    </row>
    <row r="167" spans="2:30" x14ac:dyDescent="0.2">
      <c r="F167" s="50"/>
      <c r="H167" s="50"/>
      <c r="L167" s="50"/>
      <c r="U167" s="20"/>
      <c r="W167" s="20"/>
      <c r="AD167" s="25" t="str">
        <f t="shared" si="49"/>
        <v/>
      </c>
    </row>
    <row r="168" spans="2:30" x14ac:dyDescent="0.2">
      <c r="D168" s="6" t="s">
        <v>109</v>
      </c>
      <c r="U168" s="20"/>
      <c r="W168" s="20"/>
      <c r="AD168" s="25" t="str">
        <f t="shared" si="49"/>
        <v/>
      </c>
    </row>
    <row r="169" spans="2:30" x14ac:dyDescent="0.2">
      <c r="D169" s="6"/>
      <c r="F169" s="50"/>
      <c r="H169" s="78"/>
      <c r="L169" s="50"/>
      <c r="N169" s="2"/>
      <c r="O169" s="73"/>
      <c r="P169" s="20"/>
      <c r="R169" s="20"/>
      <c r="S169" s="20"/>
      <c r="T169" s="20"/>
      <c r="U169" s="20"/>
      <c r="V169" s="20"/>
      <c r="W169" s="20"/>
      <c r="X169" s="20"/>
      <c r="Z169" s="20"/>
      <c r="AB169" s="20"/>
      <c r="AD169" s="25" t="str">
        <f t="shared" si="49"/>
        <v/>
      </c>
    </row>
    <row r="170" spans="2:30" x14ac:dyDescent="0.2">
      <c r="B170" s="18">
        <f>B164+1</f>
        <v>104</v>
      </c>
      <c r="D170" s="1" t="s">
        <v>123</v>
      </c>
      <c r="F170" s="50">
        <f ca="1">Function!P170</f>
        <v>2942.6114096800702</v>
      </c>
      <c r="H170" s="78"/>
      <c r="L170" s="50">
        <f t="shared" ref="L170:L176" ca="1" si="52">F170-H170</f>
        <v>2942.6114096800702</v>
      </c>
      <c r="N170" s="2" t="s">
        <v>136</v>
      </c>
      <c r="O170" s="73">
        <v>1</v>
      </c>
      <c r="P170" s="20">
        <f ca="1">OFFSET('Gas Supply Factors'!$B$14,$O170-1,P$14)*$L170+OFFSET('Gas Supply Factors'!$B$14,$K170-1,P$14)*$H170</f>
        <v>0</v>
      </c>
      <c r="R170" s="20">
        <f ca="1">OFFSET('Gas Supply Factors'!$B$14,$O170-1,R$14)*$L170+OFFSET('Gas Supply Factors'!$B$14,$K170-1,R$14)*$H170</f>
        <v>0</v>
      </c>
      <c r="S170" s="20"/>
      <c r="T170" s="20">
        <f ca="1">OFFSET('Gas Supply Factors'!$B$14,$O170-1,T$14)*$L170+OFFSET('Gas Supply Factors'!$B$14,$K170-1,T$14)*$H170</f>
        <v>0</v>
      </c>
      <c r="U170" s="20"/>
      <c r="V170" s="20">
        <f ca="1">OFFSET('Gas Supply Factors'!$B$14,$O170-1,V$14)*$L170+OFFSET('Gas Supply Factors'!$B$14,$K170-1,V$14)*$H170</f>
        <v>0</v>
      </c>
      <c r="W170" s="20"/>
      <c r="X170" s="20">
        <f ca="1">OFFSET('Gas Supply Factors'!$B$14,$O170-1,X$14)*$L170+OFFSET('Gas Supply Factors'!$B$14,$K170-1,X$14)*$H170</f>
        <v>0</v>
      </c>
      <c r="Z170" s="20">
        <f ca="1">OFFSET('Gas Supply Factors'!$B$14,$O170-1,Z$14)*$L170+OFFSET('Gas Supply Factors'!$B$14,$K170-1,Z$14)*$H170</f>
        <v>2942.6114096800702</v>
      </c>
      <c r="AB170" s="20">
        <f t="shared" ref="AB170:AB176" ca="1" si="53">P170+R170+V170+X170+Z170+T170</f>
        <v>2942.6114096800702</v>
      </c>
      <c r="AD170" s="25" t="str">
        <f t="shared" ca="1" si="49"/>
        <v/>
      </c>
    </row>
    <row r="171" spans="2:30" x14ac:dyDescent="0.2">
      <c r="B171" s="18">
        <f t="shared" ref="B171:B176" si="54">B170+1</f>
        <v>105</v>
      </c>
      <c r="D171" s="1" t="s">
        <v>134</v>
      </c>
      <c r="F171" s="50">
        <f ca="1">Function!P171</f>
        <v>2421.6385455058507</v>
      </c>
      <c r="H171" s="78"/>
      <c r="J171" s="2"/>
      <c r="L171" s="50">
        <f t="shared" ca="1" si="52"/>
        <v>2421.6385455058507</v>
      </c>
      <c r="N171" s="2" t="s">
        <v>136</v>
      </c>
      <c r="O171" s="73">
        <v>1</v>
      </c>
      <c r="P171" s="20">
        <f ca="1">OFFSET('Gas Supply Factors'!$B$14,$O171-1,P$14)*$L171+OFFSET('Gas Supply Factors'!$B$14,$K171-1,P$14)*$H171</f>
        <v>0</v>
      </c>
      <c r="R171" s="20">
        <f ca="1">OFFSET('Gas Supply Factors'!$B$14,$O171-1,R$14)*$L171+OFFSET('Gas Supply Factors'!$B$14,$K171-1,R$14)*$H171</f>
        <v>0</v>
      </c>
      <c r="S171" s="20"/>
      <c r="T171" s="20">
        <f ca="1">OFFSET('Gas Supply Factors'!$B$14,$O171-1,T$14)*$L171+OFFSET('Gas Supply Factors'!$B$14,$K171-1,T$14)*$H171</f>
        <v>0</v>
      </c>
      <c r="U171" s="20"/>
      <c r="V171" s="20">
        <f ca="1">OFFSET('Gas Supply Factors'!$B$14,$O171-1,V$14)*$L171+OFFSET('Gas Supply Factors'!$B$14,$K171-1,V$14)*$H171</f>
        <v>0</v>
      </c>
      <c r="W171" s="20"/>
      <c r="X171" s="20">
        <f ca="1">OFFSET('Gas Supply Factors'!$B$14,$O171-1,X$14)*$L171+OFFSET('Gas Supply Factors'!$B$14,$K171-1,X$14)*$H171</f>
        <v>0</v>
      </c>
      <c r="Z171" s="20">
        <f ca="1">OFFSET('Gas Supply Factors'!$B$14,$O171-1,Z$14)*$L171+OFFSET('Gas Supply Factors'!$B$14,$K171-1,Z$14)*$H171</f>
        <v>2421.6385455058507</v>
      </c>
      <c r="AB171" s="20">
        <f t="shared" ca="1" si="53"/>
        <v>2421.6385455058507</v>
      </c>
      <c r="AD171" s="25" t="str">
        <f t="shared" ca="1" si="49"/>
        <v/>
      </c>
    </row>
    <row r="172" spans="2:30" x14ac:dyDescent="0.2">
      <c r="B172" s="18">
        <f t="shared" si="54"/>
        <v>106</v>
      </c>
      <c r="D172" s="1" t="s">
        <v>110</v>
      </c>
      <c r="F172" s="50">
        <f ca="1">Function!P172</f>
        <v>15336.5926054518</v>
      </c>
      <c r="H172" s="78"/>
      <c r="J172" s="2"/>
      <c r="L172" s="50">
        <f t="shared" ca="1" si="52"/>
        <v>15336.5926054518</v>
      </c>
      <c r="N172" s="2" t="s">
        <v>247</v>
      </c>
      <c r="O172" s="73">
        <v>7</v>
      </c>
      <c r="P172" s="20">
        <f ca="1">OFFSET('Gas Supply Factors'!$B$14,$O172-1,P$14)*$L172+OFFSET('Gas Supply Factors'!$B$14,$K172-1,P$14)*$H172</f>
        <v>0</v>
      </c>
      <c r="R172" s="20">
        <f ca="1">OFFSET('Gas Supply Factors'!$B$14,$O172-1,R$14)*$L172+OFFSET('Gas Supply Factors'!$B$14,$K172-1,R$14)*$H172</f>
        <v>7887.1774852340614</v>
      </c>
      <c r="S172" s="20"/>
      <c r="T172" s="20">
        <f ca="1">OFFSET('Gas Supply Factors'!$B$14,$O172-1,T$14)*$L172+OFFSET('Gas Supply Factors'!$B$14,$K172-1,T$14)*$H172</f>
        <v>0</v>
      </c>
      <c r="U172" s="20"/>
      <c r="V172" s="20">
        <f ca="1">OFFSET('Gas Supply Factors'!$B$14,$O172-1,V$14)*$L172+OFFSET('Gas Supply Factors'!$B$14,$K172-1,V$14)*$H172</f>
        <v>7449.4151202177381</v>
      </c>
      <c r="W172" s="20"/>
      <c r="X172" s="20">
        <f ca="1">OFFSET('Gas Supply Factors'!$B$14,$O172-1,X$14)*$L172+OFFSET('Gas Supply Factors'!$B$14,$K172-1,X$14)*$H172</f>
        <v>0</v>
      </c>
      <c r="Z172" s="20">
        <f ca="1">OFFSET('Gas Supply Factors'!$B$14,$O172-1,Z$14)*$L172+OFFSET('Gas Supply Factors'!$B$14,$K172-1,Z$14)*$H172</f>
        <v>0</v>
      </c>
      <c r="AB172" s="20">
        <f t="shared" ca="1" si="53"/>
        <v>15336.592605451799</v>
      </c>
      <c r="AD172" s="25" t="str">
        <f t="shared" ca="1" si="49"/>
        <v/>
      </c>
    </row>
    <row r="173" spans="2:30" x14ac:dyDescent="0.2">
      <c r="B173" s="18">
        <f t="shared" si="54"/>
        <v>107</v>
      </c>
      <c r="D173" s="1" t="s">
        <v>125</v>
      </c>
      <c r="F173" s="50">
        <f ca="1">Function!P173</f>
        <v>0</v>
      </c>
      <c r="H173" s="78"/>
      <c r="J173" s="2"/>
      <c r="L173" s="50">
        <f t="shared" ca="1" si="52"/>
        <v>0</v>
      </c>
      <c r="O173" s="73">
        <v>0</v>
      </c>
      <c r="P173" s="20">
        <f ca="1">OFFSET('Gas Supply Factors'!$B$14,$O173-1,P$14)*$L173+OFFSET('Gas Supply Factors'!$B$14,$K173-1,P$14)*$H173</f>
        <v>0</v>
      </c>
      <c r="R173" s="20">
        <f ca="1">OFFSET('Gas Supply Factors'!$B$14,$O173-1,R$14)*$L173+OFFSET('Gas Supply Factors'!$B$14,$K173-1,R$14)*$H173</f>
        <v>0</v>
      </c>
      <c r="S173" s="20"/>
      <c r="T173" s="20">
        <f ca="1">OFFSET('Gas Supply Factors'!$B$14,$O173-1,T$14)*$L173+OFFSET('Gas Supply Factors'!$B$14,$K173-1,T$14)*$H173</f>
        <v>0</v>
      </c>
      <c r="U173" s="20"/>
      <c r="V173" s="20">
        <f ca="1">OFFSET('Gas Supply Factors'!$B$14,$O173-1,V$14)*$L173+OFFSET('Gas Supply Factors'!$B$14,$K173-1,V$14)*$H173</f>
        <v>0</v>
      </c>
      <c r="W173" s="20"/>
      <c r="X173" s="20">
        <f ca="1">OFFSET('Gas Supply Factors'!$B$14,$O173-1,X$14)*$L173+OFFSET('Gas Supply Factors'!$B$14,$K173-1,X$14)*$H173</f>
        <v>0</v>
      </c>
      <c r="Z173" s="20">
        <f ca="1">OFFSET('Gas Supply Factors'!$B$14,$O173-1,Z$14)*$L173+OFFSET('Gas Supply Factors'!$B$14,$K173-1,Z$14)*$H173</f>
        <v>0</v>
      </c>
      <c r="AB173" s="20">
        <f t="shared" ca="1" si="53"/>
        <v>0</v>
      </c>
      <c r="AD173" s="25" t="str">
        <f t="shared" ca="1" si="49"/>
        <v/>
      </c>
    </row>
    <row r="174" spans="2:30" x14ac:dyDescent="0.2">
      <c r="B174" s="18">
        <f t="shared" si="54"/>
        <v>108</v>
      </c>
      <c r="D174" s="1" t="s">
        <v>126</v>
      </c>
      <c r="F174" s="50">
        <f ca="1">Function!P174</f>
        <v>0</v>
      </c>
      <c r="H174" s="78"/>
      <c r="J174" s="2"/>
      <c r="L174" s="50">
        <f t="shared" ca="1" si="52"/>
        <v>0</v>
      </c>
      <c r="O174" s="73">
        <v>0</v>
      </c>
      <c r="P174" s="20">
        <f ca="1">OFFSET('Gas Supply Factors'!$B$14,$O174-1,P$14)*$L174+OFFSET('Gas Supply Factors'!$B$14,$K174-1,P$14)*$H174</f>
        <v>0</v>
      </c>
      <c r="R174" s="20">
        <f ca="1">OFFSET('Gas Supply Factors'!$B$14,$O174-1,R$14)*$L174+OFFSET('Gas Supply Factors'!$B$14,$K174-1,R$14)*$H174</f>
        <v>0</v>
      </c>
      <c r="S174" s="20"/>
      <c r="T174" s="20">
        <f ca="1">OFFSET('Gas Supply Factors'!$B$14,$O174-1,T$14)*$L174+OFFSET('Gas Supply Factors'!$B$14,$K174-1,T$14)*$H174</f>
        <v>0</v>
      </c>
      <c r="U174" s="20"/>
      <c r="V174" s="20">
        <f ca="1">OFFSET('Gas Supply Factors'!$B$14,$O174-1,V$14)*$L174+OFFSET('Gas Supply Factors'!$B$14,$K174-1,V$14)*$H174</f>
        <v>0</v>
      </c>
      <c r="W174" s="20"/>
      <c r="X174" s="20">
        <f ca="1">OFFSET('Gas Supply Factors'!$B$14,$O174-1,X$14)*$L174+OFFSET('Gas Supply Factors'!$B$14,$K174-1,X$14)*$H174</f>
        <v>0</v>
      </c>
      <c r="Z174" s="20">
        <f ca="1">OFFSET('Gas Supply Factors'!$B$14,$O174-1,Z$14)*$L174+OFFSET('Gas Supply Factors'!$B$14,$K174-1,Z$14)*$H174</f>
        <v>0</v>
      </c>
      <c r="AB174" s="20">
        <f t="shared" ca="1" si="53"/>
        <v>0</v>
      </c>
      <c r="AD174" s="25" t="str">
        <f t="shared" ca="1" si="49"/>
        <v/>
      </c>
    </row>
    <row r="175" spans="2:30" x14ac:dyDescent="0.2">
      <c r="B175" s="18">
        <f t="shared" si="54"/>
        <v>109</v>
      </c>
      <c r="D175" s="1" t="s">
        <v>127</v>
      </c>
      <c r="F175" s="50">
        <f ca="1">Function!P175</f>
        <v>0</v>
      </c>
      <c r="H175" s="78"/>
      <c r="J175" s="2"/>
      <c r="L175" s="50">
        <f t="shared" ca="1" si="52"/>
        <v>0</v>
      </c>
      <c r="O175" s="73">
        <v>0</v>
      </c>
      <c r="P175" s="20">
        <f ca="1">OFFSET('Gas Supply Factors'!$B$14,$O175-1,P$14)*$L175+OFFSET('Gas Supply Factors'!$B$14,$K175-1,P$14)*$H175</f>
        <v>0</v>
      </c>
      <c r="R175" s="20">
        <f ca="1">OFFSET('Gas Supply Factors'!$B$14,$O175-1,R$14)*$L175+OFFSET('Gas Supply Factors'!$B$14,$K175-1,R$14)*$H175</f>
        <v>0</v>
      </c>
      <c r="S175" s="20"/>
      <c r="T175" s="20">
        <f ca="1">OFFSET('Gas Supply Factors'!$B$14,$O175-1,T$14)*$L175+OFFSET('Gas Supply Factors'!$B$14,$K175-1,T$14)*$H175</f>
        <v>0</v>
      </c>
      <c r="U175" s="20"/>
      <c r="V175" s="20">
        <f ca="1">OFFSET('Gas Supply Factors'!$B$14,$O175-1,V$14)*$L175+OFFSET('Gas Supply Factors'!$B$14,$K175-1,V$14)*$H175</f>
        <v>0</v>
      </c>
      <c r="W175" s="20"/>
      <c r="X175" s="20">
        <f ca="1">OFFSET('Gas Supply Factors'!$B$14,$O175-1,X$14)*$L175+OFFSET('Gas Supply Factors'!$B$14,$K175-1,X$14)*$H175</f>
        <v>0</v>
      </c>
      <c r="Z175" s="20">
        <f ca="1">OFFSET('Gas Supply Factors'!$B$14,$O175-1,Z$14)*$L175+OFFSET('Gas Supply Factors'!$B$14,$K175-1,Z$14)*$H175</f>
        <v>0</v>
      </c>
      <c r="AB175" s="20">
        <f t="shared" ca="1" si="53"/>
        <v>0</v>
      </c>
      <c r="AD175" s="25" t="str">
        <f t="shared" ca="1" si="49"/>
        <v/>
      </c>
    </row>
    <row r="176" spans="2:30" x14ac:dyDescent="0.2">
      <c r="B176" s="18">
        <f t="shared" si="54"/>
        <v>110</v>
      </c>
      <c r="D176" s="1" t="s">
        <v>387</v>
      </c>
      <c r="F176" s="50">
        <f ca="1">Function!P176</f>
        <v>0</v>
      </c>
      <c r="H176" s="78"/>
      <c r="J176" s="2"/>
      <c r="L176" s="50">
        <f t="shared" ca="1" si="52"/>
        <v>0</v>
      </c>
      <c r="O176" s="73">
        <v>0</v>
      </c>
      <c r="P176" s="20">
        <f ca="1">OFFSET('Gas Supply Factors'!$B$14,$O176-1,P$14)*$L176+OFFSET('Gas Supply Factors'!$B$14,$K176-1,P$14)*$H176</f>
        <v>0</v>
      </c>
      <c r="R176" s="20">
        <f ca="1">OFFSET('Gas Supply Factors'!$B$14,$O176-1,R$14)*$L176+OFFSET('Gas Supply Factors'!$B$14,$K176-1,R$14)*$H176</f>
        <v>0</v>
      </c>
      <c r="S176" s="20"/>
      <c r="T176" s="20">
        <f ca="1">OFFSET('Gas Supply Factors'!$B$14,$O176-1,T$14)*$L176+OFFSET('Gas Supply Factors'!$B$14,$K176-1,T$14)*$H176</f>
        <v>0</v>
      </c>
      <c r="U176" s="20"/>
      <c r="V176" s="20">
        <f ca="1">OFFSET('Gas Supply Factors'!$B$14,$O176-1,V$14)*$L176+OFFSET('Gas Supply Factors'!$B$14,$K176-1,V$14)*$H176</f>
        <v>0</v>
      </c>
      <c r="W176" s="20"/>
      <c r="X176" s="20">
        <f ca="1">OFFSET('Gas Supply Factors'!$B$14,$O176-1,X$14)*$L176+OFFSET('Gas Supply Factors'!$B$14,$K176-1,X$14)*$H176</f>
        <v>0</v>
      </c>
      <c r="Z176" s="20">
        <f ca="1">OFFSET('Gas Supply Factors'!$B$14,$O176-1,Z$14)*$L176+OFFSET('Gas Supply Factors'!$B$14,$K176-1,Z$14)*$H176</f>
        <v>0</v>
      </c>
      <c r="AB176" s="20">
        <f t="shared" ca="1" si="53"/>
        <v>0</v>
      </c>
      <c r="AD176" s="25" t="str">
        <f t="shared" ca="1" si="49"/>
        <v/>
      </c>
    </row>
    <row r="177" spans="2:30" x14ac:dyDescent="0.2">
      <c r="T177" s="20"/>
      <c r="U177" s="20"/>
      <c r="W177" s="20"/>
      <c r="AD177" s="25" t="str">
        <f t="shared" si="49"/>
        <v/>
      </c>
    </row>
    <row r="178" spans="2:30" x14ac:dyDescent="0.2">
      <c r="B178" s="18">
        <f>B176+1</f>
        <v>111</v>
      </c>
      <c r="D178" s="1" t="s">
        <v>401</v>
      </c>
      <c r="F178" s="41">
        <f ca="1">SUM(F170:F176)</f>
        <v>20700.84256063772</v>
      </c>
      <c r="H178" s="41">
        <f>SUM(H170:H176)</f>
        <v>0</v>
      </c>
      <c r="J178" s="2"/>
      <c r="L178" s="41">
        <f ca="1">SUM(L170:L176)</f>
        <v>20700.84256063772</v>
      </c>
      <c r="P178" s="10">
        <f ca="1">SUM(P170:P176)</f>
        <v>0</v>
      </c>
      <c r="R178" s="10">
        <f ca="1">SUM(R170:R176)</f>
        <v>7887.1774852340614</v>
      </c>
      <c r="S178" s="8"/>
      <c r="T178" s="10">
        <f ca="1">SUM(T170:T176)</f>
        <v>0</v>
      </c>
      <c r="U178" s="20"/>
      <c r="V178" s="10">
        <f ca="1">SUM(V170:V176)</f>
        <v>7449.4151202177381</v>
      </c>
      <c r="W178" s="20"/>
      <c r="X178" s="10">
        <f ca="1">SUM(X170:X176)</f>
        <v>0</v>
      </c>
      <c r="Z178" s="10">
        <f ca="1">SUM(Z170:Z176)</f>
        <v>5364.249955185921</v>
      </c>
      <c r="AB178" s="10">
        <f ca="1">SUM(AB170:AB176)</f>
        <v>20700.84256063772</v>
      </c>
      <c r="AD178" s="25" t="str">
        <f t="shared" ca="1" si="49"/>
        <v/>
      </c>
    </row>
    <row r="179" spans="2:30" x14ac:dyDescent="0.2">
      <c r="U179" s="20"/>
      <c r="W179" s="20"/>
      <c r="AD179" s="25" t="str">
        <f t="shared" si="49"/>
        <v/>
      </c>
    </row>
    <row r="180" spans="2:30" ht="13.5" thickBot="1" x14ac:dyDescent="0.25">
      <c r="B180" s="18">
        <f>B178+1</f>
        <v>112</v>
      </c>
      <c r="D180" s="1" t="s">
        <v>148</v>
      </c>
      <c r="F180" s="82">
        <f ca="1">F164-F178</f>
        <v>2247693.094588703</v>
      </c>
      <c r="H180" s="82">
        <f>H164-H178</f>
        <v>0</v>
      </c>
      <c r="L180" s="82">
        <f ca="1">L164-L178</f>
        <v>2247693.094588703</v>
      </c>
      <c r="P180" s="34">
        <f ca="1">P164-P178</f>
        <v>1878311.1040714213</v>
      </c>
      <c r="R180" s="34">
        <f ca="1">R164-R178</f>
        <v>153599.23567205007</v>
      </c>
      <c r="S180" s="8"/>
      <c r="T180" s="34">
        <f ca="1">T164-T178</f>
        <v>40328.527901042762</v>
      </c>
      <c r="U180" s="20"/>
      <c r="V180" s="34">
        <f ca="1">V164-V178</f>
        <v>145074.01041898847</v>
      </c>
      <c r="W180" s="20"/>
      <c r="X180" s="34">
        <f ca="1">X164-X178</f>
        <v>14888.543237034275</v>
      </c>
      <c r="Z180" s="34">
        <f ca="1">Z164-Z178</f>
        <v>15491.673288166032</v>
      </c>
      <c r="AB180" s="34">
        <f ca="1">AB164-AB178</f>
        <v>2247693.094588703</v>
      </c>
      <c r="AD180" s="25" t="str">
        <f t="shared" ca="1" si="49"/>
        <v/>
      </c>
    </row>
    <row r="181" spans="2:30" ht="13.5" thickTop="1" x14ac:dyDescent="0.2">
      <c r="D181" s="1" t="s">
        <v>403</v>
      </c>
      <c r="U181" s="20"/>
      <c r="W181" s="20"/>
    </row>
    <row r="182" spans="2:30" x14ac:dyDescent="0.2">
      <c r="W182" s="20"/>
    </row>
    <row r="183" spans="2:30" x14ac:dyDescent="0.2">
      <c r="W183" s="20"/>
    </row>
    <row r="184" spans="2:30" x14ac:dyDescent="0.2">
      <c r="W184" s="20"/>
    </row>
  </sheetData>
  <mergeCells count="3">
    <mergeCell ref="B5:AB5"/>
    <mergeCell ref="B6:AB6"/>
    <mergeCell ref="B7:AB7"/>
  </mergeCells>
  <pageMargins left="0.7" right="0.7" top="0.75" bottom="0.75" header="0.3" footer="0.3"/>
  <pageSetup scale="48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sheetPr>
    <pageSetUpPr fitToPage="1"/>
  </sheetPr>
  <dimension ref="A6:P21"/>
  <sheetViews>
    <sheetView workbookViewId="0">
      <selection activeCell="J28" sqref="J28"/>
    </sheetView>
  </sheetViews>
  <sheetFormatPr defaultColWidth="9.140625" defaultRowHeight="12.75" x14ac:dyDescent="0.2"/>
  <cols>
    <col min="1" max="1" width="6.42578125" style="1" customWidth="1"/>
    <col min="2" max="2" width="30.7109375" style="18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5703125" style="1" customWidth="1"/>
    <col min="15" max="15" width="1.7109375" style="1" customWidth="1"/>
    <col min="16" max="16" width="15.5703125" style="1" customWidth="1"/>
    <col min="17" max="16384" width="9.140625" style="1"/>
  </cols>
  <sheetData>
    <row r="6" spans="1:16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5" customHeight="1" x14ac:dyDescent="0.2">
      <c r="B7" s="145" t="s">
        <v>388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9" spans="1:16" x14ac:dyDescent="0.2">
      <c r="A9" s="18" t="s">
        <v>2</v>
      </c>
      <c r="B9" s="18" t="s">
        <v>7</v>
      </c>
      <c r="C9" s="18"/>
      <c r="F9" s="18" t="s">
        <v>111</v>
      </c>
      <c r="G9" s="18"/>
      <c r="H9" s="2" t="s">
        <v>116</v>
      </c>
      <c r="I9" s="2"/>
      <c r="J9" s="2" t="s">
        <v>116</v>
      </c>
      <c r="K9" s="3"/>
      <c r="L9" s="2" t="s">
        <v>113</v>
      </c>
      <c r="M9" s="3"/>
      <c r="N9" s="18" t="s">
        <v>113</v>
      </c>
      <c r="O9" s="18"/>
      <c r="P9" s="18"/>
    </row>
    <row r="10" spans="1:16" x14ac:dyDescent="0.2">
      <c r="A10" s="4" t="s">
        <v>4</v>
      </c>
      <c r="B10" s="4" t="s">
        <v>311</v>
      </c>
      <c r="C10" s="4"/>
      <c r="D10" s="4" t="s">
        <v>11</v>
      </c>
      <c r="F10" s="4" t="s">
        <v>112</v>
      </c>
      <c r="G10" s="18"/>
      <c r="H10" s="4" t="s">
        <v>286</v>
      </c>
      <c r="I10" s="18"/>
      <c r="J10" s="4" t="s">
        <v>49</v>
      </c>
      <c r="K10" s="18"/>
      <c r="L10" s="4" t="s">
        <v>114</v>
      </c>
      <c r="M10" s="18"/>
      <c r="N10" s="4" t="s">
        <v>49</v>
      </c>
      <c r="O10" s="18"/>
      <c r="P10" s="4" t="s">
        <v>135</v>
      </c>
    </row>
    <row r="11" spans="1:16" x14ac:dyDescent="0.2">
      <c r="A11" s="18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366</v>
      </c>
      <c r="K11" s="18"/>
      <c r="L11" s="57" t="s">
        <v>15</v>
      </c>
      <c r="N11" s="57" t="s">
        <v>16</v>
      </c>
      <c r="O11" s="18"/>
      <c r="P11" s="57" t="s">
        <v>59</v>
      </c>
    </row>
    <row r="12" spans="1:16" x14ac:dyDescent="0.2">
      <c r="B12" s="6"/>
      <c r="D12" s="18"/>
      <c r="E12" s="18"/>
      <c r="F12" s="57"/>
      <c r="G12" s="18"/>
      <c r="H12" s="57"/>
      <c r="I12" s="18"/>
      <c r="J12" s="57"/>
      <c r="K12" s="18"/>
      <c r="L12" s="57"/>
      <c r="N12" s="57"/>
      <c r="O12" s="18"/>
      <c r="P12" s="57"/>
    </row>
    <row r="13" spans="1:16" x14ac:dyDescent="0.2">
      <c r="A13" s="18">
        <v>1</v>
      </c>
      <c r="C13" s="44" t="s">
        <v>368</v>
      </c>
      <c r="D13" s="64">
        <f>SUM(F13:P13)</f>
        <v>1</v>
      </c>
      <c r="F13" s="20">
        <v>0</v>
      </c>
      <c r="H13" s="20">
        <v>0</v>
      </c>
      <c r="I13" s="20"/>
      <c r="J13" s="20">
        <v>0</v>
      </c>
      <c r="K13" s="20"/>
      <c r="L13" s="20">
        <v>0</v>
      </c>
      <c r="M13" s="20"/>
      <c r="N13" s="20">
        <v>0</v>
      </c>
      <c r="O13" s="20"/>
      <c r="P13" s="20">
        <v>1</v>
      </c>
    </row>
    <row r="14" spans="1:16" x14ac:dyDescent="0.2">
      <c r="A14" s="18">
        <v>2</v>
      </c>
      <c r="B14" s="18" t="s">
        <v>136</v>
      </c>
      <c r="C14" s="44"/>
      <c r="D14" s="103">
        <f>SUM(F14:P14)</f>
        <v>1</v>
      </c>
      <c r="F14" s="24">
        <f>F13/$D13</f>
        <v>0</v>
      </c>
      <c r="H14" s="24">
        <f>H13/$D13</f>
        <v>0</v>
      </c>
      <c r="J14" s="24">
        <f>J13/$D13</f>
        <v>0</v>
      </c>
      <c r="K14" s="24"/>
      <c r="L14" s="24">
        <f>L13/$D13</f>
        <v>0</v>
      </c>
      <c r="N14" s="24">
        <f>N13/$D13</f>
        <v>0</v>
      </c>
      <c r="P14" s="24">
        <f>P13/$D13</f>
        <v>1</v>
      </c>
    </row>
    <row r="15" spans="1:16" x14ac:dyDescent="0.2">
      <c r="A15" s="18"/>
      <c r="C15" s="44"/>
      <c r="D15" s="64"/>
    </row>
    <row r="16" spans="1:16" x14ac:dyDescent="0.2">
      <c r="A16" s="18">
        <v>3</v>
      </c>
      <c r="C16" s="44" t="s">
        <v>367</v>
      </c>
      <c r="D16" s="65">
        <f>SUM(F16:P16)</f>
        <v>2247538.0139059885</v>
      </c>
      <c r="F16" s="20">
        <v>1878311.1040714213</v>
      </c>
      <c r="G16" s="20"/>
      <c r="H16" s="20">
        <v>161486.41315728414</v>
      </c>
      <c r="I16" s="20"/>
      <c r="J16" s="20">
        <v>40328.527901042762</v>
      </c>
      <c r="K16" s="20"/>
      <c r="L16" s="20">
        <v>152523.42553920622</v>
      </c>
      <c r="M16" s="20"/>
      <c r="N16" s="20">
        <v>14888.543237034275</v>
      </c>
      <c r="O16" s="20"/>
      <c r="P16" s="20">
        <v>0</v>
      </c>
    </row>
    <row r="17" spans="1:16" x14ac:dyDescent="0.2">
      <c r="A17" s="18">
        <v>4</v>
      </c>
      <c r="B17" s="18" t="s">
        <v>357</v>
      </c>
      <c r="C17" s="44"/>
      <c r="D17" s="103">
        <f>SUM(F17:P17)</f>
        <v>1.0000000000000002</v>
      </c>
      <c r="F17" s="24">
        <f>F16/$D16</f>
        <v>0.83571939270878493</v>
      </c>
      <c r="H17" s="24">
        <f>H16/$D16</f>
        <v>7.1850358996436936E-2</v>
      </c>
      <c r="J17" s="24">
        <f>J16/$D16</f>
        <v>1.7943424160802492E-2</v>
      </c>
      <c r="K17" s="24"/>
      <c r="L17" s="24">
        <f>L16/$D16</f>
        <v>6.7862445304823243E-2</v>
      </c>
      <c r="N17" s="24">
        <f>N16/$D16</f>
        <v>6.6243788291524943E-3</v>
      </c>
      <c r="P17" s="24">
        <f>P16/$D16</f>
        <v>0</v>
      </c>
    </row>
    <row r="18" spans="1:16" x14ac:dyDescent="0.2">
      <c r="A18" s="18"/>
      <c r="C18" s="44"/>
      <c r="D18" s="64"/>
    </row>
    <row r="19" spans="1:16" x14ac:dyDescent="0.2">
      <c r="A19" s="18">
        <v>5</v>
      </c>
      <c r="C19" s="44" t="s">
        <v>368</v>
      </c>
      <c r="D19" s="65">
        <f>SUM(F19:P19)</f>
        <v>314009.83869649039</v>
      </c>
      <c r="F19" s="20">
        <v>0</v>
      </c>
      <c r="H19" s="20">
        <v>161486.41315728414</v>
      </c>
      <c r="I19" s="20"/>
      <c r="J19" s="20">
        <v>0</v>
      </c>
      <c r="K19" s="20"/>
      <c r="L19" s="20">
        <v>152523.42553920622</v>
      </c>
      <c r="M19" s="20"/>
      <c r="N19" s="20">
        <v>0</v>
      </c>
      <c r="O19" s="20"/>
      <c r="P19" s="20">
        <v>0</v>
      </c>
    </row>
    <row r="20" spans="1:16" x14ac:dyDescent="0.2">
      <c r="A20" s="18">
        <v>6</v>
      </c>
      <c r="B20" s="18" t="s">
        <v>247</v>
      </c>
      <c r="C20" s="84"/>
      <c r="D20" s="103">
        <f>SUM(F20:P20)</f>
        <v>0.99999999999999989</v>
      </c>
      <c r="F20" s="24">
        <f>F19/$D19</f>
        <v>0</v>
      </c>
      <c r="H20" s="24">
        <f>H19/$D19</f>
        <v>0.51427182609195432</v>
      </c>
      <c r="J20" s="24">
        <f>J19/$D19</f>
        <v>0</v>
      </c>
      <c r="K20" s="24"/>
      <c r="L20" s="24">
        <f>L19/$D19</f>
        <v>0.48572817390804557</v>
      </c>
      <c r="N20" s="24">
        <f>N19/$D19</f>
        <v>0</v>
      </c>
      <c r="P20" s="24">
        <f>P19/$D19</f>
        <v>0</v>
      </c>
    </row>
    <row r="21" spans="1:16" x14ac:dyDescent="0.2">
      <c r="A21" s="18"/>
      <c r="C21" s="18"/>
      <c r="D21" s="58"/>
      <c r="F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  <pageSetUpPr fitToPage="1"/>
  </sheetPr>
  <dimension ref="B5:AN183"/>
  <sheetViews>
    <sheetView topLeftCell="A160" zoomScale="85" zoomScaleNormal="85" workbookViewId="0">
      <selection activeCell="AF31" sqref="AF31:AL31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20.7109375" style="31" customWidth="1"/>
    <col min="11" max="11" width="1.7109375" style="74" customWidth="1"/>
    <col min="12" max="12" width="13.28515625" style="31" customWidth="1"/>
    <col min="13" max="13" width="1.7109375" style="1" customWidth="1"/>
    <col min="14" max="14" width="19.85546875" style="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hidden="1" customWidth="1"/>
    <col min="25" max="25" width="9.140625" style="1"/>
    <col min="26" max="26" width="0" style="1" hidden="1" customWidth="1"/>
    <col min="27" max="27" width="9.5703125" style="1" bestFit="1" customWidth="1"/>
    <col min="28" max="28" width="9.140625" style="1"/>
    <col min="29" max="29" width="12" style="31" customWidth="1"/>
    <col min="30" max="30" width="9.140625" style="31"/>
    <col min="31" max="31" width="1.7109375" style="31" customWidth="1"/>
    <col min="32" max="32" width="11.42578125" style="31" customWidth="1"/>
    <col min="33" max="33" width="2.140625" style="31" customWidth="1"/>
    <col min="34" max="34" width="11.42578125" style="31" customWidth="1"/>
    <col min="35" max="35" width="2" style="31" customWidth="1"/>
    <col min="36" max="36" width="11.42578125" style="31" customWidth="1"/>
    <col min="37" max="37" width="1.85546875" style="31" customWidth="1"/>
    <col min="38" max="38" width="11.42578125" style="31" customWidth="1"/>
    <col min="39" max="39" width="1.85546875" style="31" customWidth="1"/>
    <col min="40" max="40" width="12" style="31" customWidth="1"/>
    <col min="41" max="16384" width="9.140625" style="1"/>
  </cols>
  <sheetData>
    <row r="5" spans="2:40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2:40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2:40" ht="15" customHeight="1" x14ac:dyDescent="0.2">
      <c r="B7" s="145" t="s">
        <v>376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10" spans="2:40" x14ac:dyDescent="0.2">
      <c r="H10" s="2" t="s">
        <v>11</v>
      </c>
      <c r="J10" s="2" t="s">
        <v>130</v>
      </c>
      <c r="L10" s="2" t="s">
        <v>137</v>
      </c>
      <c r="N10" s="18" t="s">
        <v>8</v>
      </c>
      <c r="P10" s="146" t="s">
        <v>44</v>
      </c>
      <c r="Q10" s="146"/>
      <c r="R10" s="146"/>
      <c r="S10" s="146"/>
      <c r="T10" s="146"/>
      <c r="U10" s="3"/>
    </row>
    <row r="11" spans="2:40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18" t="s">
        <v>141</v>
      </c>
      <c r="P11" s="18"/>
      <c r="Q11" s="18"/>
      <c r="R11" s="2"/>
      <c r="S11" s="3"/>
      <c r="T11" s="2" t="s">
        <v>344</v>
      </c>
      <c r="U11" s="3"/>
      <c r="V11" s="18" t="s">
        <v>8</v>
      </c>
    </row>
    <row r="12" spans="2:40" x14ac:dyDescent="0.2">
      <c r="B12" s="4" t="s">
        <v>4</v>
      </c>
      <c r="D12" s="5" t="s">
        <v>374</v>
      </c>
      <c r="F12" s="33" t="s">
        <v>5</v>
      </c>
      <c r="H12" s="33" t="s">
        <v>131</v>
      </c>
      <c r="J12" s="33" t="s">
        <v>6</v>
      </c>
      <c r="L12" s="33" t="s">
        <v>323</v>
      </c>
      <c r="N12" s="4" t="s">
        <v>6</v>
      </c>
      <c r="O12" s="73"/>
      <c r="P12" s="4" t="s">
        <v>46</v>
      </c>
      <c r="Q12" s="18"/>
      <c r="R12" s="4" t="s">
        <v>47</v>
      </c>
      <c r="S12" s="18"/>
      <c r="T12" s="4" t="s">
        <v>345</v>
      </c>
      <c r="U12" s="18"/>
      <c r="V12" s="4" t="s">
        <v>49</v>
      </c>
      <c r="X12" s="4" t="s">
        <v>11</v>
      </c>
      <c r="Z12" s="26" t="s">
        <v>84</v>
      </c>
      <c r="AB12" s="19"/>
    </row>
    <row r="13" spans="2:40" x14ac:dyDescent="0.2">
      <c r="F13" s="2" t="s">
        <v>12</v>
      </c>
      <c r="H13" s="2" t="s">
        <v>13</v>
      </c>
      <c r="J13" s="2" t="s">
        <v>14</v>
      </c>
      <c r="L13" s="2" t="s">
        <v>192</v>
      </c>
      <c r="N13" s="18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X13" s="18" t="s">
        <v>140</v>
      </c>
      <c r="Z13" s="27"/>
    </row>
    <row r="14" spans="2:40" s="74" customFormat="1" x14ac:dyDescent="0.2">
      <c r="B14" s="73"/>
      <c r="F14" s="31"/>
      <c r="G14" s="31"/>
      <c r="H14" s="31"/>
      <c r="I14" s="31"/>
      <c r="J14" s="31"/>
      <c r="L14" s="31"/>
      <c r="P14" s="74">
        <v>4</v>
      </c>
      <c r="R14" s="74">
        <v>6</v>
      </c>
      <c r="T14" s="74">
        <v>8</v>
      </c>
      <c r="V14" s="74">
        <v>10</v>
      </c>
      <c r="Z14" s="75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</row>
    <row r="15" spans="2:40" x14ac:dyDescent="0.2">
      <c r="D15" s="6"/>
      <c r="E15" s="6"/>
      <c r="F15" s="76"/>
      <c r="Z15" s="25"/>
      <c r="AC15" s="2" t="s">
        <v>319</v>
      </c>
      <c r="AF15" s="2"/>
      <c r="AG15" s="2"/>
      <c r="AH15" s="2"/>
      <c r="AI15" s="2"/>
      <c r="AJ15" s="2" t="s">
        <v>45</v>
      </c>
      <c r="AK15" s="2"/>
      <c r="AL15" s="2" t="s">
        <v>8</v>
      </c>
      <c r="AM15" s="2"/>
      <c r="AN15" s="2"/>
    </row>
    <row r="16" spans="2:40" x14ac:dyDescent="0.2">
      <c r="D16" s="6" t="s">
        <v>295</v>
      </c>
      <c r="E16" s="7"/>
      <c r="F16" s="77"/>
      <c r="Z16" s="27"/>
      <c r="AC16" s="33" t="s">
        <v>320</v>
      </c>
      <c r="AF16" s="33" t="s">
        <v>46</v>
      </c>
      <c r="AG16" s="2"/>
      <c r="AH16" s="33" t="s">
        <v>47</v>
      </c>
      <c r="AI16" s="2"/>
      <c r="AJ16" s="33" t="s">
        <v>48</v>
      </c>
      <c r="AK16" s="2"/>
      <c r="AL16" s="33" t="s">
        <v>49</v>
      </c>
      <c r="AM16" s="2"/>
      <c r="AN16" s="33" t="s">
        <v>11</v>
      </c>
    </row>
    <row r="17" spans="2:40" x14ac:dyDescent="0.2">
      <c r="Z17" s="27"/>
      <c r="AC17" s="137"/>
    </row>
    <row r="18" spans="2:40" x14ac:dyDescent="0.2">
      <c r="B18" s="18">
        <v>1</v>
      </c>
      <c r="D18" s="1" t="s">
        <v>76</v>
      </c>
      <c r="F18" s="50">
        <f ca="1">Function!R18</f>
        <v>13017.78562077151</v>
      </c>
      <c r="H18" s="50">
        <f ca="1">IF(K18&lt;&gt;0,OFFSET('Stor Factors'!$B$12,'Storage Class'!$K18-1,2),0)</f>
        <v>7.3027000000000006</v>
      </c>
      <c r="J18" s="2" t="s">
        <v>267</v>
      </c>
      <c r="K18" s="73">
        <v>9</v>
      </c>
      <c r="L18" s="50">
        <f ca="1">F18-H18</f>
        <v>13010.48292077151</v>
      </c>
      <c r="N18" s="18" t="s">
        <v>50</v>
      </c>
      <c r="O18" s="73">
        <v>27</v>
      </c>
      <c r="P18" s="20">
        <f ca="1">OFFSET('Stor Factors'!$B$13,$O18-1,P$14)*$L18+OFFSET('Stor Factors'!$B$13,$K18-1,P$14)*$H18</f>
        <v>13017.78562077151</v>
      </c>
      <c r="R18" s="20">
        <f ca="1">OFFSET('Stor Factors'!$B$13,$O18-1,R$14)*$L18+OFFSET('Stor Factors'!$B$13,$K18-1,R$14)*$H18</f>
        <v>0</v>
      </c>
      <c r="S18" s="20"/>
      <c r="T18" s="20">
        <f ca="1">OFFSET('Stor Factors'!$B$13,$O18-1,T$14)*$L18+OFFSET('Stor Factors'!$B$13,$K18-1,T$14)*$H18</f>
        <v>0</v>
      </c>
      <c r="U18" s="20"/>
      <c r="V18" s="20">
        <f ca="1">OFFSET('Stor Factors'!$B$13,$O18-1,V$14)*$L18+OFFSET('Stor Factors'!$B$13,$K18-1,V$14)*$H18</f>
        <v>0</v>
      </c>
      <c r="X18" s="9">
        <f t="shared" ref="X18:X30" ca="1" si="0">P18+R18+T18+V18</f>
        <v>13017.78562077151</v>
      </c>
      <c r="Z18" s="25" t="str">
        <f ca="1">IF(ROUND(F18,4)=ROUND(X18,4), "", "check")</f>
        <v/>
      </c>
      <c r="AA18" s="8"/>
      <c r="AB18" s="20"/>
      <c r="AC18" s="91">
        <v>0</v>
      </c>
      <c r="AF18" s="91">
        <f ca="1">IFERROR(P18/$X18*$AC18,"")</f>
        <v>0</v>
      </c>
      <c r="AG18" s="94"/>
      <c r="AH18" s="91">
        <f ca="1">IFERROR(R18/$X18*$AC18,"")</f>
        <v>0</v>
      </c>
      <c r="AI18" s="94"/>
      <c r="AJ18" s="91">
        <f ca="1">IFERROR(T18/$X18*$AC18,"")</f>
        <v>0</v>
      </c>
      <c r="AK18" s="94"/>
      <c r="AL18" s="91">
        <f ca="1">IFERROR(V18/$X18*$AC18,"")</f>
        <v>0</v>
      </c>
      <c r="AM18" s="94"/>
      <c r="AN18" s="91">
        <f ca="1">SUM(AF18,AH18,AJ18,AL18)</f>
        <v>0</v>
      </c>
    </row>
    <row r="19" spans="2:40" x14ac:dyDescent="0.2">
      <c r="B19" s="18">
        <f>B18+1</f>
        <v>2</v>
      </c>
      <c r="D19" s="1" t="s">
        <v>75</v>
      </c>
      <c r="F19" s="50">
        <f ca="1">Function!R19</f>
        <v>74787.01496</v>
      </c>
      <c r="H19" s="50"/>
      <c r="J19" s="2"/>
      <c r="K19" s="73">
        <v>0</v>
      </c>
      <c r="L19" s="50">
        <f ca="1">F19-H19</f>
        <v>74787.01496</v>
      </c>
      <c r="N19" s="18" t="s">
        <v>348</v>
      </c>
      <c r="O19" s="73">
        <v>24</v>
      </c>
      <c r="P19" s="20">
        <f ca="1">OFFSET('Stor Factors'!$B$13,$O19-1,P$14)*$L19+OFFSET('Stor Factors'!$B$13,$K19-1,P$14)*$H19</f>
        <v>37393.50748</v>
      </c>
      <c r="R19" s="20">
        <f ca="1">OFFSET('Stor Factors'!$B$13,$O19-1,R$14)*$L19+OFFSET('Stor Factors'!$B$13,$K19-1,R$14)*$H19</f>
        <v>34467.551306072164</v>
      </c>
      <c r="S19" s="20"/>
      <c r="T19" s="20">
        <f ca="1">OFFSET('Stor Factors'!$B$13,$O19-1,T$14)*$L19+OFFSET('Stor Factors'!$B$13,$K19-1,T$14)*$H19</f>
        <v>2925.9561739278333</v>
      </c>
      <c r="U19" s="20"/>
      <c r="V19" s="20">
        <f ca="1">OFFSET('Stor Factors'!$B$13,$O19-1,V$14)*$L19+OFFSET('Stor Factors'!$B$13,$K19-1,V$14)*$H19</f>
        <v>0</v>
      </c>
      <c r="X19" s="9">
        <f t="shared" ca="1" si="0"/>
        <v>74787.014959999986</v>
      </c>
      <c r="Z19" s="25" t="str">
        <f t="shared" ref="Z19:Z32" ca="1" si="1">IF(ROUND(F19,4)=ROUND(X19,4), "", "check")</f>
        <v/>
      </c>
      <c r="AA19" s="8"/>
      <c r="AB19" s="20"/>
      <c r="AC19" s="91">
        <v>1070.580028657577</v>
      </c>
      <c r="AF19" s="91">
        <f t="shared" ref="AF19:AL30" ca="1" si="2">IFERROR(P19/$X19*$AC19,"")</f>
        <v>535.29001432878863</v>
      </c>
      <c r="AG19" s="94"/>
      <c r="AH19" s="91">
        <f t="shared" ca="1" si="2"/>
        <v>493.40479874410607</v>
      </c>
      <c r="AI19" s="94"/>
      <c r="AJ19" s="91">
        <f t="shared" ca="1" si="2"/>
        <v>41.885215584682491</v>
      </c>
      <c r="AK19" s="94"/>
      <c r="AL19" s="91">
        <f t="shared" ca="1" si="2"/>
        <v>0</v>
      </c>
      <c r="AM19" s="94"/>
      <c r="AN19" s="91">
        <f t="shared" ref="AN19:AN30" ca="1" si="3">SUM(AF19,AH19,AJ19,AL19)</f>
        <v>1070.5800286575773</v>
      </c>
    </row>
    <row r="20" spans="2:40" x14ac:dyDescent="0.2">
      <c r="B20" s="18">
        <f t="shared" ref="B20:B31" si="4">B19+1</f>
        <v>3</v>
      </c>
      <c r="D20" s="1" t="s">
        <v>19</v>
      </c>
      <c r="F20" s="50">
        <f ca="1">Function!R20</f>
        <v>79798.549934962299</v>
      </c>
      <c r="H20" s="50">
        <f ca="1">IF(K20&lt;&gt;0,OFFSET('Stor Factors'!$B$12,'Storage Class'!$K20-1,2),0)</f>
        <v>9113.3284516697677</v>
      </c>
      <c r="J20" s="2" t="s">
        <v>316</v>
      </c>
      <c r="K20" s="73">
        <v>15</v>
      </c>
      <c r="L20" s="50">
        <f t="shared" ref="L20:L30" ca="1" si="5">F20-H20</f>
        <v>70685.221483292524</v>
      </c>
      <c r="N20" s="18" t="s">
        <v>50</v>
      </c>
      <c r="O20" s="73">
        <v>27</v>
      </c>
      <c r="P20" s="20">
        <f ca="1">OFFSET('Stor Factors'!$B$13,$O20-1,P$14)*$L20+OFFSET('Stor Factors'!$B$13,$K20-1,P$14)*$H20</f>
        <v>79798.549934962299</v>
      </c>
      <c r="R20" s="20">
        <f ca="1">OFFSET('Stor Factors'!$B$13,$O20-1,R$14)*$L20+OFFSET('Stor Factors'!$B$13,$K20-1,R$14)*$H20</f>
        <v>0</v>
      </c>
      <c r="S20" s="20"/>
      <c r="T20" s="20">
        <f ca="1">OFFSET('Stor Factors'!$B$13,$O20-1,T$14)*$L20+OFFSET('Stor Factors'!$B$13,$K20-1,T$14)*$H20</f>
        <v>0</v>
      </c>
      <c r="U20" s="20"/>
      <c r="V20" s="20">
        <f ca="1">OFFSET('Stor Factors'!$B$13,$O20-1,V$14)*$L20+OFFSET('Stor Factors'!$B$13,$K20-1,V$14)*$H20</f>
        <v>0</v>
      </c>
      <c r="X20" s="9">
        <f t="shared" ca="1" si="0"/>
        <v>79798.549934962299</v>
      </c>
      <c r="Z20" s="25" t="str">
        <f t="shared" ca="1" si="1"/>
        <v/>
      </c>
      <c r="AA20" s="8"/>
      <c r="AB20" s="20"/>
      <c r="AC20" s="91">
        <v>2076.6267287063492</v>
      </c>
      <c r="AF20" s="91">
        <f t="shared" ca="1" si="2"/>
        <v>2076.6267287063492</v>
      </c>
      <c r="AG20" s="94"/>
      <c r="AH20" s="91">
        <f t="shared" ca="1" si="2"/>
        <v>0</v>
      </c>
      <c r="AI20" s="94"/>
      <c r="AJ20" s="91">
        <f t="shared" ca="1" si="2"/>
        <v>0</v>
      </c>
      <c r="AK20" s="94"/>
      <c r="AL20" s="91">
        <f t="shared" ca="1" si="2"/>
        <v>0</v>
      </c>
      <c r="AM20" s="94"/>
      <c r="AN20" s="91">
        <f t="shared" ca="1" si="3"/>
        <v>2076.6267287063492</v>
      </c>
    </row>
    <row r="21" spans="2:40" x14ac:dyDescent="0.2">
      <c r="B21" s="18">
        <f t="shared" si="4"/>
        <v>4</v>
      </c>
      <c r="D21" s="1" t="s">
        <v>21</v>
      </c>
      <c r="F21" s="50">
        <f ca="1">Function!R21</f>
        <v>40301.815387977447</v>
      </c>
      <c r="H21" s="50"/>
      <c r="J21" s="2"/>
      <c r="K21" s="73">
        <v>0</v>
      </c>
      <c r="L21" s="50">
        <f t="shared" ca="1" si="5"/>
        <v>40301.815387977447</v>
      </c>
      <c r="N21" s="18" t="s">
        <v>50</v>
      </c>
      <c r="O21" s="73">
        <v>27</v>
      </c>
      <c r="P21" s="20">
        <f ca="1">OFFSET('Stor Factors'!$B$13,$O21-1,P$14)*$L21+OFFSET('Stor Factors'!$B$13,$K21-1,P$14)*$H21</f>
        <v>40301.815387977447</v>
      </c>
      <c r="R21" s="20">
        <f ca="1">OFFSET('Stor Factors'!$B$13,$O21-1,R$14)*$L21+OFFSET('Stor Factors'!$B$13,$K21-1,R$14)*$H21</f>
        <v>0</v>
      </c>
      <c r="S21" s="20"/>
      <c r="T21" s="20">
        <f ca="1">OFFSET('Stor Factors'!$B$13,$O21-1,T$14)*$L21+OFFSET('Stor Factors'!$B$13,$K21-1,T$14)*$H21</f>
        <v>0</v>
      </c>
      <c r="U21" s="20"/>
      <c r="V21" s="20">
        <f ca="1">OFFSET('Stor Factors'!$B$13,$O21-1,V$14)*$L21+OFFSET('Stor Factors'!$B$13,$K21-1,V$14)*$H21</f>
        <v>0</v>
      </c>
      <c r="X21" s="9">
        <f t="shared" ca="1" si="0"/>
        <v>40301.815387977447</v>
      </c>
      <c r="Z21" s="25" t="str">
        <f t="shared" ca="1" si="1"/>
        <v/>
      </c>
      <c r="AA21" s="8"/>
      <c r="AB21" s="20"/>
      <c r="AC21" s="91">
        <v>819.51101529513221</v>
      </c>
      <c r="AF21" s="91">
        <f t="shared" ca="1" si="2"/>
        <v>819.51101529513221</v>
      </c>
      <c r="AG21" s="94"/>
      <c r="AH21" s="91">
        <f t="shared" ca="1" si="2"/>
        <v>0</v>
      </c>
      <c r="AI21" s="94"/>
      <c r="AJ21" s="91">
        <f t="shared" ca="1" si="2"/>
        <v>0</v>
      </c>
      <c r="AK21" s="94"/>
      <c r="AL21" s="91">
        <f t="shared" ca="1" si="2"/>
        <v>0</v>
      </c>
      <c r="AM21" s="94"/>
      <c r="AN21" s="91">
        <f t="shared" ca="1" si="3"/>
        <v>819.51101529513221</v>
      </c>
    </row>
    <row r="22" spans="2:40" x14ac:dyDescent="0.2">
      <c r="B22" s="18">
        <f t="shared" si="4"/>
        <v>5</v>
      </c>
      <c r="D22" s="1" t="s">
        <v>23</v>
      </c>
      <c r="F22" s="50">
        <f ca="1">Function!R22</f>
        <v>0</v>
      </c>
      <c r="H22" s="50"/>
      <c r="J22" s="2"/>
      <c r="K22" s="73">
        <v>0</v>
      </c>
      <c r="L22" s="50">
        <f t="shared" ca="1" si="5"/>
        <v>0</v>
      </c>
      <c r="N22" s="18" t="s">
        <v>50</v>
      </c>
      <c r="O22" s="73">
        <v>27</v>
      </c>
      <c r="P22" s="20">
        <f ca="1">OFFSET('Stor Factors'!$B$13,$O22-1,P$14)*$L22+OFFSET('Stor Factors'!$B$13,$K22-1,P$14)*$H22</f>
        <v>0</v>
      </c>
      <c r="R22" s="20">
        <f ca="1">OFFSET('Stor Factors'!$B$13,$O22-1,R$14)*$L22+OFFSET('Stor Factors'!$B$13,$K22-1,R$14)*$H22</f>
        <v>0</v>
      </c>
      <c r="S22" s="20"/>
      <c r="T22" s="20">
        <f ca="1">OFFSET('Stor Factors'!$B$13,$O22-1,T$14)*$L22+OFFSET('Stor Factors'!$B$13,$K22-1,T$14)*$H22</f>
        <v>0</v>
      </c>
      <c r="U22" s="20"/>
      <c r="V22" s="20">
        <f ca="1">OFFSET('Stor Factors'!$B$13,$O22-1,V$14)*$L22+OFFSET('Stor Factors'!$B$13,$K22-1,V$14)*$H22</f>
        <v>0</v>
      </c>
      <c r="X22" s="9">
        <f t="shared" ca="1" si="0"/>
        <v>0</v>
      </c>
      <c r="Z22" s="25" t="str">
        <f t="shared" ca="1" si="1"/>
        <v/>
      </c>
      <c r="AA22" s="8"/>
      <c r="AB22" s="20"/>
      <c r="AC22" s="91">
        <v>0</v>
      </c>
      <c r="AF22" s="91" t="str">
        <f t="shared" ca="1" si="2"/>
        <v/>
      </c>
      <c r="AG22" s="94"/>
      <c r="AH22" s="91" t="str">
        <f t="shared" ca="1" si="2"/>
        <v/>
      </c>
      <c r="AI22" s="94"/>
      <c r="AJ22" s="91" t="str">
        <f t="shared" ca="1" si="2"/>
        <v/>
      </c>
      <c r="AK22" s="94"/>
      <c r="AL22" s="91" t="str">
        <f t="shared" ca="1" si="2"/>
        <v/>
      </c>
      <c r="AM22" s="94"/>
      <c r="AN22" s="91">
        <f t="shared" ca="1" si="3"/>
        <v>0</v>
      </c>
    </row>
    <row r="23" spans="2:40" x14ac:dyDescent="0.2">
      <c r="B23" s="18">
        <f t="shared" si="4"/>
        <v>6</v>
      </c>
      <c r="D23" s="1" t="s">
        <v>25</v>
      </c>
      <c r="F23" s="50">
        <f ca="1">Function!R23</f>
        <v>376124.00347801473</v>
      </c>
      <c r="H23" s="50"/>
      <c r="K23" s="73">
        <v>0</v>
      </c>
      <c r="L23" s="50">
        <f t="shared" ca="1" si="5"/>
        <v>376124.00347801473</v>
      </c>
      <c r="N23" s="18" t="s">
        <v>50</v>
      </c>
      <c r="O23" s="73">
        <v>27</v>
      </c>
      <c r="P23" s="20">
        <f ca="1">OFFSET('Stor Factors'!$B$13,$O23-1,P$14)*$L23+OFFSET('Stor Factors'!$B$13,$K23-1,P$14)*$H23</f>
        <v>376124.00347801473</v>
      </c>
      <c r="R23" s="20">
        <f ca="1">OFFSET('Stor Factors'!$B$13,$O23-1,R$14)*$L23+OFFSET('Stor Factors'!$B$13,$K23-1,R$14)*$H23</f>
        <v>0</v>
      </c>
      <c r="S23" s="20"/>
      <c r="T23" s="20">
        <f ca="1">OFFSET('Stor Factors'!$B$13,$O23-1,T$14)*$L23+OFFSET('Stor Factors'!$B$13,$K23-1,T$14)*$H23</f>
        <v>0</v>
      </c>
      <c r="U23" s="20"/>
      <c r="V23" s="20">
        <f ca="1">OFFSET('Stor Factors'!$B$13,$O23-1,V$14)*$L23+OFFSET('Stor Factors'!$B$13,$K23-1,V$14)*$H23</f>
        <v>0</v>
      </c>
      <c r="X23" s="9">
        <f t="shared" ca="1" si="0"/>
        <v>376124.00347801473</v>
      </c>
      <c r="Z23" s="25" t="str">
        <f t="shared" ca="1" si="1"/>
        <v/>
      </c>
      <c r="AA23" s="8"/>
      <c r="AB23" s="20"/>
      <c r="AC23" s="91">
        <v>9048.8393891603864</v>
      </c>
      <c r="AF23" s="91">
        <f t="shared" ca="1" si="2"/>
        <v>9048.8393891603864</v>
      </c>
      <c r="AG23" s="94"/>
      <c r="AH23" s="91">
        <f t="shared" ca="1" si="2"/>
        <v>0</v>
      </c>
      <c r="AI23" s="94"/>
      <c r="AJ23" s="91">
        <f t="shared" ca="1" si="2"/>
        <v>0</v>
      </c>
      <c r="AK23" s="94"/>
      <c r="AL23" s="91">
        <f t="shared" ca="1" si="2"/>
        <v>0</v>
      </c>
      <c r="AM23" s="94"/>
      <c r="AN23" s="91">
        <f t="shared" ca="1" si="3"/>
        <v>9048.8393891603864</v>
      </c>
    </row>
    <row r="24" spans="2:40" x14ac:dyDescent="0.2">
      <c r="B24" s="18">
        <f t="shared" si="4"/>
        <v>7</v>
      </c>
      <c r="D24" s="1" t="s">
        <v>27</v>
      </c>
      <c r="F24" s="50">
        <f ca="1">Function!R24</f>
        <v>30022.717863727081</v>
      </c>
      <c r="H24" s="50">
        <f ca="1">IF(K24&lt;&gt;0,OFFSET('Stor Factors'!$B$12,'Storage Class'!$K24-1,2),0)</f>
        <v>30022.717863727081</v>
      </c>
      <c r="J24" s="2" t="s">
        <v>268</v>
      </c>
      <c r="K24" s="73">
        <v>3</v>
      </c>
      <c r="L24" s="50">
        <f t="shared" ca="1" si="5"/>
        <v>0</v>
      </c>
      <c r="N24" s="18" t="s">
        <v>50</v>
      </c>
      <c r="O24" s="73">
        <v>27</v>
      </c>
      <c r="P24" s="20">
        <f ca="1">OFFSET('Stor Factors'!$B$13,$O24-1,P$14)*$L24+OFFSET('Stor Factors'!$B$13,$K24-1,P$14)*$H24</f>
        <v>30022.717863727081</v>
      </c>
      <c r="R24" s="20">
        <f ca="1">OFFSET('Stor Factors'!$B$13,$O24-1,R$14)*$L24+OFFSET('Stor Factors'!$B$13,$K24-1,R$14)*$H24</f>
        <v>0</v>
      </c>
      <c r="S24" s="20"/>
      <c r="T24" s="20">
        <f ca="1">OFFSET('Stor Factors'!$B$13,$O24-1,T$14)*$L24+OFFSET('Stor Factors'!$B$13,$K24-1,T$14)*$H24</f>
        <v>0</v>
      </c>
      <c r="U24" s="20"/>
      <c r="V24" s="20">
        <f ca="1">OFFSET('Stor Factors'!$B$13,$O24-1,V$14)*$L24+OFFSET('Stor Factors'!$B$13,$K24-1,V$14)*$H24</f>
        <v>0</v>
      </c>
      <c r="X24" s="9">
        <f t="shared" ca="1" si="0"/>
        <v>30022.717863727081</v>
      </c>
      <c r="Z24" s="25" t="str">
        <f t="shared" ca="1" si="1"/>
        <v/>
      </c>
      <c r="AA24" s="8"/>
      <c r="AB24" s="20"/>
      <c r="AC24" s="91">
        <v>290.61922447862031</v>
      </c>
      <c r="AF24" s="91">
        <f t="shared" ca="1" si="2"/>
        <v>290.61922447862031</v>
      </c>
      <c r="AH24" s="91">
        <f t="shared" ca="1" si="2"/>
        <v>0</v>
      </c>
      <c r="AI24" s="94"/>
      <c r="AJ24" s="91">
        <f t="shared" ca="1" si="2"/>
        <v>0</v>
      </c>
      <c r="AK24" s="94"/>
      <c r="AL24" s="91">
        <f t="shared" ca="1" si="2"/>
        <v>0</v>
      </c>
      <c r="AM24" s="94"/>
      <c r="AN24" s="91">
        <f t="shared" ca="1" si="3"/>
        <v>290.61922447862031</v>
      </c>
    </row>
    <row r="25" spans="2:40" x14ac:dyDescent="0.2">
      <c r="B25" s="18">
        <f t="shared" si="4"/>
        <v>8</v>
      </c>
      <c r="D25" s="1" t="s">
        <v>29</v>
      </c>
      <c r="F25" s="50">
        <f ca="1">Function!R25</f>
        <v>385344.82101507834</v>
      </c>
      <c r="H25" s="50"/>
      <c r="K25" s="73">
        <v>0</v>
      </c>
      <c r="L25" s="50">
        <f t="shared" ca="1" si="5"/>
        <v>385344.82101507834</v>
      </c>
      <c r="N25" s="18" t="s">
        <v>348</v>
      </c>
      <c r="O25" s="73">
        <v>24</v>
      </c>
      <c r="P25" s="20">
        <f ca="1">OFFSET('Stor Factors'!$B$13,$O25-1,P$14)*$L25+OFFSET('Stor Factors'!$B$13,$K25-1,P$14)*$H25</f>
        <v>192672.41050753917</v>
      </c>
      <c r="R25" s="20">
        <f ca="1">OFFSET('Stor Factors'!$B$13,$O25-1,R$14)*$L25+OFFSET('Stor Factors'!$B$13,$K25-1,R$14)*$H25</f>
        <v>177596.23640507992</v>
      </c>
      <c r="S25" s="20"/>
      <c r="T25" s="20">
        <f ca="1">OFFSET('Stor Factors'!$B$13,$O25-1,T$14)*$L25+OFFSET('Stor Factors'!$B$13,$K25-1,T$14)*$H25</f>
        <v>15076.174102459248</v>
      </c>
      <c r="U25" s="20"/>
      <c r="V25" s="20">
        <f ca="1">OFFSET('Stor Factors'!$B$13,$O25-1,V$14)*$L25+OFFSET('Stor Factors'!$B$13,$K25-1,V$14)*$H25</f>
        <v>0</v>
      </c>
      <c r="X25" s="9">
        <f t="shared" ca="1" si="0"/>
        <v>385344.82101507834</v>
      </c>
      <c r="Z25" s="25" t="str">
        <f t="shared" ca="1" si="1"/>
        <v/>
      </c>
      <c r="AA25" s="8"/>
      <c r="AB25" s="20"/>
      <c r="AC25" s="91">
        <v>11547.17034640862</v>
      </c>
      <c r="AF25" s="91">
        <f t="shared" ca="1" si="2"/>
        <v>5773.5851732043102</v>
      </c>
      <c r="AH25" s="91">
        <f t="shared" ca="1" si="2"/>
        <v>5321.8153788818399</v>
      </c>
      <c r="AI25" s="94"/>
      <c r="AJ25" s="91">
        <f t="shared" ca="1" si="2"/>
        <v>451.76979432247015</v>
      </c>
      <c r="AK25" s="94"/>
      <c r="AL25" s="91">
        <f t="shared" ca="1" si="2"/>
        <v>0</v>
      </c>
      <c r="AM25" s="94"/>
      <c r="AN25" s="91">
        <f t="shared" ca="1" si="3"/>
        <v>11547.17034640862</v>
      </c>
    </row>
    <row r="26" spans="2:40" x14ac:dyDescent="0.2">
      <c r="B26" s="18">
        <f t="shared" si="4"/>
        <v>9</v>
      </c>
      <c r="D26" s="1" t="s">
        <v>30</v>
      </c>
      <c r="F26" s="50">
        <f ca="1">Function!R26</f>
        <v>68466.485990000001</v>
      </c>
      <c r="H26" s="50"/>
      <c r="K26" s="73">
        <v>0</v>
      </c>
      <c r="L26" s="50">
        <f t="shared" ca="1" si="5"/>
        <v>68466.485990000001</v>
      </c>
      <c r="N26" s="18" t="s">
        <v>349</v>
      </c>
      <c r="O26" s="73">
        <v>36</v>
      </c>
      <c r="P26" s="20">
        <f ca="1">OFFSET('Stor Factors'!$B$13,$O26-1,P$14)*$L26+OFFSET('Stor Factors'!$B$13,$K26-1,P$14)*$H26</f>
        <v>0</v>
      </c>
      <c r="R26" s="20">
        <f ca="1">OFFSET('Stor Factors'!$B$13,$O26-1,R$14)*$L26+OFFSET('Stor Factors'!$B$13,$K26-1,R$14)*$H26</f>
        <v>63109.14053379398</v>
      </c>
      <c r="S26" s="20"/>
      <c r="T26" s="20">
        <f ca="1">OFFSET('Stor Factors'!$B$13,$O26-1,T$14)*$L26+OFFSET('Stor Factors'!$B$13,$K26-1,T$14)*$H26</f>
        <v>5357.3454562060251</v>
      </c>
      <c r="U26" s="20"/>
      <c r="V26" s="20">
        <f ca="1">OFFSET('Stor Factors'!$B$13,$O26-1,V$14)*$L26+OFFSET('Stor Factors'!$B$13,$K26-1,V$14)*$H26</f>
        <v>0</v>
      </c>
      <c r="X26" s="9">
        <f t="shared" ca="1" si="0"/>
        <v>68466.485990000001</v>
      </c>
      <c r="Z26" s="25" t="str">
        <f t="shared" ca="1" si="1"/>
        <v/>
      </c>
      <c r="AA26" s="8"/>
      <c r="AB26" s="20"/>
      <c r="AC26" s="91">
        <v>0</v>
      </c>
      <c r="AF26" s="91">
        <f t="shared" ca="1" si="2"/>
        <v>0</v>
      </c>
      <c r="AH26" s="91">
        <f t="shared" ca="1" si="2"/>
        <v>0</v>
      </c>
      <c r="AI26" s="94"/>
      <c r="AJ26" s="91">
        <f t="shared" ca="1" si="2"/>
        <v>0</v>
      </c>
      <c r="AK26" s="94"/>
      <c r="AL26" s="91">
        <f t="shared" ca="1" si="2"/>
        <v>0</v>
      </c>
      <c r="AM26" s="94"/>
      <c r="AN26" s="91">
        <f t="shared" ca="1" si="3"/>
        <v>0</v>
      </c>
    </row>
    <row r="27" spans="2:40" x14ac:dyDescent="0.2">
      <c r="B27" s="18">
        <f t="shared" si="4"/>
        <v>10</v>
      </c>
      <c r="D27" s="1" t="s">
        <v>31</v>
      </c>
      <c r="F27" s="50">
        <f ca="1">Function!R27</f>
        <v>0</v>
      </c>
      <c r="H27" s="50"/>
      <c r="K27" s="73">
        <v>0</v>
      </c>
      <c r="L27" s="50">
        <f t="shared" ca="1" si="5"/>
        <v>0</v>
      </c>
      <c r="N27" s="18"/>
      <c r="O27" s="73">
        <v>0</v>
      </c>
      <c r="P27" s="20">
        <f ca="1">OFFSET('Stor Factors'!$B$13,$O27-1,P$14)*$L27+OFFSET('Stor Factors'!$B$13,$K27-1,P$14)*$H27</f>
        <v>0</v>
      </c>
      <c r="R27" s="20">
        <f ca="1">OFFSET('Stor Factors'!$B$13,$O27-1,R$14)*$L27+OFFSET('Stor Factors'!$B$13,$K27-1,R$14)*$H27</f>
        <v>0</v>
      </c>
      <c r="S27" s="20"/>
      <c r="T27" s="20">
        <f ca="1">OFFSET('Stor Factors'!$B$13,$O27-1,T$14)*$L27+OFFSET('Stor Factors'!$B$13,$K27-1,T$14)*$H27</f>
        <v>0</v>
      </c>
      <c r="U27" s="20"/>
      <c r="V27" s="20">
        <f ca="1">OFFSET('Stor Factors'!$B$13,$O27-1,V$14)*$L27+OFFSET('Stor Factors'!$B$13,$K27-1,V$14)*$H27</f>
        <v>0</v>
      </c>
      <c r="X27" s="9">
        <f t="shared" ca="1" si="0"/>
        <v>0</v>
      </c>
      <c r="Z27" s="25" t="str">
        <f t="shared" ca="1" si="1"/>
        <v/>
      </c>
      <c r="AA27" s="8"/>
      <c r="AB27" s="20"/>
      <c r="AC27" s="91">
        <v>0</v>
      </c>
      <c r="AF27" s="91" t="str">
        <f t="shared" ca="1" si="2"/>
        <v/>
      </c>
      <c r="AH27" s="91" t="str">
        <f t="shared" ca="1" si="2"/>
        <v/>
      </c>
      <c r="AI27" s="94"/>
      <c r="AJ27" s="91" t="str">
        <f t="shared" ca="1" si="2"/>
        <v/>
      </c>
      <c r="AK27" s="94">
        <v>0</v>
      </c>
      <c r="AL27" s="91" t="str">
        <f t="shared" ca="1" si="2"/>
        <v/>
      </c>
      <c r="AM27" s="94"/>
      <c r="AN27" s="91">
        <f t="shared" ca="1" si="3"/>
        <v>0</v>
      </c>
    </row>
    <row r="28" spans="2:40" x14ac:dyDescent="0.2">
      <c r="B28" s="18">
        <f t="shared" si="4"/>
        <v>11</v>
      </c>
      <c r="D28" s="1" t="s">
        <v>293</v>
      </c>
      <c r="F28" s="50">
        <f ca="1">Function!R28</f>
        <v>0</v>
      </c>
      <c r="H28" s="50"/>
      <c r="K28" s="73">
        <v>0</v>
      </c>
      <c r="L28" s="50">
        <f t="shared" ca="1" si="5"/>
        <v>0</v>
      </c>
      <c r="N28" s="18"/>
      <c r="O28" s="73">
        <v>0</v>
      </c>
      <c r="P28" s="20">
        <f ca="1">OFFSET('Stor Factors'!$B$13,$O28-1,P$14)*$L28+OFFSET('Stor Factors'!$B$13,$K28-1,P$14)*$H28</f>
        <v>0</v>
      </c>
      <c r="R28" s="20">
        <f ca="1">OFFSET('Stor Factors'!$B$13,$O28-1,R$14)*$L28+OFFSET('Stor Factors'!$B$13,$K28-1,R$14)*$H28</f>
        <v>0</v>
      </c>
      <c r="S28" s="20"/>
      <c r="T28" s="20">
        <f ca="1">OFFSET('Stor Factors'!$B$13,$O28-1,T$14)*$L28+OFFSET('Stor Factors'!$B$13,$K28-1,T$14)*$H28</f>
        <v>0</v>
      </c>
      <c r="U28" s="20"/>
      <c r="V28" s="20">
        <f ca="1">OFFSET('Stor Factors'!$B$13,$O28-1,V$14)*$L28+OFFSET('Stor Factors'!$B$13,$K28-1,V$14)*$H28</f>
        <v>0</v>
      </c>
      <c r="X28" s="9">
        <f t="shared" ca="1" si="0"/>
        <v>0</v>
      </c>
      <c r="Z28" s="25" t="str">
        <f t="shared" ca="1" si="1"/>
        <v/>
      </c>
      <c r="AA28" s="8"/>
      <c r="AB28" s="20"/>
      <c r="AC28" s="91">
        <v>0</v>
      </c>
      <c r="AF28" s="91" t="str">
        <f t="shared" ca="1" si="2"/>
        <v/>
      </c>
      <c r="AH28" s="91" t="str">
        <f t="shared" ca="1" si="2"/>
        <v/>
      </c>
      <c r="AI28" s="94"/>
      <c r="AJ28" s="91" t="str">
        <f t="shared" ca="1" si="2"/>
        <v/>
      </c>
      <c r="AK28" s="94"/>
      <c r="AL28" s="91" t="str">
        <f t="shared" ca="1" si="2"/>
        <v/>
      </c>
      <c r="AM28" s="94"/>
      <c r="AN28" s="91">
        <f t="shared" ca="1" si="3"/>
        <v>0</v>
      </c>
    </row>
    <row r="29" spans="2:40" x14ac:dyDescent="0.2">
      <c r="B29" s="18">
        <f>B28+1</f>
        <v>12</v>
      </c>
      <c r="D29" s="1" t="s">
        <v>34</v>
      </c>
      <c r="F29" s="50">
        <f ca="1">Function!R29</f>
        <v>0</v>
      </c>
      <c r="H29" s="50"/>
      <c r="K29" s="73">
        <v>0</v>
      </c>
      <c r="L29" s="50">
        <f t="shared" ca="1" si="5"/>
        <v>0</v>
      </c>
      <c r="N29" s="18"/>
      <c r="O29" s="73">
        <v>0</v>
      </c>
      <c r="P29" s="20">
        <f ca="1">OFFSET('Stor Factors'!$B$13,$O29-1,P$14)*$L29+OFFSET('Stor Factors'!$B$13,$K29-1,P$14)*$H29</f>
        <v>0</v>
      </c>
      <c r="R29" s="20">
        <f ca="1">OFFSET('Stor Factors'!$B$13,$O29-1,R$14)*$L29+OFFSET('Stor Factors'!$B$13,$K29-1,R$14)*$H29</f>
        <v>0</v>
      </c>
      <c r="S29" s="20"/>
      <c r="T29" s="20">
        <f ca="1">OFFSET('Stor Factors'!$B$13,$O29-1,T$14)*$L29+OFFSET('Stor Factors'!$B$13,$K29-1,T$14)*$H29</f>
        <v>0</v>
      </c>
      <c r="U29" s="20"/>
      <c r="V29" s="20">
        <f ca="1">OFFSET('Stor Factors'!$B$13,$O29-1,V$14)*$L29+OFFSET('Stor Factors'!$B$13,$K29-1,V$14)*$H29</f>
        <v>0</v>
      </c>
      <c r="X29" s="9">
        <f t="shared" ca="1" si="0"/>
        <v>0</v>
      </c>
      <c r="Z29" s="25" t="str">
        <f t="shared" ca="1" si="1"/>
        <v/>
      </c>
      <c r="AA29" s="8"/>
      <c r="AB29" s="20"/>
      <c r="AC29" s="91">
        <v>0</v>
      </c>
      <c r="AF29" s="91" t="str">
        <f t="shared" ca="1" si="2"/>
        <v/>
      </c>
      <c r="AH29" s="91" t="str">
        <f t="shared" ca="1" si="2"/>
        <v/>
      </c>
      <c r="AI29" s="94"/>
      <c r="AJ29" s="91" t="str">
        <f t="shared" ca="1" si="2"/>
        <v/>
      </c>
      <c r="AK29" s="94"/>
      <c r="AL29" s="91" t="str">
        <f t="shared" ca="1" si="2"/>
        <v/>
      </c>
      <c r="AM29" s="94"/>
      <c r="AN29" s="91">
        <f t="shared" ca="1" si="3"/>
        <v>0</v>
      </c>
    </row>
    <row r="30" spans="2:40" x14ac:dyDescent="0.2">
      <c r="B30" s="18">
        <f>B29+1</f>
        <v>13</v>
      </c>
      <c r="D30" s="1" t="s">
        <v>77</v>
      </c>
      <c r="F30" s="50">
        <f ca="1">Function!R30</f>
        <v>477.03131475162303</v>
      </c>
      <c r="H30" s="50"/>
      <c r="K30" s="73">
        <v>0</v>
      </c>
      <c r="L30" s="50">
        <f t="shared" ca="1" si="5"/>
        <v>477.03131475162303</v>
      </c>
      <c r="N30" s="18" t="s">
        <v>50</v>
      </c>
      <c r="O30" s="73">
        <v>27</v>
      </c>
      <c r="P30" s="20">
        <f ca="1">OFFSET('Stor Factors'!$B$13,$O30-1,P$14)*$L30+OFFSET('Stor Factors'!$B$13,$K30-1,P$14)*$H30</f>
        <v>477.03131475162303</v>
      </c>
      <c r="R30" s="20">
        <f ca="1">OFFSET('Stor Factors'!$B$13,$O30-1,R$14)*$L30+OFFSET('Stor Factors'!$B$13,$K30-1,R$14)*$H30</f>
        <v>0</v>
      </c>
      <c r="S30" s="20"/>
      <c r="T30" s="20">
        <f ca="1">OFFSET('Stor Factors'!$B$13,$O30-1,T$14)*$L30+OFFSET('Stor Factors'!$B$13,$K30-1,T$14)*$H30</f>
        <v>0</v>
      </c>
      <c r="U30" s="20"/>
      <c r="V30" s="20">
        <f ca="1">OFFSET('Stor Factors'!$B$13,$O30-1,V$14)*$L30+OFFSET('Stor Factors'!$B$13,$K30-1,V$14)*$H30</f>
        <v>0</v>
      </c>
      <c r="X30" s="9">
        <f t="shared" ca="1" si="0"/>
        <v>477.03131475162303</v>
      </c>
      <c r="Z30" s="25" t="str">
        <f t="shared" ca="1" si="1"/>
        <v/>
      </c>
      <c r="AA30" s="8"/>
      <c r="AB30" s="20"/>
      <c r="AC30" s="91">
        <v>0</v>
      </c>
      <c r="AF30" s="91">
        <f t="shared" ca="1" si="2"/>
        <v>0</v>
      </c>
      <c r="AH30" s="91">
        <f t="shared" ca="1" si="2"/>
        <v>0</v>
      </c>
      <c r="AI30" s="94"/>
      <c r="AJ30" s="91">
        <f t="shared" ca="1" si="2"/>
        <v>0</v>
      </c>
      <c r="AK30" s="94"/>
      <c r="AL30" s="91">
        <f t="shared" ca="1" si="2"/>
        <v>0</v>
      </c>
      <c r="AM30" s="94"/>
      <c r="AN30" s="91">
        <f t="shared" ca="1" si="3"/>
        <v>0</v>
      </c>
    </row>
    <row r="31" spans="2:40" x14ac:dyDescent="0.2">
      <c r="B31" s="18">
        <f t="shared" si="4"/>
        <v>14</v>
      </c>
      <c r="D31" s="1" t="s">
        <v>297</v>
      </c>
      <c r="F31" s="41">
        <f ca="1">SUM(F18:F30)</f>
        <v>1068340.2255652831</v>
      </c>
      <c r="H31" s="41">
        <f ca="1">SUM(H18:H30)</f>
        <v>39143.349015396845</v>
      </c>
      <c r="L31" s="41">
        <f ca="1">SUM(L18:L30)</f>
        <v>1029196.8765498861</v>
      </c>
      <c r="P31" s="28">
        <f ca="1">SUM(P18:P30)</f>
        <v>769807.82158774382</v>
      </c>
      <c r="Q31" s="23"/>
      <c r="R31" s="28">
        <f ca="1">SUM(R18:R30)</f>
        <v>275172.92824494606</v>
      </c>
      <c r="S31" s="22"/>
      <c r="T31" s="28">
        <f ca="1">SUM(T18:T30)</f>
        <v>23359.475732593106</v>
      </c>
      <c r="U31" s="22"/>
      <c r="V31" s="28">
        <f ca="1">SUM(V18:V30)</f>
        <v>0</v>
      </c>
      <c r="W31" s="18"/>
      <c r="X31" s="28">
        <f ca="1">SUM(X18:X30)</f>
        <v>1068340.2255652831</v>
      </c>
      <c r="Y31" s="8"/>
      <c r="Z31" s="25" t="str">
        <f t="shared" ca="1" si="1"/>
        <v/>
      </c>
      <c r="AB31" s="20"/>
      <c r="AC31" s="80">
        <f>SUM(AC18:AC30)</f>
        <v>24853.346732706683</v>
      </c>
      <c r="AF31" s="80">
        <f ca="1">SUM(AF18:AF30)</f>
        <v>18544.471545173586</v>
      </c>
      <c r="AG31" s="80"/>
      <c r="AH31" s="80">
        <f ca="1">SUM(AH18:AH30)</f>
        <v>5815.2201776259462</v>
      </c>
      <c r="AI31" s="80"/>
      <c r="AJ31" s="80">
        <f ca="1">SUM(AJ18:AJ30)</f>
        <v>493.65500990715265</v>
      </c>
      <c r="AK31" s="80"/>
      <c r="AL31" s="80">
        <f ca="1">SUM(AL18:AL30)</f>
        <v>0</v>
      </c>
      <c r="AM31" s="80"/>
      <c r="AN31" s="80">
        <f ca="1">SUM(AN18:AN30)</f>
        <v>24853.346732706683</v>
      </c>
    </row>
    <row r="32" spans="2:40" x14ac:dyDescent="0.2">
      <c r="R32" s="14"/>
      <c r="W32" s="18"/>
      <c r="Z32" s="25" t="str">
        <f t="shared" si="1"/>
        <v/>
      </c>
      <c r="AB32" s="20"/>
    </row>
    <row r="33" spans="2:37" x14ac:dyDescent="0.2">
      <c r="B33" s="18">
        <f>B31+1</f>
        <v>15</v>
      </c>
      <c r="D33" s="1" t="s">
        <v>196</v>
      </c>
      <c r="F33" s="50">
        <f ca="1">Function!R33</f>
        <v>43180.32742920662</v>
      </c>
      <c r="H33" s="50"/>
      <c r="K33" s="73">
        <v>0</v>
      </c>
      <c r="L33" s="50">
        <f t="shared" ref="L33" ca="1" si="6">F33-H33</f>
        <v>43180.32742920662</v>
      </c>
      <c r="N33" s="18" t="s">
        <v>120</v>
      </c>
      <c r="O33" s="73">
        <v>45</v>
      </c>
      <c r="P33" s="20">
        <f ca="1">OFFSET('Stor Factors'!$B$13,$O33-1,P$14)*$L33+OFFSET('Stor Factors'!$B$13,$K33-1,P$14)*$H33</f>
        <v>31429.981992504654</v>
      </c>
      <c r="R33" s="20">
        <f ca="1">OFFSET('Stor Factors'!$B$13,$O33-1,R$14)*$L33+OFFSET('Stor Factors'!$B$13,$K33-1,R$14)*$H33</f>
        <v>10830.907863356069</v>
      </c>
      <c r="S33" s="20"/>
      <c r="T33" s="20">
        <f ca="1">OFFSET('Stor Factors'!$B$13,$O33-1,T$14)*$L33+OFFSET('Stor Factors'!$B$13,$K33-1,T$14)*$H33</f>
        <v>919.43757334589725</v>
      </c>
      <c r="U33" s="20"/>
      <c r="V33" s="20">
        <f ca="1">OFFSET('Stor Factors'!$B$13,$O33-1,V$14)*$L33+OFFSET('Stor Factors'!$B$13,$K33-1,V$14)*$H33</f>
        <v>0</v>
      </c>
      <c r="X33" s="9">
        <f t="shared" ref="X33" ca="1" si="7">P33+R33+T33+V33</f>
        <v>43180.32742920662</v>
      </c>
      <c r="Z33" s="25"/>
      <c r="AB33" s="20"/>
    </row>
    <row r="34" spans="2:37" x14ac:dyDescent="0.2">
      <c r="W34" s="18"/>
      <c r="Z34" s="25" t="str">
        <f t="shared" ref="Z34:Z37" si="8">IF(ROUND(F34,4)=ROUND(X34,4), "", "check")</f>
        <v/>
      </c>
      <c r="AB34" s="20"/>
    </row>
    <row r="35" spans="2:37" x14ac:dyDescent="0.2">
      <c r="B35" s="18">
        <f>B33+1</f>
        <v>16</v>
      </c>
      <c r="D35" s="1" t="s">
        <v>392</v>
      </c>
      <c r="F35" s="41">
        <f ca="1">F31+F33</f>
        <v>1111520.5529944897</v>
      </c>
      <c r="H35" s="41">
        <f ca="1">H31+H33</f>
        <v>39143.349015396845</v>
      </c>
      <c r="L35" s="41">
        <f ca="1">L31+L33</f>
        <v>1072377.2039790927</v>
      </c>
      <c r="P35" s="10">
        <f ca="1">P31+P33</f>
        <v>801237.8035802485</v>
      </c>
      <c r="Q35" s="14"/>
      <c r="R35" s="10">
        <f ca="1">R31+R33</f>
        <v>286003.83610830212</v>
      </c>
      <c r="S35" s="8"/>
      <c r="T35" s="10">
        <f ca="1">T31+T33</f>
        <v>24278.913305939004</v>
      </c>
      <c r="U35" s="8"/>
      <c r="V35" s="10">
        <f ca="1">V31+V33</f>
        <v>0</v>
      </c>
      <c r="W35" s="18"/>
      <c r="X35" s="10">
        <f ca="1">X31+X33</f>
        <v>1111520.5529944897</v>
      </c>
      <c r="Z35" s="25" t="str">
        <f t="shared" ca="1" si="8"/>
        <v/>
      </c>
      <c r="AA35" s="8"/>
      <c r="AB35" s="20"/>
    </row>
    <row r="36" spans="2:37" x14ac:dyDescent="0.2">
      <c r="D36" s="6"/>
      <c r="F36" s="76"/>
      <c r="H36" s="76"/>
      <c r="L36" s="76"/>
      <c r="W36" s="18"/>
      <c r="Z36" s="25" t="str">
        <f t="shared" si="8"/>
        <v/>
      </c>
      <c r="AB36" s="20"/>
    </row>
    <row r="37" spans="2:37" x14ac:dyDescent="0.2">
      <c r="E37" s="6"/>
      <c r="W37" s="18"/>
      <c r="Z37" s="25" t="str">
        <f t="shared" si="8"/>
        <v/>
      </c>
      <c r="AB37" s="20"/>
    </row>
    <row r="38" spans="2:37" x14ac:dyDescent="0.2">
      <c r="D38" s="6" t="s">
        <v>296</v>
      </c>
      <c r="E38" s="7"/>
      <c r="F38" s="77"/>
      <c r="Z38" s="27"/>
    </row>
    <row r="39" spans="2:37" x14ac:dyDescent="0.2">
      <c r="Z39" s="27"/>
    </row>
    <row r="40" spans="2:37" x14ac:dyDescent="0.2">
      <c r="B40" s="18">
        <f>B35+1</f>
        <v>17</v>
      </c>
      <c r="D40" s="1" t="s">
        <v>76</v>
      </c>
      <c r="F40" s="50">
        <f ca="1">Function!R40</f>
        <v>0</v>
      </c>
      <c r="H40" s="50"/>
      <c r="J40" s="2"/>
      <c r="K40" s="73">
        <v>0</v>
      </c>
      <c r="L40" s="50">
        <f ca="1">F40-H40</f>
        <v>0</v>
      </c>
      <c r="N40" s="18" t="s">
        <v>50</v>
      </c>
      <c r="O40" s="73">
        <v>27</v>
      </c>
      <c r="P40" s="20">
        <f ca="1">OFFSET('Stor Factors'!$B$13,$O40-1,P$14)*$L40+OFFSET('Stor Factors'!$B$13,$K40-1,P$14)*$H40</f>
        <v>0</v>
      </c>
      <c r="R40" s="20">
        <f ca="1">OFFSET('Stor Factors'!$B$13,$O40-1,R$14)*$L40+OFFSET('Stor Factors'!$B$13,$K40-1,R$14)*$H40</f>
        <v>0</v>
      </c>
      <c r="S40" s="20"/>
      <c r="T40" s="20">
        <f ca="1">OFFSET('Stor Factors'!$B$13,$O40-1,T$14)*$L40+OFFSET('Stor Factors'!$B$13,$K40-1,T$14)*$H40</f>
        <v>0</v>
      </c>
      <c r="U40" s="20"/>
      <c r="V40" s="20">
        <f ca="1">OFFSET('Stor Factors'!$B$13,$O40-1,V$14)*$L40+OFFSET('Stor Factors'!$B$13,$K40-1,V$14)*$H40</f>
        <v>0</v>
      </c>
      <c r="X40" s="9">
        <f t="shared" ref="X40:X52" ca="1" si="9">P40+R40+T40+V40</f>
        <v>0</v>
      </c>
      <c r="Z40" s="25" t="str">
        <f ca="1">IF(ROUND(F40,4)=ROUND(X40,4), "", "check")</f>
        <v/>
      </c>
      <c r="AA40" s="8"/>
      <c r="AB40" s="20"/>
    </row>
    <row r="41" spans="2:37" x14ac:dyDescent="0.2">
      <c r="B41" s="18">
        <f>B40+1</f>
        <v>18</v>
      </c>
      <c r="D41" s="1" t="s">
        <v>75</v>
      </c>
      <c r="F41" s="50">
        <f ca="1">Function!R41</f>
        <v>-48713.415889674274</v>
      </c>
      <c r="H41" s="50"/>
      <c r="J41" s="2"/>
      <c r="K41" s="73">
        <v>0</v>
      </c>
      <c r="L41" s="50">
        <f ca="1">F41-H41</f>
        <v>-48713.415889674274</v>
      </c>
      <c r="N41" s="18" t="s">
        <v>348</v>
      </c>
      <c r="O41" s="73">
        <v>24</v>
      </c>
      <c r="P41" s="20">
        <f ca="1">OFFSET('Stor Factors'!$B$13,$O41-1,P$14)*$L41+OFFSET('Stor Factors'!$B$13,$K41-1,P$14)*$H41</f>
        <v>-24356.707944837137</v>
      </c>
      <c r="R41" s="20">
        <f ca="1">OFFSET('Stor Factors'!$B$13,$O41-1,R$14)*$L41+OFFSET('Stor Factors'!$B$13,$K41-1,R$14)*$H41</f>
        <v>-22450.851426138794</v>
      </c>
      <c r="S41" s="20"/>
      <c r="T41" s="20">
        <f ca="1">OFFSET('Stor Factors'!$B$13,$O41-1,T$14)*$L41+OFFSET('Stor Factors'!$B$13,$K41-1,T$14)*$H41</f>
        <v>-1905.8565186983451</v>
      </c>
      <c r="U41" s="20"/>
      <c r="V41" s="20">
        <f ca="1">OFFSET('Stor Factors'!$B$13,$O41-1,V$14)*$L41+OFFSET('Stor Factors'!$B$13,$K41-1,V$14)*$H41</f>
        <v>0</v>
      </c>
      <c r="X41" s="9">
        <f t="shared" ca="1" si="9"/>
        <v>-48713.415889674274</v>
      </c>
      <c r="Z41" s="25" t="str">
        <f t="shared" ref="Z41:Z54" ca="1" si="10">IF(ROUND(F41,4)=ROUND(X41,4), "", "check")</f>
        <v/>
      </c>
      <c r="AA41" s="8"/>
      <c r="AB41" s="20"/>
    </row>
    <row r="42" spans="2:37" x14ac:dyDescent="0.2">
      <c r="B42" s="18">
        <f t="shared" ref="B42:B53" si="11">B41+1</f>
        <v>19</v>
      </c>
      <c r="D42" s="1" t="s">
        <v>19</v>
      </c>
      <c r="F42" s="50">
        <f ca="1">Function!R42</f>
        <v>-30467.610982604227</v>
      </c>
      <c r="H42" s="50">
        <f ca="1">IF(K42&lt;&gt;0,OFFSET('Stor Factors'!$B$12,'Storage Class'!$K42-1,2),0)</f>
        <v>-2950.0008695332904</v>
      </c>
      <c r="J42" s="2" t="s">
        <v>317</v>
      </c>
      <c r="K42" s="73">
        <v>18</v>
      </c>
      <c r="L42" s="50">
        <f t="shared" ref="L42:L52" ca="1" si="12">F42-H42</f>
        <v>-27517.610113070936</v>
      </c>
      <c r="N42" s="18" t="s">
        <v>50</v>
      </c>
      <c r="O42" s="73">
        <v>27</v>
      </c>
      <c r="P42" s="20">
        <f ca="1">OFFSET('Stor Factors'!$B$13,$O42-1,P$14)*$L42+OFFSET('Stor Factors'!$B$13,$K42-1,P$14)*$H42</f>
        <v>-30467.610982604227</v>
      </c>
      <c r="R42" s="20">
        <f ca="1">OFFSET('Stor Factors'!$B$13,$O42-1,R$14)*$L42+OFFSET('Stor Factors'!$B$13,$K42-1,R$14)*$H42</f>
        <v>0</v>
      </c>
      <c r="S42" s="20"/>
      <c r="T42" s="20">
        <f ca="1">OFFSET('Stor Factors'!$B$13,$O42-1,T$14)*$L42+OFFSET('Stor Factors'!$B$13,$K42-1,T$14)*$H42</f>
        <v>0</v>
      </c>
      <c r="U42" s="20"/>
      <c r="V42" s="20">
        <f ca="1">OFFSET('Stor Factors'!$B$13,$O42-1,V$14)*$L42+OFFSET('Stor Factors'!$B$13,$K42-1,V$14)*$H42</f>
        <v>0</v>
      </c>
      <c r="X42" s="9">
        <f t="shared" ca="1" si="9"/>
        <v>-30467.610982604227</v>
      </c>
      <c r="Z42" s="25" t="str">
        <f t="shared" ca="1" si="10"/>
        <v/>
      </c>
      <c r="AA42" s="8"/>
      <c r="AB42" s="20"/>
    </row>
    <row r="43" spans="2:37" x14ac:dyDescent="0.2">
      <c r="B43" s="18">
        <f t="shared" si="11"/>
        <v>20</v>
      </c>
      <c r="D43" s="1" t="s">
        <v>21</v>
      </c>
      <c r="F43" s="50">
        <f ca="1">Function!R43</f>
        <v>-30169.664755768776</v>
      </c>
      <c r="H43" s="50"/>
      <c r="J43" s="2"/>
      <c r="K43" s="73">
        <v>0</v>
      </c>
      <c r="L43" s="50">
        <f t="shared" ca="1" si="12"/>
        <v>-30169.664755768776</v>
      </c>
      <c r="N43" s="18" t="s">
        <v>50</v>
      </c>
      <c r="O43" s="73">
        <v>27</v>
      </c>
      <c r="P43" s="20">
        <f ca="1">OFFSET('Stor Factors'!$B$13,$O43-1,P$14)*$L43+OFFSET('Stor Factors'!$B$13,$K43-1,P$14)*$H43</f>
        <v>-30169.664755768776</v>
      </c>
      <c r="R43" s="20">
        <f ca="1">OFFSET('Stor Factors'!$B$13,$O43-1,R$14)*$L43+OFFSET('Stor Factors'!$B$13,$K43-1,R$14)*$H43</f>
        <v>0</v>
      </c>
      <c r="S43" s="20"/>
      <c r="T43" s="20">
        <f ca="1">OFFSET('Stor Factors'!$B$13,$O43-1,T$14)*$L43+OFFSET('Stor Factors'!$B$13,$K43-1,T$14)*$H43</f>
        <v>0</v>
      </c>
      <c r="U43" s="20"/>
      <c r="V43" s="20">
        <f ca="1">OFFSET('Stor Factors'!$B$13,$O43-1,V$14)*$L43+OFFSET('Stor Factors'!$B$13,$K43-1,V$14)*$H43</f>
        <v>0</v>
      </c>
      <c r="X43" s="9">
        <f t="shared" ca="1" si="9"/>
        <v>-30169.664755768776</v>
      </c>
      <c r="Z43" s="25" t="str">
        <f t="shared" ca="1" si="10"/>
        <v/>
      </c>
      <c r="AA43" s="8"/>
      <c r="AB43" s="20"/>
    </row>
    <row r="44" spans="2:37" x14ac:dyDescent="0.2">
      <c r="B44" s="18">
        <f t="shared" si="11"/>
        <v>21</v>
      </c>
      <c r="D44" s="1" t="s">
        <v>23</v>
      </c>
      <c r="F44" s="50">
        <f ca="1">Function!R44</f>
        <v>0</v>
      </c>
      <c r="H44" s="50"/>
      <c r="J44" s="2"/>
      <c r="K44" s="73">
        <v>0</v>
      </c>
      <c r="L44" s="50">
        <f t="shared" ca="1" si="12"/>
        <v>0</v>
      </c>
      <c r="N44" s="18" t="s">
        <v>50</v>
      </c>
      <c r="O44" s="73">
        <v>27</v>
      </c>
      <c r="P44" s="20">
        <f ca="1">OFFSET('Stor Factors'!$B$13,$O44-1,P$14)*$L44+OFFSET('Stor Factors'!$B$13,$K44-1,P$14)*$H44</f>
        <v>0</v>
      </c>
      <c r="R44" s="20">
        <f ca="1">OFFSET('Stor Factors'!$B$13,$O44-1,R$14)*$L44+OFFSET('Stor Factors'!$B$13,$K44-1,R$14)*$H44</f>
        <v>0</v>
      </c>
      <c r="S44" s="20"/>
      <c r="T44" s="20">
        <f ca="1">OFFSET('Stor Factors'!$B$13,$O44-1,T$14)*$L44+OFFSET('Stor Factors'!$B$13,$K44-1,T$14)*$H44</f>
        <v>0</v>
      </c>
      <c r="U44" s="20"/>
      <c r="V44" s="20">
        <f ca="1">OFFSET('Stor Factors'!$B$13,$O44-1,V$14)*$L44+OFFSET('Stor Factors'!$B$13,$K44-1,V$14)*$H44</f>
        <v>0</v>
      </c>
      <c r="X44" s="9">
        <f t="shared" ca="1" si="9"/>
        <v>0</v>
      </c>
      <c r="Z44" s="25" t="str">
        <f t="shared" ca="1" si="10"/>
        <v/>
      </c>
      <c r="AA44" s="8"/>
      <c r="AB44" s="20"/>
    </row>
    <row r="45" spans="2:37" x14ac:dyDescent="0.2">
      <c r="B45" s="18">
        <f t="shared" si="11"/>
        <v>22</v>
      </c>
      <c r="D45" s="1" t="s">
        <v>25</v>
      </c>
      <c r="F45" s="50">
        <f ca="1">Function!R45</f>
        <v>-153844.17287634031</v>
      </c>
      <c r="H45" s="50"/>
      <c r="K45" s="73">
        <v>0</v>
      </c>
      <c r="L45" s="50">
        <f t="shared" ca="1" si="12"/>
        <v>-153844.17287634031</v>
      </c>
      <c r="N45" s="18" t="s">
        <v>50</v>
      </c>
      <c r="O45" s="73">
        <v>27</v>
      </c>
      <c r="P45" s="20">
        <f ca="1">OFFSET('Stor Factors'!$B$13,$O45-1,P$14)*$L45+OFFSET('Stor Factors'!$B$13,$K45-1,P$14)*$H45</f>
        <v>-153844.17287634031</v>
      </c>
      <c r="R45" s="20">
        <f ca="1">OFFSET('Stor Factors'!$B$13,$O45-1,R$14)*$L45+OFFSET('Stor Factors'!$B$13,$K45-1,R$14)*$H45</f>
        <v>0</v>
      </c>
      <c r="S45" s="20"/>
      <c r="T45" s="20">
        <f ca="1">OFFSET('Stor Factors'!$B$13,$O45-1,T$14)*$L45+OFFSET('Stor Factors'!$B$13,$K45-1,T$14)*$H45</f>
        <v>0</v>
      </c>
      <c r="U45" s="20"/>
      <c r="V45" s="20">
        <f ca="1">OFFSET('Stor Factors'!$B$13,$O45-1,V$14)*$L45+OFFSET('Stor Factors'!$B$13,$K45-1,V$14)*$H45</f>
        <v>0</v>
      </c>
      <c r="X45" s="9">
        <f t="shared" ca="1" si="9"/>
        <v>-153844.17287634031</v>
      </c>
      <c r="Z45" s="25" t="str">
        <f t="shared" ca="1" si="10"/>
        <v/>
      </c>
      <c r="AA45" s="8"/>
      <c r="AB45" s="20"/>
      <c r="AK45" s="93"/>
    </row>
    <row r="46" spans="2:37" x14ac:dyDescent="0.2">
      <c r="B46" s="18">
        <f t="shared" si="11"/>
        <v>23</v>
      </c>
      <c r="D46" s="1" t="s">
        <v>27</v>
      </c>
      <c r="F46" s="50">
        <f ca="1">Function!R46</f>
        <v>-17354.751934163171</v>
      </c>
      <c r="H46" s="50">
        <f ca="1">IF(K46&lt;&gt;0,OFFSET('Stor Factors'!$B$12,'Storage Class'!$K46-1,2),0)</f>
        <v>-17354.751934163171</v>
      </c>
      <c r="J46" s="2" t="s">
        <v>315</v>
      </c>
      <c r="K46" s="73">
        <v>6</v>
      </c>
      <c r="L46" s="50">
        <f t="shared" ca="1" si="12"/>
        <v>0</v>
      </c>
      <c r="N46" s="18" t="s">
        <v>50</v>
      </c>
      <c r="O46" s="73">
        <v>27</v>
      </c>
      <c r="P46" s="20">
        <f ca="1">OFFSET('Stor Factors'!$B$13,$O46-1,P$14)*$L46+OFFSET('Stor Factors'!$B$13,$K46-1,P$14)*$H46</f>
        <v>-17354.751934163171</v>
      </c>
      <c r="R46" s="20">
        <f ca="1">OFFSET('Stor Factors'!$B$13,$O46-1,R$14)*$L46+OFFSET('Stor Factors'!$B$13,$K46-1,R$14)*$H46</f>
        <v>0</v>
      </c>
      <c r="S46" s="20"/>
      <c r="T46" s="20">
        <f ca="1">OFFSET('Stor Factors'!$B$13,$O46-1,T$14)*$L46+OFFSET('Stor Factors'!$B$13,$K46-1,T$14)*$H46</f>
        <v>0</v>
      </c>
      <c r="U46" s="20"/>
      <c r="V46" s="20">
        <f ca="1">OFFSET('Stor Factors'!$B$13,$O46-1,V$14)*$L46+OFFSET('Stor Factors'!$B$13,$K46-1,V$14)*$H46</f>
        <v>0</v>
      </c>
      <c r="X46" s="9">
        <f t="shared" ca="1" si="9"/>
        <v>-17354.751934163171</v>
      </c>
      <c r="Z46" s="25" t="str">
        <f t="shared" ca="1" si="10"/>
        <v/>
      </c>
      <c r="AA46" s="8"/>
      <c r="AB46" s="20"/>
      <c r="AK46" s="93"/>
    </row>
    <row r="47" spans="2:37" x14ac:dyDescent="0.2">
      <c r="B47" s="18">
        <f t="shared" si="11"/>
        <v>24</v>
      </c>
      <c r="D47" s="1" t="s">
        <v>29</v>
      </c>
      <c r="F47" s="50">
        <f ca="1">Function!R47</f>
        <v>-127950.16722804983</v>
      </c>
      <c r="H47" s="50"/>
      <c r="K47" s="73">
        <v>0</v>
      </c>
      <c r="L47" s="50">
        <f t="shared" ca="1" si="12"/>
        <v>-127950.16722804983</v>
      </c>
      <c r="N47" s="18" t="s">
        <v>348</v>
      </c>
      <c r="O47" s="73">
        <v>24</v>
      </c>
      <c r="P47" s="20">
        <f ca="1">OFFSET('Stor Factors'!$B$13,$O47-1,P$14)*$L47+OFFSET('Stor Factors'!$B$13,$K47-1,P$14)*$H47</f>
        <v>-63975.083614024916</v>
      </c>
      <c r="R47" s="20">
        <f ca="1">OFFSET('Stor Factors'!$B$13,$O47-1,R$14)*$L47+OFFSET('Stor Factors'!$B$13,$K47-1,R$14)*$H47</f>
        <v>-58969.180089780137</v>
      </c>
      <c r="S47" s="20"/>
      <c r="T47" s="20">
        <f ca="1">OFFSET('Stor Factors'!$B$13,$O47-1,T$14)*$L47+OFFSET('Stor Factors'!$B$13,$K47-1,T$14)*$H47</f>
        <v>-5005.9035242447808</v>
      </c>
      <c r="U47" s="20"/>
      <c r="V47" s="20">
        <f ca="1">OFFSET('Stor Factors'!$B$13,$O47-1,V$14)*$L47+OFFSET('Stor Factors'!$B$13,$K47-1,V$14)*$H47</f>
        <v>0</v>
      </c>
      <c r="X47" s="9">
        <f t="shared" ca="1" si="9"/>
        <v>-127950.16722804983</v>
      </c>
      <c r="Z47" s="25" t="str">
        <f t="shared" ca="1" si="10"/>
        <v/>
      </c>
      <c r="AA47" s="8"/>
      <c r="AB47" s="20"/>
    </row>
    <row r="48" spans="2:37" x14ac:dyDescent="0.2">
      <c r="B48" s="18">
        <f t="shared" si="11"/>
        <v>25</v>
      </c>
      <c r="D48" s="1" t="s">
        <v>30</v>
      </c>
      <c r="F48" s="50">
        <f ca="1">Function!R48</f>
        <v>0</v>
      </c>
      <c r="H48" s="50"/>
      <c r="K48" s="73">
        <v>0</v>
      </c>
      <c r="L48" s="50">
        <f t="shared" ca="1" si="12"/>
        <v>0</v>
      </c>
      <c r="N48" s="18" t="s">
        <v>349</v>
      </c>
      <c r="O48" s="73">
        <v>36</v>
      </c>
      <c r="P48" s="20">
        <f ca="1">OFFSET('Stor Factors'!$B$13,$O48-1,P$14)*$L48+OFFSET('Stor Factors'!$B$13,$K48-1,P$14)*$H48</f>
        <v>0</v>
      </c>
      <c r="R48" s="20">
        <f ca="1">OFFSET('Stor Factors'!$B$13,$O48-1,R$14)*$L48+OFFSET('Stor Factors'!$B$13,$K48-1,R$14)*$H48</f>
        <v>0</v>
      </c>
      <c r="S48" s="20"/>
      <c r="T48" s="20">
        <f ca="1">OFFSET('Stor Factors'!$B$13,$O48-1,T$14)*$L48+OFFSET('Stor Factors'!$B$13,$K48-1,T$14)*$H48</f>
        <v>0</v>
      </c>
      <c r="U48" s="20"/>
      <c r="V48" s="20">
        <f ca="1">OFFSET('Stor Factors'!$B$13,$O48-1,V$14)*$L48+OFFSET('Stor Factors'!$B$13,$K48-1,V$14)*$H48</f>
        <v>0</v>
      </c>
      <c r="X48" s="9">
        <f t="shared" ca="1" si="9"/>
        <v>0</v>
      </c>
      <c r="Z48" s="25" t="str">
        <f t="shared" ca="1" si="10"/>
        <v/>
      </c>
      <c r="AA48" s="8"/>
      <c r="AB48" s="20"/>
    </row>
    <row r="49" spans="2:28" x14ac:dyDescent="0.2">
      <c r="B49" s="18">
        <f t="shared" si="11"/>
        <v>26</v>
      </c>
      <c r="D49" s="1" t="s">
        <v>31</v>
      </c>
      <c r="F49" s="50">
        <f ca="1">Function!R49</f>
        <v>0</v>
      </c>
      <c r="H49" s="50"/>
      <c r="K49" s="73">
        <v>0</v>
      </c>
      <c r="L49" s="50">
        <f t="shared" ca="1" si="12"/>
        <v>0</v>
      </c>
      <c r="N49" s="18"/>
      <c r="O49" s="73">
        <v>0</v>
      </c>
      <c r="P49" s="20">
        <f ca="1">OFFSET('Stor Factors'!$B$13,$O49-1,P$14)*$L49+OFFSET('Stor Factors'!$B$13,$K49-1,P$14)*$H49</f>
        <v>0</v>
      </c>
      <c r="R49" s="20">
        <f ca="1">OFFSET('Stor Factors'!$B$13,$O49-1,R$14)*$L49+OFFSET('Stor Factors'!$B$13,$K49-1,R$14)*$H49</f>
        <v>0</v>
      </c>
      <c r="S49" s="20"/>
      <c r="T49" s="20">
        <f ca="1">OFFSET('Stor Factors'!$B$13,$O49-1,T$14)*$L49+OFFSET('Stor Factors'!$B$13,$K49-1,T$14)*$H49</f>
        <v>0</v>
      </c>
      <c r="U49" s="20"/>
      <c r="V49" s="20">
        <f ca="1">OFFSET('Stor Factors'!$B$13,$O49-1,V$14)*$L49+OFFSET('Stor Factors'!$B$13,$K49-1,V$14)*$H49</f>
        <v>0</v>
      </c>
      <c r="X49" s="9">
        <f t="shared" ca="1" si="9"/>
        <v>0</v>
      </c>
      <c r="Z49" s="25" t="str">
        <f t="shared" ca="1" si="10"/>
        <v/>
      </c>
      <c r="AA49" s="8"/>
      <c r="AB49" s="20"/>
    </row>
    <row r="50" spans="2:28" x14ac:dyDescent="0.2">
      <c r="B50" s="18">
        <f t="shared" si="11"/>
        <v>27</v>
      </c>
      <c r="D50" s="1" t="s">
        <v>293</v>
      </c>
      <c r="F50" s="50">
        <f ca="1">Function!R50</f>
        <v>0</v>
      </c>
      <c r="H50" s="50"/>
      <c r="K50" s="73">
        <v>0</v>
      </c>
      <c r="L50" s="50">
        <f t="shared" ca="1" si="12"/>
        <v>0</v>
      </c>
      <c r="N50" s="18"/>
      <c r="O50" s="73">
        <v>0</v>
      </c>
      <c r="P50" s="20">
        <f ca="1">OFFSET('Stor Factors'!$B$13,$O50-1,P$14)*$L50+OFFSET('Stor Factors'!$B$13,$K50-1,P$14)*$H50</f>
        <v>0</v>
      </c>
      <c r="R50" s="20">
        <f ca="1">OFFSET('Stor Factors'!$B$13,$O50-1,R$14)*$L50+OFFSET('Stor Factors'!$B$13,$K50-1,R$14)*$H50</f>
        <v>0</v>
      </c>
      <c r="S50" s="20"/>
      <c r="T50" s="20">
        <f ca="1">OFFSET('Stor Factors'!$B$13,$O50-1,T$14)*$L50+OFFSET('Stor Factors'!$B$13,$K50-1,T$14)*$H50</f>
        <v>0</v>
      </c>
      <c r="U50" s="20"/>
      <c r="V50" s="20">
        <f ca="1">OFFSET('Stor Factors'!$B$13,$O50-1,V$14)*$L50+OFFSET('Stor Factors'!$B$13,$K50-1,V$14)*$H50</f>
        <v>0</v>
      </c>
      <c r="X50" s="9">
        <f t="shared" ca="1" si="9"/>
        <v>0</v>
      </c>
      <c r="Z50" s="25" t="str">
        <f t="shared" ca="1" si="10"/>
        <v/>
      </c>
      <c r="AA50" s="8"/>
      <c r="AB50" s="20"/>
    </row>
    <row r="51" spans="2:28" x14ac:dyDescent="0.2">
      <c r="B51" s="18">
        <f>B50+1</f>
        <v>28</v>
      </c>
      <c r="D51" s="1" t="s">
        <v>34</v>
      </c>
      <c r="F51" s="50">
        <f ca="1">Function!R51</f>
        <v>0</v>
      </c>
      <c r="H51" s="50"/>
      <c r="K51" s="73">
        <v>0</v>
      </c>
      <c r="L51" s="50">
        <f t="shared" ca="1" si="12"/>
        <v>0</v>
      </c>
      <c r="N51" s="18"/>
      <c r="O51" s="73">
        <v>0</v>
      </c>
      <c r="P51" s="20">
        <f ca="1">OFFSET('Stor Factors'!$B$13,$O51-1,P$14)*$L51+OFFSET('Stor Factors'!$B$13,$K51-1,P$14)*$H51</f>
        <v>0</v>
      </c>
      <c r="R51" s="20">
        <f ca="1">OFFSET('Stor Factors'!$B$13,$O51-1,R$14)*$L51+OFFSET('Stor Factors'!$B$13,$K51-1,R$14)*$H51</f>
        <v>0</v>
      </c>
      <c r="S51" s="20"/>
      <c r="T51" s="20">
        <f ca="1">OFFSET('Stor Factors'!$B$13,$O51-1,T$14)*$L51+OFFSET('Stor Factors'!$B$13,$K51-1,T$14)*$H51</f>
        <v>0</v>
      </c>
      <c r="U51" s="20"/>
      <c r="V51" s="20">
        <f ca="1">OFFSET('Stor Factors'!$B$13,$O51-1,V$14)*$L51+OFFSET('Stor Factors'!$B$13,$K51-1,V$14)*$H51</f>
        <v>0</v>
      </c>
      <c r="X51" s="9">
        <f t="shared" ca="1" si="9"/>
        <v>0</v>
      </c>
      <c r="Z51" s="25" t="str">
        <f t="shared" ca="1" si="10"/>
        <v/>
      </c>
      <c r="AA51" s="8"/>
      <c r="AB51" s="20"/>
    </row>
    <row r="52" spans="2:28" x14ac:dyDescent="0.2">
      <c r="B52" s="18">
        <f>B51+1</f>
        <v>29</v>
      </c>
      <c r="D52" s="1" t="s">
        <v>77</v>
      </c>
      <c r="F52" s="50">
        <f ca="1">Function!R52</f>
        <v>0</v>
      </c>
      <c r="H52" s="50"/>
      <c r="K52" s="73">
        <v>0</v>
      </c>
      <c r="L52" s="50">
        <f t="shared" ca="1" si="12"/>
        <v>0</v>
      </c>
      <c r="N52" s="18" t="s">
        <v>50</v>
      </c>
      <c r="O52" s="73">
        <v>27</v>
      </c>
      <c r="P52" s="20">
        <f ca="1">OFFSET('Stor Factors'!$B$13,$O52-1,P$14)*$L52+OFFSET('Stor Factors'!$B$13,$K52-1,P$14)*$H52</f>
        <v>0</v>
      </c>
      <c r="R52" s="20">
        <f ca="1">OFFSET('Stor Factors'!$B$13,$O52-1,R$14)*$L52+OFFSET('Stor Factors'!$B$13,$K52-1,R$14)*$H52</f>
        <v>0</v>
      </c>
      <c r="S52" s="20"/>
      <c r="T52" s="20">
        <f ca="1">OFFSET('Stor Factors'!$B$13,$O52-1,T$14)*$L52+OFFSET('Stor Factors'!$B$13,$K52-1,T$14)*$H52</f>
        <v>0</v>
      </c>
      <c r="U52" s="20"/>
      <c r="V52" s="20">
        <f ca="1">OFFSET('Stor Factors'!$B$13,$O52-1,V$14)*$L52+OFFSET('Stor Factors'!$B$13,$K52-1,V$14)*$H52</f>
        <v>0</v>
      </c>
      <c r="X52" s="9">
        <f t="shared" ca="1" si="9"/>
        <v>0</v>
      </c>
      <c r="Z52" s="25" t="str">
        <f t="shared" ca="1" si="10"/>
        <v/>
      </c>
      <c r="AA52" s="8"/>
      <c r="AB52" s="20"/>
    </row>
    <row r="53" spans="2:28" x14ac:dyDescent="0.2">
      <c r="B53" s="18">
        <f t="shared" si="11"/>
        <v>30</v>
      </c>
      <c r="D53" s="1" t="s">
        <v>298</v>
      </c>
      <c r="F53" s="41">
        <f ca="1">SUM(F40:F52)</f>
        <v>-408499.78366660059</v>
      </c>
      <c r="H53" s="41">
        <f ca="1">SUM(H40:H52)</f>
        <v>-20304.752803696461</v>
      </c>
      <c r="L53" s="41">
        <f ca="1">SUM(L40:L52)</f>
        <v>-388195.03086290415</v>
      </c>
      <c r="P53" s="28">
        <f ca="1">SUM(P40:P52)</f>
        <v>-320167.99210773851</v>
      </c>
      <c r="Q53" s="23"/>
      <c r="R53" s="28">
        <f ca="1">SUM(R40:R52)</f>
        <v>-81420.031515918934</v>
      </c>
      <c r="S53" s="22"/>
      <c r="T53" s="28">
        <f ca="1">SUM(T40:T52)</f>
        <v>-6911.7600429431259</v>
      </c>
      <c r="U53" s="22"/>
      <c r="V53" s="28">
        <f ca="1">SUM(V40:V52)</f>
        <v>0</v>
      </c>
      <c r="W53" s="18"/>
      <c r="X53" s="28">
        <f ca="1">SUM(X40:X52)</f>
        <v>-408499.78366660059</v>
      </c>
      <c r="Y53" s="8"/>
      <c r="Z53" s="25" t="str">
        <f t="shared" ca="1" si="10"/>
        <v/>
      </c>
      <c r="AB53" s="20"/>
    </row>
    <row r="54" spans="2:28" x14ac:dyDescent="0.2">
      <c r="R54" s="14"/>
      <c r="W54" s="18"/>
      <c r="Z54" s="25" t="str">
        <f t="shared" si="10"/>
        <v/>
      </c>
      <c r="AB54" s="20"/>
    </row>
    <row r="55" spans="2:28" x14ac:dyDescent="0.2">
      <c r="B55" s="18">
        <f>B53+1</f>
        <v>31</v>
      </c>
      <c r="D55" s="1" t="s">
        <v>196</v>
      </c>
      <c r="F55" s="50">
        <f ca="1">Function!R55</f>
        <v>-21589.070931578164</v>
      </c>
      <c r="H55" s="50"/>
      <c r="K55" s="73">
        <v>0</v>
      </c>
      <c r="L55" s="50">
        <f t="shared" ref="L55" ca="1" si="13">F55-H55</f>
        <v>-21589.070931578164</v>
      </c>
      <c r="N55" s="18" t="s">
        <v>120</v>
      </c>
      <c r="O55" s="73">
        <v>45</v>
      </c>
      <c r="P55" s="20">
        <f ca="1">OFFSET('Stor Factors'!$B$13,$O55-1,P$14)*$L55+OFFSET('Stor Factors'!$B$13,$K55-1,P$14)*$H55</f>
        <v>-15714.195584247675</v>
      </c>
      <c r="R55" s="20">
        <f ca="1">OFFSET('Stor Factors'!$B$13,$O55-1,R$14)*$L55+OFFSET('Stor Factors'!$B$13,$K55-1,R$14)*$H55</f>
        <v>-5415.1798292576814</v>
      </c>
      <c r="S55" s="20"/>
      <c r="T55" s="20">
        <f ca="1">OFFSET('Stor Factors'!$B$13,$O55-1,T$14)*$L55+OFFSET('Stor Factors'!$B$13,$K55-1,T$14)*$H55</f>
        <v>-459.69551807280931</v>
      </c>
      <c r="U55" s="20"/>
      <c r="V55" s="20">
        <f ca="1">OFFSET('Stor Factors'!$B$13,$O55-1,V$14)*$L55+OFFSET('Stor Factors'!$B$13,$K55-1,V$14)*$H55</f>
        <v>0</v>
      </c>
      <c r="X55" s="9">
        <f t="shared" ref="X55" ca="1" si="14">P55+R55+T55+V55</f>
        <v>-21589.070931578168</v>
      </c>
      <c r="Z55" s="25"/>
      <c r="AB55" s="20"/>
    </row>
    <row r="56" spans="2:28" x14ac:dyDescent="0.2">
      <c r="W56" s="18"/>
      <c r="Z56" s="25" t="str">
        <f t="shared" ref="Z56:Z59" si="15">IF(ROUND(F56,4)=ROUND(X56,4), "", "check")</f>
        <v/>
      </c>
      <c r="AB56" s="20"/>
    </row>
    <row r="57" spans="2:28" x14ac:dyDescent="0.2">
      <c r="B57" s="18">
        <f>B55+1</f>
        <v>32</v>
      </c>
      <c r="D57" s="1" t="s">
        <v>393</v>
      </c>
      <c r="F57" s="41">
        <f ca="1">F53+F55</f>
        <v>-430088.85459817876</v>
      </c>
      <c r="H57" s="41">
        <f ca="1">H53+H55</f>
        <v>-20304.752803696461</v>
      </c>
      <c r="L57" s="41">
        <f ca="1">L53+L55</f>
        <v>-409784.10179448233</v>
      </c>
      <c r="P57" s="10">
        <f ca="1">P53+P55</f>
        <v>-335882.18769198621</v>
      </c>
      <c r="Q57" s="14"/>
      <c r="R57" s="10">
        <f ca="1">R53+R55</f>
        <v>-86835.21134517662</v>
      </c>
      <c r="S57" s="8"/>
      <c r="T57" s="10">
        <f ca="1">T53+T55</f>
        <v>-7371.455561015935</v>
      </c>
      <c r="U57" s="8"/>
      <c r="V57" s="10">
        <f ca="1">V53+V55</f>
        <v>0</v>
      </c>
      <c r="W57" s="18"/>
      <c r="X57" s="10">
        <f ca="1">X53+X55</f>
        <v>-430088.85459817876</v>
      </c>
      <c r="Z57" s="25" t="str">
        <f t="shared" ca="1" si="15"/>
        <v/>
      </c>
      <c r="AA57" s="8"/>
      <c r="AB57" s="20"/>
    </row>
    <row r="58" spans="2:28" x14ac:dyDescent="0.2">
      <c r="D58" s="6"/>
      <c r="F58" s="76"/>
      <c r="H58" s="76"/>
      <c r="L58" s="76"/>
      <c r="W58" s="18"/>
      <c r="Z58" s="25" t="str">
        <f t="shared" si="15"/>
        <v/>
      </c>
      <c r="AB58" s="20"/>
    </row>
    <row r="59" spans="2:28" x14ac:dyDescent="0.2">
      <c r="E59" s="6"/>
      <c r="W59" s="18"/>
      <c r="Z59" s="25" t="str">
        <f t="shared" si="15"/>
        <v/>
      </c>
      <c r="AB59" s="20"/>
    </row>
    <row r="60" spans="2:28" x14ac:dyDescent="0.2">
      <c r="D60" s="6" t="s">
        <v>17</v>
      </c>
      <c r="E60" s="7"/>
      <c r="F60" s="77"/>
      <c r="Z60" s="27"/>
    </row>
    <row r="61" spans="2:28" x14ac:dyDescent="0.2">
      <c r="Z61" s="27"/>
    </row>
    <row r="62" spans="2:28" x14ac:dyDescent="0.2">
      <c r="B62" s="18">
        <f>B57+1</f>
        <v>33</v>
      </c>
      <c r="D62" s="1" t="s">
        <v>76</v>
      </c>
      <c r="F62" s="50">
        <f ca="1">F18+F40</f>
        <v>13017.78562077151</v>
      </c>
      <c r="H62" s="50">
        <f ca="1">H18+H40</f>
        <v>7.3027000000000006</v>
      </c>
      <c r="J62" s="2"/>
      <c r="K62" s="73">
        <v>0</v>
      </c>
      <c r="L62" s="50">
        <f ca="1">F62-H62</f>
        <v>13010.48292077151</v>
      </c>
      <c r="N62" s="18"/>
      <c r="O62" s="73">
        <v>0</v>
      </c>
      <c r="P62" s="20">
        <f ca="1">P18+P40</f>
        <v>13017.78562077151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X62" s="9">
        <f t="shared" ref="X62:X74" ca="1" si="16">P62+R62+T62+V62</f>
        <v>13017.78562077151</v>
      </c>
      <c r="Z62" s="25" t="str">
        <f ca="1">IF(ROUND(F62,4)=ROUND(X62,4), "", "check")</f>
        <v/>
      </c>
      <c r="AB62" s="20"/>
    </row>
    <row r="63" spans="2:28" x14ac:dyDescent="0.2">
      <c r="B63" s="18">
        <f>B62+1</f>
        <v>34</v>
      </c>
      <c r="D63" s="1" t="s">
        <v>75</v>
      </c>
      <c r="F63" s="50">
        <f t="shared" ref="F63:F74" ca="1" si="17">F19+F41</f>
        <v>26073.599070325727</v>
      </c>
      <c r="H63" s="50"/>
      <c r="J63" s="2"/>
      <c r="K63" s="73">
        <v>0</v>
      </c>
      <c r="L63" s="50">
        <f ca="1">F63-H63</f>
        <v>26073.599070325727</v>
      </c>
      <c r="N63" s="18"/>
      <c r="O63" s="73">
        <v>0</v>
      </c>
      <c r="P63" s="20">
        <f t="shared" ref="P63:R74" ca="1" si="18">P19+P41</f>
        <v>13036.799535162863</v>
      </c>
      <c r="R63" s="20">
        <f t="shared" ca="1" si="18"/>
        <v>12016.699879933371</v>
      </c>
      <c r="S63" s="20"/>
      <c r="T63" s="20">
        <f t="shared" ref="T63:T74" ca="1" si="19">T19+T41</f>
        <v>1020.0996552294882</v>
      </c>
      <c r="U63" s="20"/>
      <c r="V63" s="20">
        <f t="shared" ref="V63:V74" ca="1" si="20">V19+V41</f>
        <v>0</v>
      </c>
      <c r="X63" s="9">
        <f t="shared" ca="1" si="16"/>
        <v>26073.599070325723</v>
      </c>
      <c r="Z63" s="25" t="str">
        <f t="shared" ref="Z63:Z126" ca="1" si="21">IF(ROUND(F63,4)=ROUND(X63,4), "", "check")</f>
        <v/>
      </c>
      <c r="AB63" s="20"/>
    </row>
    <row r="64" spans="2:28" x14ac:dyDescent="0.2">
      <c r="B64" s="18">
        <f t="shared" ref="B64:B75" si="22">B63+1</f>
        <v>35</v>
      </c>
      <c r="D64" s="1" t="s">
        <v>19</v>
      </c>
      <c r="F64" s="50">
        <f t="shared" ca="1" si="17"/>
        <v>49330.938952358076</v>
      </c>
      <c r="H64" s="50">
        <f ca="1">H20+H42</f>
        <v>6163.3275821364768</v>
      </c>
      <c r="J64" s="2"/>
      <c r="K64" s="73">
        <v>0</v>
      </c>
      <c r="L64" s="50">
        <f t="shared" ref="L64:L74" ca="1" si="23">F64-H64</f>
        <v>43167.611370221595</v>
      </c>
      <c r="N64" s="18"/>
      <c r="O64" s="73">
        <v>0</v>
      </c>
      <c r="P64" s="20">
        <f t="shared" ca="1" si="18"/>
        <v>49330.938952358076</v>
      </c>
      <c r="R64" s="20">
        <f t="shared" ca="1" si="18"/>
        <v>0</v>
      </c>
      <c r="S64" s="20"/>
      <c r="T64" s="20">
        <f t="shared" ca="1" si="19"/>
        <v>0</v>
      </c>
      <c r="U64" s="20"/>
      <c r="V64" s="20">
        <f t="shared" ca="1" si="20"/>
        <v>0</v>
      </c>
      <c r="X64" s="9">
        <f t="shared" ca="1" si="16"/>
        <v>49330.938952358076</v>
      </c>
      <c r="Z64" s="25" t="str">
        <f t="shared" ca="1" si="21"/>
        <v/>
      </c>
      <c r="AB64" s="20"/>
    </row>
    <row r="65" spans="2:37" x14ac:dyDescent="0.2">
      <c r="B65" s="18">
        <f t="shared" si="22"/>
        <v>36</v>
      </c>
      <c r="D65" s="1" t="s">
        <v>21</v>
      </c>
      <c r="F65" s="50">
        <f t="shared" ca="1" si="17"/>
        <v>10132.150632208672</v>
      </c>
      <c r="H65" s="50"/>
      <c r="J65" s="2"/>
      <c r="K65" s="73">
        <v>0</v>
      </c>
      <c r="L65" s="50">
        <f t="shared" ca="1" si="23"/>
        <v>10132.150632208672</v>
      </c>
      <c r="N65" s="18"/>
      <c r="O65" s="73">
        <v>0</v>
      </c>
      <c r="P65" s="20">
        <f t="shared" ca="1" si="18"/>
        <v>10132.150632208672</v>
      </c>
      <c r="R65" s="20">
        <f t="shared" ca="1" si="18"/>
        <v>0</v>
      </c>
      <c r="S65" s="20"/>
      <c r="T65" s="20">
        <f t="shared" ca="1" si="19"/>
        <v>0</v>
      </c>
      <c r="U65" s="20"/>
      <c r="V65" s="20">
        <f t="shared" ca="1" si="20"/>
        <v>0</v>
      </c>
      <c r="X65" s="9">
        <f t="shared" ca="1" si="16"/>
        <v>10132.150632208672</v>
      </c>
      <c r="Z65" s="25" t="str">
        <f t="shared" ca="1" si="21"/>
        <v/>
      </c>
      <c r="AB65" s="20"/>
    </row>
    <row r="66" spans="2:37" x14ac:dyDescent="0.2">
      <c r="B66" s="18">
        <f t="shared" si="22"/>
        <v>37</v>
      </c>
      <c r="D66" s="1" t="s">
        <v>23</v>
      </c>
      <c r="F66" s="50">
        <f t="shared" ca="1" si="17"/>
        <v>0</v>
      </c>
      <c r="H66" s="50"/>
      <c r="J66" s="2"/>
      <c r="K66" s="73">
        <v>0</v>
      </c>
      <c r="L66" s="50">
        <f t="shared" ca="1" si="23"/>
        <v>0</v>
      </c>
      <c r="N66" s="18"/>
      <c r="O66" s="73">
        <v>0</v>
      </c>
      <c r="P66" s="20">
        <f t="shared" ca="1" si="18"/>
        <v>0</v>
      </c>
      <c r="R66" s="20">
        <f t="shared" ca="1" si="18"/>
        <v>0</v>
      </c>
      <c r="S66" s="20"/>
      <c r="T66" s="20">
        <f t="shared" ca="1" si="19"/>
        <v>0</v>
      </c>
      <c r="U66" s="20"/>
      <c r="V66" s="20">
        <f t="shared" ca="1" si="20"/>
        <v>0</v>
      </c>
      <c r="X66" s="9">
        <f t="shared" ca="1" si="16"/>
        <v>0</v>
      </c>
      <c r="Z66" s="25" t="str">
        <f t="shared" ca="1" si="21"/>
        <v/>
      </c>
      <c r="AB66" s="20"/>
    </row>
    <row r="67" spans="2:37" x14ac:dyDescent="0.2">
      <c r="B67" s="18">
        <f t="shared" si="22"/>
        <v>38</v>
      </c>
      <c r="D67" s="1" t="s">
        <v>25</v>
      </c>
      <c r="F67" s="50">
        <f t="shared" ca="1" si="17"/>
        <v>222279.83060167442</v>
      </c>
      <c r="H67" s="50"/>
      <c r="K67" s="73">
        <v>0</v>
      </c>
      <c r="L67" s="50">
        <f t="shared" ca="1" si="23"/>
        <v>222279.83060167442</v>
      </c>
      <c r="N67" s="18"/>
      <c r="O67" s="73">
        <v>0</v>
      </c>
      <c r="P67" s="20">
        <f t="shared" ca="1" si="18"/>
        <v>222279.83060167442</v>
      </c>
      <c r="R67" s="20">
        <f t="shared" ca="1" si="18"/>
        <v>0</v>
      </c>
      <c r="S67" s="20"/>
      <c r="T67" s="20">
        <f t="shared" ca="1" si="19"/>
        <v>0</v>
      </c>
      <c r="U67" s="20"/>
      <c r="V67" s="20">
        <f t="shared" ca="1" si="20"/>
        <v>0</v>
      </c>
      <c r="X67" s="9">
        <f t="shared" ca="1" si="16"/>
        <v>222279.83060167442</v>
      </c>
      <c r="Z67" s="25" t="str">
        <f t="shared" ca="1" si="21"/>
        <v/>
      </c>
      <c r="AB67" s="20"/>
      <c r="AK67" s="93"/>
    </row>
    <row r="68" spans="2:37" x14ac:dyDescent="0.2">
      <c r="B68" s="18">
        <f t="shared" si="22"/>
        <v>39</v>
      </c>
      <c r="D68" s="1" t="s">
        <v>27</v>
      </c>
      <c r="F68" s="50">
        <f t="shared" ca="1" si="17"/>
        <v>12667.96592956391</v>
      </c>
      <c r="H68" s="50">
        <f ca="1">H24+H46</f>
        <v>12667.96592956391</v>
      </c>
      <c r="J68" s="2"/>
      <c r="K68" s="73">
        <v>0</v>
      </c>
      <c r="L68" s="50">
        <f t="shared" ca="1" si="23"/>
        <v>0</v>
      </c>
      <c r="N68" s="18"/>
      <c r="O68" s="73">
        <v>0</v>
      </c>
      <c r="P68" s="20">
        <f t="shared" ca="1" si="18"/>
        <v>12667.96592956391</v>
      </c>
      <c r="R68" s="20">
        <f t="shared" ca="1" si="18"/>
        <v>0</v>
      </c>
      <c r="S68" s="20"/>
      <c r="T68" s="20">
        <f t="shared" ca="1" si="19"/>
        <v>0</v>
      </c>
      <c r="U68" s="20"/>
      <c r="V68" s="20">
        <f t="shared" ca="1" si="20"/>
        <v>0</v>
      </c>
      <c r="X68" s="9">
        <f t="shared" ca="1" si="16"/>
        <v>12667.96592956391</v>
      </c>
      <c r="Z68" s="25" t="str">
        <f t="shared" ca="1" si="21"/>
        <v/>
      </c>
      <c r="AB68" s="20"/>
      <c r="AK68" s="93"/>
    </row>
    <row r="69" spans="2:37" x14ac:dyDescent="0.2">
      <c r="B69" s="18">
        <f t="shared" si="22"/>
        <v>40</v>
      </c>
      <c r="D69" s="1" t="s">
        <v>29</v>
      </c>
      <c r="F69" s="50">
        <f t="shared" ca="1" si="17"/>
        <v>257394.65378702851</v>
      </c>
      <c r="H69" s="50"/>
      <c r="K69" s="73">
        <v>0</v>
      </c>
      <c r="L69" s="50">
        <f t="shared" ca="1" si="23"/>
        <v>257394.65378702851</v>
      </c>
      <c r="N69" s="18"/>
      <c r="O69" s="73">
        <v>0</v>
      </c>
      <c r="P69" s="20">
        <f t="shared" ca="1" si="18"/>
        <v>128697.32689351426</v>
      </c>
      <c r="R69" s="20">
        <f t="shared" ca="1" si="18"/>
        <v>118627.05631529979</v>
      </c>
      <c r="S69" s="20"/>
      <c r="T69" s="20">
        <f t="shared" ca="1" si="19"/>
        <v>10070.270578214468</v>
      </c>
      <c r="U69" s="20"/>
      <c r="V69" s="20">
        <f t="shared" ca="1" si="20"/>
        <v>0</v>
      </c>
      <c r="X69" s="9">
        <f t="shared" ca="1" si="16"/>
        <v>257394.65378702851</v>
      </c>
      <c r="Z69" s="25" t="str">
        <f t="shared" ca="1" si="21"/>
        <v/>
      </c>
      <c r="AB69" s="20"/>
    </row>
    <row r="70" spans="2:37" x14ac:dyDescent="0.2">
      <c r="B70" s="18">
        <f t="shared" si="22"/>
        <v>41</v>
      </c>
      <c r="D70" s="1" t="s">
        <v>30</v>
      </c>
      <c r="F70" s="50">
        <f t="shared" ca="1" si="17"/>
        <v>68466.485990000001</v>
      </c>
      <c r="H70" s="50"/>
      <c r="K70" s="73">
        <v>0</v>
      </c>
      <c r="L70" s="50">
        <f t="shared" ca="1" si="23"/>
        <v>68466.485990000001</v>
      </c>
      <c r="N70" s="18"/>
      <c r="O70" s="73">
        <v>0</v>
      </c>
      <c r="P70" s="20">
        <f t="shared" ca="1" si="18"/>
        <v>0</v>
      </c>
      <c r="R70" s="20">
        <f t="shared" ca="1" si="18"/>
        <v>63109.14053379398</v>
      </c>
      <c r="S70" s="20"/>
      <c r="T70" s="20">
        <f t="shared" ca="1" si="19"/>
        <v>5357.3454562060251</v>
      </c>
      <c r="U70" s="20"/>
      <c r="V70" s="20">
        <f t="shared" ca="1" si="20"/>
        <v>0</v>
      </c>
      <c r="X70" s="9">
        <f t="shared" ca="1" si="16"/>
        <v>68466.485990000001</v>
      </c>
      <c r="Z70" s="25" t="str">
        <f t="shared" ca="1" si="21"/>
        <v/>
      </c>
      <c r="AB70" s="20"/>
    </row>
    <row r="71" spans="2:37" x14ac:dyDescent="0.2">
      <c r="B71" s="18">
        <f t="shared" si="22"/>
        <v>42</v>
      </c>
      <c r="D71" s="1" t="s">
        <v>31</v>
      </c>
      <c r="F71" s="50">
        <f t="shared" ca="1" si="17"/>
        <v>0</v>
      </c>
      <c r="H71" s="50"/>
      <c r="K71" s="73">
        <v>0</v>
      </c>
      <c r="L71" s="50">
        <f t="shared" ca="1" si="23"/>
        <v>0</v>
      </c>
      <c r="N71" s="18"/>
      <c r="O71" s="73">
        <v>0</v>
      </c>
      <c r="P71" s="20">
        <f t="shared" ca="1" si="18"/>
        <v>0</v>
      </c>
      <c r="R71" s="20">
        <f t="shared" ca="1" si="18"/>
        <v>0</v>
      </c>
      <c r="S71" s="20"/>
      <c r="T71" s="20">
        <f t="shared" ca="1" si="19"/>
        <v>0</v>
      </c>
      <c r="U71" s="20"/>
      <c r="V71" s="20">
        <f t="shared" ca="1" si="20"/>
        <v>0</v>
      </c>
      <c r="X71" s="9">
        <f t="shared" ca="1" si="16"/>
        <v>0</v>
      </c>
      <c r="Z71" s="25" t="str">
        <f t="shared" ca="1" si="21"/>
        <v/>
      </c>
      <c r="AB71" s="20"/>
    </row>
    <row r="72" spans="2:37" x14ac:dyDescent="0.2">
      <c r="B72" s="18">
        <f t="shared" si="22"/>
        <v>43</v>
      </c>
      <c r="D72" s="1" t="s">
        <v>293</v>
      </c>
      <c r="F72" s="50">
        <f t="shared" ca="1" si="17"/>
        <v>0</v>
      </c>
      <c r="H72" s="50"/>
      <c r="K72" s="73">
        <v>0</v>
      </c>
      <c r="L72" s="50">
        <f t="shared" ca="1" si="23"/>
        <v>0</v>
      </c>
      <c r="N72" s="18"/>
      <c r="O72" s="73">
        <v>0</v>
      </c>
      <c r="P72" s="20">
        <f t="shared" ca="1" si="18"/>
        <v>0</v>
      </c>
      <c r="R72" s="20">
        <f t="shared" ca="1" si="18"/>
        <v>0</v>
      </c>
      <c r="S72" s="20"/>
      <c r="T72" s="20">
        <f t="shared" ca="1" si="19"/>
        <v>0</v>
      </c>
      <c r="U72" s="20"/>
      <c r="V72" s="20">
        <f t="shared" ca="1" si="20"/>
        <v>0</v>
      </c>
      <c r="X72" s="9">
        <f t="shared" ca="1" si="16"/>
        <v>0</v>
      </c>
      <c r="Z72" s="25" t="str">
        <f t="shared" ca="1" si="21"/>
        <v/>
      </c>
      <c r="AB72" s="20"/>
    </row>
    <row r="73" spans="2:37" x14ac:dyDescent="0.2">
      <c r="B73" s="18">
        <f>B72+1</f>
        <v>44</v>
      </c>
      <c r="D73" s="1" t="s">
        <v>34</v>
      </c>
      <c r="F73" s="50">
        <f t="shared" ca="1" si="17"/>
        <v>0</v>
      </c>
      <c r="H73" s="50"/>
      <c r="K73" s="73">
        <v>0</v>
      </c>
      <c r="L73" s="50">
        <f t="shared" ca="1" si="23"/>
        <v>0</v>
      </c>
      <c r="N73" s="18"/>
      <c r="O73" s="73">
        <v>0</v>
      </c>
      <c r="P73" s="20">
        <f t="shared" ca="1" si="18"/>
        <v>0</v>
      </c>
      <c r="R73" s="20">
        <f t="shared" ca="1" si="18"/>
        <v>0</v>
      </c>
      <c r="S73" s="20"/>
      <c r="T73" s="20">
        <f t="shared" ca="1" si="19"/>
        <v>0</v>
      </c>
      <c r="U73" s="20"/>
      <c r="V73" s="20">
        <f t="shared" ca="1" si="20"/>
        <v>0</v>
      </c>
      <c r="X73" s="9">
        <f t="shared" ca="1" si="16"/>
        <v>0</v>
      </c>
      <c r="Z73" s="25" t="str">
        <f t="shared" ca="1" si="21"/>
        <v/>
      </c>
      <c r="AB73" s="20"/>
    </row>
    <row r="74" spans="2:37" x14ac:dyDescent="0.2">
      <c r="B74" s="18">
        <f>B73+1</f>
        <v>45</v>
      </c>
      <c r="D74" s="1" t="s">
        <v>77</v>
      </c>
      <c r="F74" s="50">
        <f t="shared" ca="1" si="17"/>
        <v>477.03131475162303</v>
      </c>
      <c r="H74" s="50"/>
      <c r="K74" s="73">
        <v>0</v>
      </c>
      <c r="L74" s="50">
        <f t="shared" ca="1" si="23"/>
        <v>477.03131475162303</v>
      </c>
      <c r="N74" s="18"/>
      <c r="O74" s="73">
        <v>0</v>
      </c>
      <c r="P74" s="20">
        <f t="shared" ca="1" si="18"/>
        <v>477.03131475162303</v>
      </c>
      <c r="R74" s="20">
        <f t="shared" ca="1" si="18"/>
        <v>0</v>
      </c>
      <c r="S74" s="20"/>
      <c r="T74" s="20">
        <f t="shared" ca="1" si="19"/>
        <v>0</v>
      </c>
      <c r="U74" s="20"/>
      <c r="V74" s="20">
        <f t="shared" ca="1" si="20"/>
        <v>0</v>
      </c>
      <c r="X74" s="9">
        <f t="shared" ca="1" si="16"/>
        <v>477.03131475162303</v>
      </c>
      <c r="Z74" s="25" t="str">
        <f t="shared" ca="1" si="21"/>
        <v/>
      </c>
      <c r="AB74" s="20"/>
    </row>
    <row r="75" spans="2:37" x14ac:dyDescent="0.2">
      <c r="B75" s="18">
        <f t="shared" si="22"/>
        <v>46</v>
      </c>
      <c r="D75" s="1" t="s">
        <v>394</v>
      </c>
      <c r="F75" s="41">
        <f ca="1">SUM(F62:F74)</f>
        <v>659840.44189868239</v>
      </c>
      <c r="H75" s="41">
        <f ca="1">SUM(H62:H74)</f>
        <v>18838.596211700387</v>
      </c>
      <c r="L75" s="41">
        <f ca="1">SUM(L62:L74)</f>
        <v>641001.84568698192</v>
      </c>
      <c r="P75" s="28">
        <f ca="1">SUM(P62:P74)</f>
        <v>449639.82948000531</v>
      </c>
      <c r="Q75" s="23"/>
      <c r="R75" s="28">
        <f ca="1">SUM(R62:R74)</f>
        <v>193752.89672902715</v>
      </c>
      <c r="S75" s="22"/>
      <c r="T75" s="28">
        <f ca="1">SUM(T62:T74)</f>
        <v>16447.71568964998</v>
      </c>
      <c r="U75" s="22"/>
      <c r="V75" s="28">
        <f ca="1">SUM(V62:V74)</f>
        <v>0</v>
      </c>
      <c r="W75" s="18"/>
      <c r="X75" s="28">
        <f ca="1">SUM(X62:X74)</f>
        <v>659840.44189868239</v>
      </c>
      <c r="Y75" s="8"/>
      <c r="Z75" s="25" t="str">
        <f t="shared" ca="1" si="21"/>
        <v/>
      </c>
      <c r="AB75" s="20"/>
    </row>
    <row r="76" spans="2:37" x14ac:dyDescent="0.2">
      <c r="W76" s="18"/>
      <c r="Z76" s="25" t="str">
        <f t="shared" si="21"/>
        <v/>
      </c>
      <c r="AB76" s="20"/>
    </row>
    <row r="77" spans="2:37" x14ac:dyDescent="0.2">
      <c r="B77" s="18">
        <f>B75+1</f>
        <v>47</v>
      </c>
      <c r="D77" s="1" t="s">
        <v>196</v>
      </c>
      <c r="F77" s="50">
        <f ca="1">F33+F55</f>
        <v>21591.256497628456</v>
      </c>
      <c r="H77" s="50"/>
      <c r="K77" s="73">
        <v>0</v>
      </c>
      <c r="L77" s="50">
        <f t="shared" ref="L77" ca="1" si="24">F77-H77</f>
        <v>21591.256497628456</v>
      </c>
      <c r="N77" s="18"/>
      <c r="O77" s="73">
        <v>0</v>
      </c>
      <c r="P77" s="20">
        <f ca="1">P33+P55</f>
        <v>15715.786408256979</v>
      </c>
      <c r="R77" s="20">
        <f ca="1">R33+R55</f>
        <v>5415.728034098388</v>
      </c>
      <c r="S77" s="20"/>
      <c r="T77" s="20">
        <f ca="1">T33+T55</f>
        <v>459.74205527308794</v>
      </c>
      <c r="U77" s="20"/>
      <c r="V77" s="20">
        <f ca="1">V33+V55</f>
        <v>0</v>
      </c>
      <c r="X77" s="9">
        <f t="shared" ref="X77" ca="1" si="25">P77+R77+T77+V77</f>
        <v>21591.256497628456</v>
      </c>
      <c r="Z77" s="25"/>
      <c r="AB77" s="20"/>
    </row>
    <row r="78" spans="2:37" x14ac:dyDescent="0.2">
      <c r="W78" s="18"/>
      <c r="Z78" s="25" t="str">
        <f t="shared" si="21"/>
        <v/>
      </c>
      <c r="AB78" s="20"/>
    </row>
    <row r="79" spans="2:37" x14ac:dyDescent="0.2">
      <c r="B79" s="18">
        <f>B77+1</f>
        <v>48</v>
      </c>
      <c r="D79" s="1" t="s">
        <v>395</v>
      </c>
      <c r="F79" s="41">
        <f ca="1">F75+F77</f>
        <v>681431.69839631079</v>
      </c>
      <c r="H79" s="41">
        <f ca="1">H75+H77</f>
        <v>18838.596211700387</v>
      </c>
      <c r="L79" s="41">
        <f ca="1">L75+L77</f>
        <v>662593.10218461032</v>
      </c>
      <c r="P79" s="10">
        <f ca="1">P75+P77</f>
        <v>465355.61588826228</v>
      </c>
      <c r="Q79" s="14"/>
      <c r="R79" s="10">
        <f ca="1">R75+R77</f>
        <v>199168.62476312555</v>
      </c>
      <c r="S79" s="8"/>
      <c r="T79" s="10">
        <f ca="1">T75+T77</f>
        <v>16907.457744923067</v>
      </c>
      <c r="U79" s="8"/>
      <c r="V79" s="10">
        <f ca="1">V75+V77</f>
        <v>0</v>
      </c>
      <c r="W79" s="18"/>
      <c r="X79" s="10">
        <f ca="1">X75+X77</f>
        <v>681431.69839631079</v>
      </c>
      <c r="Z79" s="25" t="str">
        <f t="shared" ca="1" si="21"/>
        <v/>
      </c>
      <c r="AA79" s="8"/>
      <c r="AB79" s="20"/>
    </row>
    <row r="80" spans="2:37" x14ac:dyDescent="0.2">
      <c r="D80" s="6"/>
      <c r="F80" s="76"/>
      <c r="H80" s="76"/>
      <c r="L80" s="76"/>
      <c r="W80" s="18"/>
      <c r="Z80" s="25" t="str">
        <f t="shared" si="21"/>
        <v/>
      </c>
      <c r="AB80" s="20"/>
    </row>
    <row r="81" spans="2:30" x14ac:dyDescent="0.2">
      <c r="E81" s="6"/>
      <c r="W81" s="18"/>
      <c r="Z81" s="25" t="str">
        <f t="shared" si="21"/>
        <v/>
      </c>
      <c r="AB81" s="20"/>
    </row>
    <row r="82" spans="2:30" x14ac:dyDescent="0.2">
      <c r="D82" s="6" t="s">
        <v>36</v>
      </c>
      <c r="F82" s="76"/>
      <c r="H82" s="76"/>
      <c r="L82" s="76"/>
      <c r="W82" s="18"/>
      <c r="Z82" s="25" t="str">
        <f t="shared" si="21"/>
        <v/>
      </c>
      <c r="AB82" s="22"/>
    </row>
    <row r="83" spans="2:30" x14ac:dyDescent="0.2">
      <c r="W83" s="18"/>
      <c r="Z83" s="25" t="str">
        <f t="shared" si="21"/>
        <v/>
      </c>
      <c r="AB83" s="22"/>
    </row>
    <row r="84" spans="2:30" x14ac:dyDescent="0.2">
      <c r="B84" s="18">
        <f>B79+1</f>
        <v>49</v>
      </c>
      <c r="D84" s="1" t="s">
        <v>41</v>
      </c>
      <c r="F84" s="50">
        <f ca="1">Function!R84</f>
        <v>4345.1165095733522</v>
      </c>
      <c r="H84" s="50"/>
      <c r="K84" s="73">
        <v>0</v>
      </c>
      <c r="L84" s="50">
        <f t="shared" ref="L84:L88" ca="1" si="26">F84-H84</f>
        <v>4345.1165095733522</v>
      </c>
      <c r="N84" s="18" t="s">
        <v>231</v>
      </c>
      <c r="O84" s="73">
        <v>51</v>
      </c>
      <c r="P84" s="20">
        <f ca="1">OFFSET('Stor Factors'!$B$13,$O84-1,P$14)*$L84+OFFSET('Stor Factors'!$B$13,$K84-1,P$14)*$H84</f>
        <v>3302.8851709377354</v>
      </c>
      <c r="R84" s="20">
        <f ca="1">OFFSET('Stor Factors'!$B$13,$O84-1,R$14)*$L84+OFFSET('Stor Factors'!$B$13,$K84-1,R$14)*$H84</f>
        <v>960.67912742427245</v>
      </c>
      <c r="S84" s="20"/>
      <c r="T84" s="20">
        <f ca="1">OFFSET('Stor Factors'!$B$13,$O84-1,T$14)*$L84+OFFSET('Stor Factors'!$B$13,$K84-1,T$14)*$H84</f>
        <v>81.552211211344584</v>
      </c>
      <c r="U84" s="20"/>
      <c r="V84" s="20">
        <f ca="1">OFFSET('Stor Factors'!$B$13,$O84-1,V$14)*$L84+OFFSET('Stor Factors'!$B$13,$K84-1,V$14)*$H84</f>
        <v>0</v>
      </c>
      <c r="X84" s="9">
        <f t="shared" ref="X84:X88" ca="1" si="27">P84+R84+T84+V84</f>
        <v>4345.1165095733531</v>
      </c>
      <c r="Z84" s="25" t="str">
        <f t="shared" ca="1" si="21"/>
        <v/>
      </c>
      <c r="AB84" s="22"/>
    </row>
    <row r="85" spans="2:30" x14ac:dyDescent="0.2">
      <c r="B85" s="18">
        <f>B84+1</f>
        <v>50</v>
      </c>
      <c r="D85" s="1" t="s">
        <v>379</v>
      </c>
      <c r="F85" s="50">
        <f ca="1">Function!R85</f>
        <v>-206.16452215560537</v>
      </c>
      <c r="H85" s="50"/>
      <c r="K85" s="73">
        <v>0</v>
      </c>
      <c r="L85" s="50">
        <f t="shared" ca="1" si="26"/>
        <v>-206.16452215560537</v>
      </c>
      <c r="N85" s="18" t="s">
        <v>231</v>
      </c>
      <c r="O85" s="73">
        <v>51</v>
      </c>
      <c r="P85" s="20">
        <f ca="1">OFFSET('Stor Factors'!$B$13,$O85-1,P$14)*$L85+OFFSET('Stor Factors'!$B$13,$K85-1,P$14)*$H85</f>
        <v>-156.71334508544044</v>
      </c>
      <c r="R85" s="20">
        <f ca="1">OFFSET('Stor Factors'!$B$13,$O85-1,R$14)*$L85+OFFSET('Stor Factors'!$B$13,$K85-1,R$14)*$H85</f>
        <v>-45.581735912930995</v>
      </c>
      <c r="S85" s="20"/>
      <c r="T85" s="20">
        <f ca="1">OFFSET('Stor Factors'!$B$13,$O85-1,T$14)*$L85+OFFSET('Stor Factors'!$B$13,$K85-1,T$14)*$H85</f>
        <v>-3.8694411572339513</v>
      </c>
      <c r="U85" s="20"/>
      <c r="V85" s="20">
        <f ca="1">OFFSET('Stor Factors'!$B$13,$O85-1,V$14)*$L85+OFFSET('Stor Factors'!$B$13,$K85-1,V$14)*$H85</f>
        <v>0</v>
      </c>
      <c r="X85" s="9">
        <f t="shared" ca="1" si="27"/>
        <v>-206.16452215560537</v>
      </c>
      <c r="Z85" s="25" t="str">
        <f t="shared" ca="1" si="21"/>
        <v/>
      </c>
      <c r="AB85" s="22"/>
    </row>
    <row r="86" spans="2:30" x14ac:dyDescent="0.2">
      <c r="B86" s="18">
        <f t="shared" ref="B86:B89" si="28">B85+1</f>
        <v>51</v>
      </c>
      <c r="D86" s="1" t="s">
        <v>42</v>
      </c>
      <c r="F86" s="50">
        <f ca="1">Function!R86</f>
        <v>-2444.2915726439505</v>
      </c>
      <c r="H86" s="50"/>
      <c r="K86" s="73">
        <v>0</v>
      </c>
      <c r="L86" s="50">
        <f t="shared" ca="1" si="26"/>
        <v>-2444.2915726439505</v>
      </c>
      <c r="N86" s="18" t="s">
        <v>231</v>
      </c>
      <c r="O86" s="73">
        <v>51</v>
      </c>
      <c r="P86" s="20">
        <f ca="1">OFFSET('Stor Factors'!$B$13,$O86-1,P$14)*$L86+OFFSET('Stor Factors'!$B$13,$K86-1,P$14)*$H86</f>
        <v>-1857.9972184742385</v>
      </c>
      <c r="R86" s="20">
        <f ca="1">OFFSET('Stor Factors'!$B$13,$O86-1,R$14)*$L86+OFFSET('Stor Factors'!$B$13,$K86-1,R$14)*$H86</f>
        <v>-540.41816600417496</v>
      </c>
      <c r="S86" s="20"/>
      <c r="T86" s="20">
        <f ca="1">OFFSET('Stor Factors'!$B$13,$O86-1,T$14)*$L86+OFFSET('Stor Factors'!$B$13,$K86-1,T$14)*$H86</f>
        <v>-45.876188165537137</v>
      </c>
      <c r="U86" s="20"/>
      <c r="V86" s="20">
        <f ca="1">OFFSET('Stor Factors'!$B$13,$O86-1,V$14)*$L86+OFFSET('Stor Factors'!$B$13,$K86-1,V$14)*$H86</f>
        <v>0</v>
      </c>
      <c r="X86" s="9">
        <f t="shared" ca="1" si="27"/>
        <v>-2444.2915726439505</v>
      </c>
      <c r="Z86" s="25" t="str">
        <f t="shared" ca="1" si="21"/>
        <v/>
      </c>
      <c r="AB86" s="22"/>
    </row>
    <row r="87" spans="2:30" x14ac:dyDescent="0.2">
      <c r="B87" s="18">
        <f t="shared" si="28"/>
        <v>52</v>
      </c>
      <c r="D87" s="1" t="s">
        <v>380</v>
      </c>
      <c r="F87" s="50">
        <f ca="1">Function!R87</f>
        <v>450894.64997650369</v>
      </c>
      <c r="H87" s="50"/>
      <c r="K87" s="73">
        <v>0</v>
      </c>
      <c r="L87" s="50">
        <f t="shared" ca="1" si="26"/>
        <v>450894.64997650369</v>
      </c>
      <c r="N87" s="18" t="s">
        <v>265</v>
      </c>
      <c r="O87" s="73">
        <v>30</v>
      </c>
      <c r="P87" s="20">
        <f ca="1">OFFSET('Stor Factors'!$B$13,$O87-1,P$14)*$L87+OFFSET('Stor Factors'!$B$13,$K87-1,P$14)*$H87</f>
        <v>0</v>
      </c>
      <c r="R87" s="20">
        <f ca="1">OFFSET('Stor Factors'!$B$13,$O87-1,R$14)*$L87+OFFSET('Stor Factors'!$B$13,$K87-1,R$14)*$H87</f>
        <v>411482.44165298209</v>
      </c>
      <c r="S87" s="20"/>
      <c r="T87" s="20">
        <f ca="1">OFFSET('Stor Factors'!$B$13,$O87-1,T$14)*$L87+OFFSET('Stor Factors'!$B$13,$K87-1,T$14)*$H87</f>
        <v>39412.208323521612</v>
      </c>
      <c r="U87" s="20"/>
      <c r="V87" s="20">
        <f ca="1">OFFSET('Stor Factors'!$B$13,$O87-1,V$14)*$L87+OFFSET('Stor Factors'!$B$13,$K87-1,V$14)*$H87</f>
        <v>0</v>
      </c>
      <c r="X87" s="9">
        <f t="shared" ca="1" si="27"/>
        <v>450894.64997650369</v>
      </c>
      <c r="Z87" s="25" t="str">
        <f t="shared" ca="1" si="21"/>
        <v/>
      </c>
      <c r="AB87" s="22"/>
      <c r="AC87" s="31" t="s">
        <v>326</v>
      </c>
    </row>
    <row r="88" spans="2:30" x14ac:dyDescent="0.2">
      <c r="B88" s="18">
        <f t="shared" si="28"/>
        <v>53</v>
      </c>
      <c r="D88" s="1" t="s">
        <v>381</v>
      </c>
      <c r="F88" s="50">
        <f ca="1">Function!R88</f>
        <v>-5295.833184271617</v>
      </c>
      <c r="H88" s="50"/>
      <c r="K88" s="73">
        <v>0</v>
      </c>
      <c r="L88" s="50">
        <f t="shared" ca="1" si="26"/>
        <v>-5295.833184271617</v>
      </c>
      <c r="N88" s="18" t="s">
        <v>231</v>
      </c>
      <c r="O88" s="73">
        <v>51</v>
      </c>
      <c r="P88" s="20">
        <f ca="1">OFFSET('Stor Factors'!$B$13,$O88-1,P$14)*$L88+OFFSET('Stor Factors'!$B$13,$K88-1,P$14)*$H88</f>
        <v>-4025.56038567725</v>
      </c>
      <c r="R88" s="20">
        <f ca="1">OFFSET('Stor Factors'!$B$13,$O88-1,R$14)*$L88+OFFSET('Stor Factors'!$B$13,$K88-1,R$14)*$H88</f>
        <v>-1170.8768663029741</v>
      </c>
      <c r="S88" s="20"/>
      <c r="T88" s="20">
        <f ca="1">OFFSET('Stor Factors'!$B$13,$O88-1,T$14)*$L88+OFFSET('Stor Factors'!$B$13,$K88-1,T$14)*$H88</f>
        <v>-99.395932291392924</v>
      </c>
      <c r="U88" s="20"/>
      <c r="V88" s="20">
        <f ca="1">OFFSET('Stor Factors'!$B$13,$O88-1,V$14)*$L88+OFFSET('Stor Factors'!$B$13,$K88-1,V$14)*$H88</f>
        <v>0</v>
      </c>
      <c r="X88" s="9">
        <f t="shared" ca="1" si="27"/>
        <v>-5295.833184271617</v>
      </c>
      <c r="Z88" s="25" t="str">
        <f t="shared" ca="1" si="21"/>
        <v/>
      </c>
      <c r="AB88" s="22"/>
    </row>
    <row r="89" spans="2:30" x14ac:dyDescent="0.2">
      <c r="B89" s="18">
        <f t="shared" si="28"/>
        <v>54</v>
      </c>
      <c r="D89" s="1" t="s">
        <v>396</v>
      </c>
      <c r="F89" s="41">
        <f ca="1">SUM(F82:F88)</f>
        <v>447293.47720700584</v>
      </c>
      <c r="H89" s="41">
        <f>SUM(H82:H88)</f>
        <v>0</v>
      </c>
      <c r="L89" s="41">
        <f ca="1">SUM(L82:L88)</f>
        <v>447293.47720700584</v>
      </c>
      <c r="P89" s="28">
        <f ca="1">SUM(P82:P88)</f>
        <v>-2737.3857782991936</v>
      </c>
      <c r="Q89" s="23"/>
      <c r="R89" s="28">
        <f ca="1">SUM(R82:R88)</f>
        <v>410686.2440121863</v>
      </c>
      <c r="S89" s="23"/>
      <c r="T89" s="28">
        <f ca="1">SUM(T82:T88)</f>
        <v>39344.618973118791</v>
      </c>
      <c r="U89" s="23"/>
      <c r="V89" s="29">
        <f ca="1">SUM(V82:V88)</f>
        <v>0</v>
      </c>
      <c r="W89" s="18"/>
      <c r="X89" s="28">
        <f ca="1">SUM(X82:X88)</f>
        <v>447293.47720700584</v>
      </c>
      <c r="Z89" s="25" t="str">
        <f t="shared" ca="1" si="21"/>
        <v/>
      </c>
      <c r="AB89" s="22"/>
      <c r="AC89" s="94">
        <f ca="1">R87</f>
        <v>411482.44165298209</v>
      </c>
      <c r="AD89" s="31" t="s">
        <v>327</v>
      </c>
    </row>
    <row r="90" spans="2:30" x14ac:dyDescent="0.2">
      <c r="W90" s="18"/>
      <c r="X90" s="8"/>
      <c r="Z90" s="25" t="str">
        <f t="shared" si="21"/>
        <v/>
      </c>
      <c r="AB90" s="22"/>
      <c r="AC90" s="114">
        <f>R95</f>
        <v>6.0821321807016528E-2</v>
      </c>
      <c r="AD90" s="31" t="s">
        <v>232</v>
      </c>
    </row>
    <row r="91" spans="2:30" x14ac:dyDescent="0.2">
      <c r="X91" s="8"/>
      <c r="Z91" s="25" t="str">
        <f t="shared" si="21"/>
        <v/>
      </c>
      <c r="AB91" s="22"/>
      <c r="AC91" s="94">
        <f ca="1">AC89*AC90</f>
        <v>25026.906001712927</v>
      </c>
      <c r="AD91" s="31" t="s">
        <v>233</v>
      </c>
    </row>
    <row r="92" spans="2:30" x14ac:dyDescent="0.2">
      <c r="B92" s="18">
        <f>B89+1</f>
        <v>55</v>
      </c>
      <c r="D92" s="1" t="s">
        <v>397</v>
      </c>
      <c r="F92" s="41">
        <f ca="1">F79+F89</f>
        <v>1128725.1756033166</v>
      </c>
      <c r="H92" s="41">
        <f ca="1">H79+H89</f>
        <v>18838.596211700387</v>
      </c>
      <c r="L92" s="41">
        <f ca="1">L79+L89</f>
        <v>1109886.5793916162</v>
      </c>
      <c r="P92" s="10">
        <f ca="1">P79+P89</f>
        <v>462618.2301099631</v>
      </c>
      <c r="Q92" s="8"/>
      <c r="R92" s="10">
        <f ca="1">R79+R89</f>
        <v>609854.86877531186</v>
      </c>
      <c r="S92" s="8"/>
      <c r="T92" s="10">
        <f ca="1">T79+T89</f>
        <v>56252.076718041862</v>
      </c>
      <c r="U92" s="8"/>
      <c r="V92" s="10">
        <f ca="1">V79+V89</f>
        <v>0</v>
      </c>
      <c r="W92" s="8"/>
      <c r="X92" s="10">
        <f ca="1">X79+X89</f>
        <v>1128725.1756033166</v>
      </c>
      <c r="Z92" s="25" t="str">
        <f t="shared" ca="1" si="21"/>
        <v/>
      </c>
      <c r="AA92" s="8"/>
      <c r="AB92" s="22"/>
      <c r="AC92" s="94">
        <f ca="1">AC91/R97*R108</f>
        <v>3229.6484055862934</v>
      </c>
      <c r="AD92" s="31" t="s">
        <v>39</v>
      </c>
    </row>
    <row r="93" spans="2:30" ht="13.5" thickBot="1" x14ac:dyDescent="0.25">
      <c r="Z93" s="25" t="str">
        <f t="shared" si="21"/>
        <v/>
      </c>
      <c r="AB93" s="22"/>
      <c r="AC93" s="95">
        <f ca="1">SUM(AC91:AC92)</f>
        <v>28256.55440729922</v>
      </c>
    </row>
    <row r="94" spans="2:30" ht="13.5" thickTop="1" x14ac:dyDescent="0.2">
      <c r="Z94" s="25" t="str">
        <f t="shared" si="21"/>
        <v/>
      </c>
      <c r="AB94" s="22"/>
    </row>
    <row r="95" spans="2:30" x14ac:dyDescent="0.2">
      <c r="B95" s="18">
        <f>B92+1</f>
        <v>56</v>
      </c>
      <c r="D95" s="1" t="s">
        <v>38</v>
      </c>
      <c r="F95" s="85">
        <f>Function!R95</f>
        <v>6.0821321807016528E-2</v>
      </c>
      <c r="G95" s="136"/>
      <c r="H95" s="85">
        <v>6.0821321807016528E-2</v>
      </c>
      <c r="I95" s="136"/>
      <c r="J95" s="136"/>
      <c r="K95" s="142"/>
      <c r="L95" s="85">
        <v>6.0821321807016528E-2</v>
      </c>
      <c r="M95" s="143"/>
      <c r="N95" s="143"/>
      <c r="O95" s="142"/>
      <c r="P95" s="144">
        <f>$F$95</f>
        <v>6.0821321807016528E-2</v>
      </c>
      <c r="Q95" s="143"/>
      <c r="R95" s="144">
        <f>$F$95</f>
        <v>6.0821321807016528E-2</v>
      </c>
      <c r="S95" s="143"/>
      <c r="T95" s="144">
        <f>$F$95</f>
        <v>6.0821321807016528E-2</v>
      </c>
      <c r="U95" s="143"/>
      <c r="V95" s="144">
        <f>$F$95</f>
        <v>6.0821321807016528E-2</v>
      </c>
      <c r="W95" s="24"/>
      <c r="X95" s="24">
        <f>V95</f>
        <v>6.0821321807016528E-2</v>
      </c>
      <c r="Z95" s="25" t="str">
        <f t="shared" si="21"/>
        <v/>
      </c>
      <c r="AB95" s="22"/>
    </row>
    <row r="96" spans="2:30" x14ac:dyDescent="0.2">
      <c r="Z96" s="25" t="str">
        <f t="shared" si="21"/>
        <v/>
      </c>
      <c r="AB96" s="22"/>
    </row>
    <row r="97" spans="2:28" x14ac:dyDescent="0.2">
      <c r="B97" s="18">
        <f>B95+1</f>
        <v>57</v>
      </c>
      <c r="D97" s="1" t="s">
        <v>398</v>
      </c>
      <c r="F97" s="41">
        <f ca="1">F92*F95</f>
        <v>68650.557137050564</v>
      </c>
      <c r="H97" s="41">
        <f ca="1">H92*H95</f>
        <v>1145.7883225842718</v>
      </c>
      <c r="L97" s="41">
        <f ca="1">L92*L95</f>
        <v>67504.768814466282</v>
      </c>
      <c r="P97" s="10">
        <f ca="1">P92*P95</f>
        <v>28137.05224731049</v>
      </c>
      <c r="R97" s="10">
        <f ca="1">R92*R95</f>
        <v>37092.179229359077</v>
      </c>
      <c r="T97" s="10">
        <f ca="1">T92*T95</f>
        <v>3421.3256603810064</v>
      </c>
      <c r="V97" s="10">
        <f ca="1">V92*V95</f>
        <v>0</v>
      </c>
      <c r="X97" s="10">
        <f t="shared" ref="X97" ca="1" si="29">P97+R97+T97+V97</f>
        <v>68650.557137050564</v>
      </c>
      <c r="Z97" s="25" t="str">
        <f t="shared" ca="1" si="21"/>
        <v/>
      </c>
      <c r="AB97" s="22"/>
    </row>
    <row r="98" spans="2:28" x14ac:dyDescent="0.2">
      <c r="F98" s="50"/>
      <c r="H98" s="50"/>
      <c r="L98" s="50"/>
      <c r="Z98" s="25" t="str">
        <f t="shared" si="21"/>
        <v/>
      </c>
      <c r="AB98" s="22"/>
    </row>
    <row r="99" spans="2:28" x14ac:dyDescent="0.2">
      <c r="F99" s="50"/>
      <c r="H99" s="50"/>
      <c r="L99" s="50"/>
      <c r="Z99" s="25" t="str">
        <f t="shared" si="21"/>
        <v/>
      </c>
    </row>
    <row r="100" spans="2:28" x14ac:dyDescent="0.2">
      <c r="D100" s="6" t="s">
        <v>70</v>
      </c>
      <c r="Z100" s="25" t="str">
        <f t="shared" si="21"/>
        <v/>
      </c>
    </row>
    <row r="101" spans="2:28" x14ac:dyDescent="0.2">
      <c r="Z101" s="25" t="str">
        <f t="shared" si="21"/>
        <v/>
      </c>
    </row>
    <row r="102" spans="2:28" x14ac:dyDescent="0.2">
      <c r="B102" s="18">
        <f>B97+1</f>
        <v>58</v>
      </c>
      <c r="D102" s="1" t="s">
        <v>195</v>
      </c>
      <c r="F102" s="50">
        <f ca="1">Function!R102</f>
        <v>24853.346732706683</v>
      </c>
      <c r="H102" s="50"/>
      <c r="K102" s="73">
        <v>0</v>
      </c>
      <c r="L102" s="50">
        <f t="shared" ref="L102:L104" ca="1" si="30">F102-H102</f>
        <v>24853.346732706683</v>
      </c>
      <c r="N102" s="18" t="s">
        <v>244</v>
      </c>
      <c r="O102" s="73">
        <v>42</v>
      </c>
      <c r="P102" s="20">
        <f ca="1">OFFSET('Stor Factors'!$B$13,$O102-1,P$14)*$L102+OFFSET('Stor Factors'!$B$13,$K102-1,P$14)*$H102</f>
        <v>18544.471545173583</v>
      </c>
      <c r="R102" s="20">
        <f ca="1">OFFSET('Stor Factors'!$B$13,$O102-1,R$14)*$L102+OFFSET('Stor Factors'!$B$13,$K102-1,R$14)*$H102</f>
        <v>5815.2201776259453</v>
      </c>
      <c r="S102" s="20"/>
      <c r="T102" s="20">
        <f ca="1">OFFSET('Stor Factors'!$B$13,$O102-1,T$14)*$L102+OFFSET('Stor Factors'!$B$13,$K102-1,T$14)*$H102</f>
        <v>493.65500990715259</v>
      </c>
      <c r="U102" s="20"/>
      <c r="V102" s="20">
        <f ca="1">OFFSET('Stor Factors'!$B$13,$O102-1,V$14)*$L102+OFFSET('Stor Factors'!$B$13,$K102-1,V$14)*$H102</f>
        <v>0</v>
      </c>
      <c r="X102" s="9">
        <f t="shared" ref="X102:X103" ca="1" si="31">P102+R102+T102+V102</f>
        <v>24853.346732706683</v>
      </c>
      <c r="Z102" s="25" t="str">
        <f t="shared" ca="1" si="21"/>
        <v/>
      </c>
      <c r="AB102" s="22"/>
    </row>
    <row r="103" spans="2:28" x14ac:dyDescent="0.2">
      <c r="B103" s="18">
        <f>B102+1</f>
        <v>59</v>
      </c>
      <c r="D103" s="1" t="s">
        <v>196</v>
      </c>
      <c r="F103" s="50">
        <f ca="1">Function!R103</f>
        <v>3002.3106592115464</v>
      </c>
      <c r="H103" s="50"/>
      <c r="K103" s="73">
        <v>0</v>
      </c>
      <c r="L103" s="50">
        <f t="shared" ca="1" si="30"/>
        <v>3002.3106592115464</v>
      </c>
      <c r="N103" s="18" t="s">
        <v>120</v>
      </c>
      <c r="O103" s="73">
        <v>45</v>
      </c>
      <c r="P103" s="20">
        <f ca="1">OFFSET('Stor Factors'!$B$13,$O103-1,P$14)*$L103+OFFSET('Stor Factors'!$B$13,$K103-1,P$14)*$H103</f>
        <v>2185.3139050330137</v>
      </c>
      <c r="R103" s="20">
        <f ca="1">OFFSET('Stor Factors'!$B$13,$O103-1,R$14)*$L103+OFFSET('Stor Factors'!$B$13,$K103-1,R$14)*$H103</f>
        <v>753.06863247862952</v>
      </c>
      <c r="S103" s="20"/>
      <c r="T103" s="20">
        <f ca="1">OFFSET('Stor Factors'!$B$13,$O103-1,T$14)*$L103+OFFSET('Stor Factors'!$B$13,$K103-1,T$14)*$H103</f>
        <v>63.928121699903116</v>
      </c>
      <c r="U103" s="20"/>
      <c r="V103" s="20">
        <f ca="1">OFFSET('Stor Factors'!$B$13,$O103-1,V$14)*$L103+OFFSET('Stor Factors'!$B$13,$K103-1,V$14)*$H103</f>
        <v>0</v>
      </c>
      <c r="X103" s="9">
        <f t="shared" ca="1" si="31"/>
        <v>3002.310659211546</v>
      </c>
      <c r="Z103" s="25" t="str">
        <f t="shared" ca="1" si="21"/>
        <v/>
      </c>
    </row>
    <row r="104" spans="2:28" x14ac:dyDescent="0.2">
      <c r="B104" s="18">
        <f>B103+1</f>
        <v>60</v>
      </c>
      <c r="D104" s="1" t="s">
        <v>197</v>
      </c>
      <c r="F104" s="41">
        <v>27855.65739191823</v>
      </c>
      <c r="H104" s="41"/>
      <c r="L104" s="41">
        <f t="shared" si="30"/>
        <v>27855.65739191823</v>
      </c>
      <c r="P104" s="10">
        <f ca="1">P103+P102</f>
        <v>20729.785450206597</v>
      </c>
      <c r="R104" s="10">
        <f ca="1">R103+R102</f>
        <v>6568.2888101045746</v>
      </c>
      <c r="T104" s="10">
        <f ca="1">T103+T102</f>
        <v>557.58313160705575</v>
      </c>
      <c r="V104" s="10">
        <f ca="1">V103+V102</f>
        <v>0</v>
      </c>
      <c r="X104" s="11">
        <f ca="1">P104+R104+T104+V104</f>
        <v>27855.657391918226</v>
      </c>
      <c r="Z104" s="25" t="str">
        <f t="shared" ca="1" si="21"/>
        <v/>
      </c>
    </row>
    <row r="105" spans="2:28" x14ac:dyDescent="0.2">
      <c r="Z105" s="25" t="str">
        <f t="shared" si="21"/>
        <v/>
      </c>
    </row>
    <row r="106" spans="2:28" x14ac:dyDescent="0.2">
      <c r="D106" s="6" t="s">
        <v>69</v>
      </c>
      <c r="F106" s="50"/>
      <c r="H106" s="50"/>
      <c r="L106" s="50"/>
      <c r="Z106" s="25" t="str">
        <f t="shared" si="21"/>
        <v/>
      </c>
    </row>
    <row r="107" spans="2:28" x14ac:dyDescent="0.2">
      <c r="F107" s="50"/>
      <c r="H107" s="50"/>
      <c r="L107" s="50"/>
      <c r="Z107" s="25" t="str">
        <f t="shared" si="21"/>
        <v/>
      </c>
    </row>
    <row r="108" spans="2:28" x14ac:dyDescent="0.2">
      <c r="B108" s="18">
        <f>B104+1</f>
        <v>61</v>
      </c>
      <c r="D108" s="1" t="s">
        <v>39</v>
      </c>
      <c r="F108" s="50">
        <f ca="1">Function!R108</f>
        <v>8859.1519217401892</v>
      </c>
      <c r="H108" s="50"/>
      <c r="K108" s="73">
        <v>0</v>
      </c>
      <c r="L108" s="50">
        <f t="shared" ref="L108:L110" ca="1" si="32">F108-H108</f>
        <v>8859.1519217401892</v>
      </c>
      <c r="N108" s="18" t="s">
        <v>85</v>
      </c>
      <c r="O108" s="73">
        <v>60</v>
      </c>
      <c r="P108" s="20">
        <f ca="1">OFFSET('Stor Factors'!$B$13,$O108-1,P$14)*$L108+OFFSET('Stor Factors'!$B$13,$K108-1,P$14)*$H108</f>
        <v>3631.0036055677406</v>
      </c>
      <c r="R108" s="20">
        <f ca="1">OFFSET('Stor Factors'!$B$13,$O108-1,R$14)*$L108+OFFSET('Stor Factors'!$B$13,$K108-1,R$14)*$H108</f>
        <v>4786.6363305005189</v>
      </c>
      <c r="S108" s="20"/>
      <c r="T108" s="20">
        <f ca="1">OFFSET('Stor Factors'!$B$13,$O108-1,T$14)*$L108+OFFSET('Stor Factors'!$B$13,$K108-1,T$14)*$H108</f>
        <v>441.51198567192898</v>
      </c>
      <c r="U108" s="20"/>
      <c r="V108" s="20">
        <f ca="1">OFFSET('Stor Factors'!$B$13,$O108-1,V$14)*$L108+OFFSET('Stor Factors'!$B$13,$K108-1,V$14)*$H108</f>
        <v>0</v>
      </c>
      <c r="X108" s="9">
        <f t="shared" ref="X108:X109" ca="1" si="33">P108+R108+T108+V108</f>
        <v>8859.1519217401874</v>
      </c>
      <c r="Z108" s="25" t="str">
        <f t="shared" ca="1" si="21"/>
        <v/>
      </c>
      <c r="AB108" s="20"/>
    </row>
    <row r="109" spans="2:28" x14ac:dyDescent="0.2">
      <c r="B109" s="18">
        <f>B108+1</f>
        <v>62</v>
      </c>
      <c r="D109" s="1" t="s">
        <v>40</v>
      </c>
      <c r="F109" s="50">
        <f ca="1">Function!R109</f>
        <v>4332.8583914291694</v>
      </c>
      <c r="H109" s="50"/>
      <c r="K109" s="73">
        <v>0</v>
      </c>
      <c r="L109" s="50">
        <f t="shared" ca="1" si="32"/>
        <v>4332.8583914291694</v>
      </c>
      <c r="N109" s="18" t="s">
        <v>159</v>
      </c>
      <c r="O109" s="73">
        <v>57</v>
      </c>
      <c r="P109" s="20">
        <f ca="1">OFFSET('Stor Factors'!$B$13,$O109-1,P$14)*$L109+OFFSET('Stor Factors'!$B$13,$K109-1,P$14)*$H109</f>
        <v>4268.143739508665</v>
      </c>
      <c r="R109" s="20">
        <f ca="1">OFFSET('Stor Factors'!$B$13,$O109-1,R$14)*$L109+OFFSET('Stor Factors'!$B$13,$K109-1,R$14)*$H109</f>
        <v>59.650878872959638</v>
      </c>
      <c r="S109" s="20"/>
      <c r="T109" s="20">
        <f ca="1">OFFSET('Stor Factors'!$B$13,$O109-1,T$14)*$L109+OFFSET('Stor Factors'!$B$13,$K109-1,T$14)*$H109</f>
        <v>5.0637730475448528</v>
      </c>
      <c r="U109" s="20"/>
      <c r="V109" s="20">
        <f ca="1">OFFSET('Stor Factors'!$B$13,$O109-1,V$14)*$L109+OFFSET('Stor Factors'!$B$13,$K109-1,V$14)*$H109</f>
        <v>0</v>
      </c>
      <c r="X109" s="9">
        <f t="shared" ca="1" si="33"/>
        <v>4332.8583914291694</v>
      </c>
      <c r="Z109" s="25" t="str">
        <f t="shared" ca="1" si="21"/>
        <v/>
      </c>
      <c r="AB109" s="20"/>
    </row>
    <row r="110" spans="2:28" x14ac:dyDescent="0.2">
      <c r="B110" s="18">
        <f>B109+1</f>
        <v>63</v>
      </c>
      <c r="D110" s="1" t="s">
        <v>294</v>
      </c>
      <c r="F110" s="41">
        <v>13192.010313169358</v>
      </c>
      <c r="H110" s="41"/>
      <c r="L110" s="41">
        <f t="shared" si="32"/>
        <v>13192.010313169358</v>
      </c>
      <c r="P110" s="10">
        <f ca="1">P109+P108</f>
        <v>7899.1473450764061</v>
      </c>
      <c r="R110" s="10">
        <f ca="1">R109+R108</f>
        <v>4846.2872093734786</v>
      </c>
      <c r="T110" s="10">
        <f ca="1">T109+T108</f>
        <v>446.57575871947381</v>
      </c>
      <c r="V110" s="10">
        <f ca="1">V109+V108</f>
        <v>0</v>
      </c>
      <c r="X110" s="11">
        <f ca="1">P110+R110+T110+V110</f>
        <v>13192.010313169358</v>
      </c>
      <c r="Z110" s="25" t="str">
        <f t="shared" ca="1" si="21"/>
        <v/>
      </c>
    </row>
    <row r="111" spans="2:28" x14ac:dyDescent="0.2">
      <c r="Z111" s="25" t="str">
        <f t="shared" si="21"/>
        <v/>
      </c>
    </row>
    <row r="112" spans="2:28" x14ac:dyDescent="0.2">
      <c r="Z112" s="25" t="str">
        <f t="shared" si="21"/>
        <v/>
      </c>
    </row>
    <row r="113" spans="2:40" x14ac:dyDescent="0.2">
      <c r="D113" s="6" t="s">
        <v>74</v>
      </c>
      <c r="Z113" s="25" t="str">
        <f t="shared" si="21"/>
        <v/>
      </c>
      <c r="AC113" s="2" t="s">
        <v>181</v>
      </c>
      <c r="AD113" s="2" t="s">
        <v>189</v>
      </c>
      <c r="AE113" s="2"/>
      <c r="AF113" s="2"/>
      <c r="AG113" s="2"/>
      <c r="AH113" s="2"/>
      <c r="AI113" s="2"/>
      <c r="AJ113" s="2" t="s">
        <v>45</v>
      </c>
      <c r="AK113" s="2"/>
      <c r="AL113" s="2" t="s">
        <v>8</v>
      </c>
      <c r="AM113" s="2"/>
      <c r="AN113" s="2"/>
    </row>
    <row r="114" spans="2:40" x14ac:dyDescent="0.2">
      <c r="Z114" s="25" t="str">
        <f t="shared" si="21"/>
        <v/>
      </c>
      <c r="AC114" s="33" t="s">
        <v>187</v>
      </c>
      <c r="AD114" s="33" t="s">
        <v>188</v>
      </c>
      <c r="AE114" s="2"/>
      <c r="AF114" s="33" t="s">
        <v>46</v>
      </c>
      <c r="AG114" s="2"/>
      <c r="AH114" s="33" t="s">
        <v>47</v>
      </c>
      <c r="AI114" s="2"/>
      <c r="AJ114" s="33" t="s">
        <v>48</v>
      </c>
      <c r="AK114" s="2"/>
      <c r="AL114" s="33" t="s">
        <v>49</v>
      </c>
      <c r="AM114" s="2"/>
      <c r="AN114" s="33" t="s">
        <v>11</v>
      </c>
    </row>
    <row r="115" spans="2:40" x14ac:dyDescent="0.2">
      <c r="D115" s="1" t="s">
        <v>7</v>
      </c>
      <c r="P115" s="20"/>
      <c r="R115" s="20"/>
      <c r="S115" s="20"/>
      <c r="T115" s="20"/>
      <c r="U115" s="20"/>
      <c r="V115" s="20"/>
      <c r="X115" s="9"/>
      <c r="Z115" s="25" t="str">
        <f t="shared" si="21"/>
        <v/>
      </c>
      <c r="AB115" s="20"/>
    </row>
    <row r="116" spans="2:40" x14ac:dyDescent="0.2">
      <c r="B116" s="18">
        <f>B110+1</f>
        <v>64</v>
      </c>
      <c r="D116" s="36" t="s">
        <v>309</v>
      </c>
      <c r="F116" s="50">
        <f ca="1">Function!R116</f>
        <v>0</v>
      </c>
      <c r="H116" s="78"/>
      <c r="K116" s="73">
        <v>0</v>
      </c>
      <c r="L116" s="50">
        <f ca="1">F116-H116</f>
        <v>0</v>
      </c>
      <c r="O116" s="73">
        <v>0</v>
      </c>
      <c r="P116" s="20">
        <f ca="1">OFFSET('Stor Factors'!$B$13,$O116-1,P$14)*$L116+OFFSET('Stor Factors'!$B$13,$K116-1,P$14)*$H116</f>
        <v>0</v>
      </c>
      <c r="R116" s="20">
        <f ca="1">OFFSET('Stor Factors'!$B$13,$O116-1,R$14)*$L116+OFFSET('Stor Factors'!$B$13,$K116-1,R$14)*$H116</f>
        <v>0</v>
      </c>
      <c r="S116" s="20"/>
      <c r="T116" s="20">
        <f ca="1">OFFSET('Stor Factors'!$B$13,$O116-1,T$14)*$L116+OFFSET('Stor Factors'!$B$13,$K116-1,T$14)*$H116</f>
        <v>0</v>
      </c>
      <c r="U116" s="20"/>
      <c r="V116" s="20">
        <f ca="1">OFFSET('Stor Factors'!$B$13,$O116-1,V$14)*$L116+OFFSET('Stor Factors'!$B$13,$K116-1,V$14)*$H116</f>
        <v>0</v>
      </c>
      <c r="X116" s="9">
        <f t="shared" ref="X116:X131" ca="1" si="34">P116+R116+T116+V116</f>
        <v>0</v>
      </c>
      <c r="Z116" s="25" t="str">
        <f t="shared" ca="1" si="21"/>
        <v/>
      </c>
      <c r="AB116" s="20"/>
      <c r="AC116" s="91">
        <f ca="1">Function!AH116</f>
        <v>0</v>
      </c>
      <c r="AD116" s="98">
        <f ca="1">IFERROR(AC116/F116,0)</f>
        <v>0</v>
      </c>
      <c r="AF116" s="50"/>
      <c r="AH116" s="50"/>
      <c r="AJ116" s="50"/>
      <c r="AL116" s="50"/>
      <c r="AN116" s="50"/>
    </row>
    <row r="117" spans="2:40" x14ac:dyDescent="0.2">
      <c r="B117" s="18">
        <f t="shared" ref="B117:B122" si="35">B116+1</f>
        <v>65</v>
      </c>
      <c r="D117" s="36" t="s">
        <v>105</v>
      </c>
      <c r="F117" s="50">
        <f ca="1">Function!R117</f>
        <v>5732.3451488280325</v>
      </c>
      <c r="H117" s="78"/>
      <c r="K117" s="73">
        <v>0</v>
      </c>
      <c r="L117" s="50">
        <f t="shared" ref="L117:L122" ca="1" si="36">F117-H117</f>
        <v>5732.3451488280325</v>
      </c>
      <c r="N117" s="18" t="s">
        <v>258</v>
      </c>
      <c r="O117" s="73">
        <v>39</v>
      </c>
      <c r="P117" s="20">
        <f ca="1">OFFSET('Stor Factors'!$B$13,$O117-1,P$14)*$L117+OFFSET('Stor Factors'!$B$13,$K117-1,P$14)*$H117</f>
        <v>0</v>
      </c>
      <c r="R117" s="20">
        <f ca="1">OFFSET('Stor Factors'!$B$13,$O117-1,R$14)*$L117+OFFSET('Stor Factors'!$B$13,$K117-1,R$14)*$H117</f>
        <v>0</v>
      </c>
      <c r="S117" s="20"/>
      <c r="T117" s="20">
        <f ca="1">OFFSET('Stor Factors'!$B$13,$O117-1,T$14)*$L117+OFFSET('Stor Factors'!$B$13,$K117-1,T$14)*$H117</f>
        <v>0</v>
      </c>
      <c r="U117" s="20"/>
      <c r="V117" s="20">
        <f ca="1">OFFSET('Stor Factors'!$B$13,$O117-1,V$14)*$L117+OFFSET('Stor Factors'!$B$13,$K117-1,V$14)*$H117</f>
        <v>5732.3451488280325</v>
      </c>
      <c r="X117" s="9">
        <f t="shared" ca="1" si="34"/>
        <v>5732.3451488280325</v>
      </c>
      <c r="Z117" s="25" t="str">
        <f t="shared" ca="1" si="21"/>
        <v/>
      </c>
      <c r="AB117" s="20"/>
      <c r="AC117" s="91">
        <f ca="1">Function!AH117</f>
        <v>0</v>
      </c>
      <c r="AD117" s="98">
        <f t="shared" ref="AD117:AD122" ca="1" si="37">IFERROR(AC117/F117,0)</f>
        <v>0</v>
      </c>
      <c r="AF117" s="50"/>
      <c r="AH117" s="50"/>
      <c r="AJ117" s="50"/>
      <c r="AL117" s="50"/>
      <c r="AN117" s="50"/>
    </row>
    <row r="118" spans="2:40" x14ac:dyDescent="0.2">
      <c r="B118" s="18">
        <f t="shared" si="35"/>
        <v>66</v>
      </c>
      <c r="D118" s="36" t="s">
        <v>106</v>
      </c>
      <c r="F118" s="50">
        <f ca="1">Function!R118</f>
        <v>7509.5133219631934</v>
      </c>
      <c r="H118" s="78"/>
      <c r="K118" s="73">
        <v>0</v>
      </c>
      <c r="L118" s="50">
        <f t="shared" ca="1" si="36"/>
        <v>7509.5133219631934</v>
      </c>
      <c r="N118" s="18" t="s">
        <v>258</v>
      </c>
      <c r="O118" s="73">
        <v>39</v>
      </c>
      <c r="P118" s="20">
        <f ca="1">OFFSET('Stor Factors'!$B$13,$O118-1,P$14)*$L118+OFFSET('Stor Factors'!$B$13,$K118-1,P$14)*$H118</f>
        <v>0</v>
      </c>
      <c r="R118" s="20">
        <f ca="1">OFFSET('Stor Factors'!$B$13,$O118-1,R$14)*$L118+OFFSET('Stor Factors'!$B$13,$K118-1,R$14)*$H118</f>
        <v>0</v>
      </c>
      <c r="S118" s="20"/>
      <c r="T118" s="20">
        <f ca="1">OFFSET('Stor Factors'!$B$13,$O118-1,T$14)*$L118+OFFSET('Stor Factors'!$B$13,$K118-1,T$14)*$H118</f>
        <v>0</v>
      </c>
      <c r="U118" s="20"/>
      <c r="V118" s="20">
        <f ca="1">OFFSET('Stor Factors'!$B$13,$O118-1,V$14)*$L118+OFFSET('Stor Factors'!$B$13,$K118-1,V$14)*$H118</f>
        <v>7509.5133219631934</v>
      </c>
      <c r="X118" s="9">
        <f t="shared" ca="1" si="34"/>
        <v>7509.5133219631934</v>
      </c>
      <c r="Z118" s="25" t="str">
        <f t="shared" ca="1" si="21"/>
        <v/>
      </c>
      <c r="AB118" s="20"/>
      <c r="AC118" s="91">
        <f ca="1">Function!AH118</f>
        <v>0</v>
      </c>
      <c r="AD118" s="98">
        <f t="shared" ca="1" si="37"/>
        <v>0</v>
      </c>
      <c r="AF118" s="50"/>
      <c r="AH118" s="50"/>
      <c r="AJ118" s="50"/>
      <c r="AL118" s="50"/>
      <c r="AN118" s="50"/>
    </row>
    <row r="119" spans="2:40" x14ac:dyDescent="0.2">
      <c r="B119" s="18">
        <f t="shared" si="35"/>
        <v>67</v>
      </c>
      <c r="D119" s="36" t="s">
        <v>224</v>
      </c>
      <c r="F119" s="50">
        <f ca="1">Function!R119</f>
        <v>192.8819400195122</v>
      </c>
      <c r="H119" s="78"/>
      <c r="K119" s="73">
        <v>0</v>
      </c>
      <c r="L119" s="50">
        <f t="shared" ca="1" si="36"/>
        <v>192.8819400195122</v>
      </c>
      <c r="N119" s="18" t="s">
        <v>258</v>
      </c>
      <c r="O119" s="73">
        <v>39</v>
      </c>
      <c r="P119" s="20">
        <f ca="1">OFFSET('Stor Factors'!$B$13,$O119-1,P$14)*$L119+OFFSET('Stor Factors'!$B$13,$K119-1,P$14)*$H119</f>
        <v>0</v>
      </c>
      <c r="R119" s="20">
        <f ca="1">OFFSET('Stor Factors'!$B$13,$O119-1,R$14)*$L119+OFFSET('Stor Factors'!$B$13,$K119-1,R$14)*$H119</f>
        <v>0</v>
      </c>
      <c r="S119" s="20"/>
      <c r="T119" s="20">
        <f ca="1">OFFSET('Stor Factors'!$B$13,$O119-1,T$14)*$L119+OFFSET('Stor Factors'!$B$13,$K119-1,T$14)*$H119</f>
        <v>0</v>
      </c>
      <c r="U119" s="20"/>
      <c r="V119" s="20">
        <f ca="1">OFFSET('Stor Factors'!$B$13,$O119-1,V$14)*$L119+OFFSET('Stor Factors'!$B$13,$K119-1,V$14)*$H119</f>
        <v>192.8819400195122</v>
      </c>
      <c r="X119" s="9">
        <f t="shared" ca="1" si="34"/>
        <v>192.8819400195122</v>
      </c>
      <c r="Z119" s="25"/>
      <c r="AB119" s="20"/>
      <c r="AC119" s="91">
        <f ca="1">Function!AH119</f>
        <v>0</v>
      </c>
      <c r="AD119" s="98">
        <f t="shared" ca="1" si="37"/>
        <v>0</v>
      </c>
      <c r="AF119" s="50"/>
      <c r="AH119" s="50"/>
      <c r="AJ119" s="50"/>
      <c r="AL119" s="50"/>
      <c r="AN119" s="50"/>
    </row>
    <row r="120" spans="2:40" x14ac:dyDescent="0.2">
      <c r="B120" s="18">
        <f t="shared" si="35"/>
        <v>68</v>
      </c>
      <c r="D120" s="36" t="s">
        <v>338</v>
      </c>
      <c r="F120" s="50">
        <f ca="1">Function!R120</f>
        <v>13946.739835347375</v>
      </c>
      <c r="H120" s="50">
        <f ca="1">IF(K120&lt;&gt;0,OFFSET('Stor Factors'!$B$12,'Storage Class'!$K120-1,2),0)</f>
        <v>700.84706149023225</v>
      </c>
      <c r="J120" s="2" t="s">
        <v>215</v>
      </c>
      <c r="K120" s="73">
        <v>21</v>
      </c>
      <c r="L120" s="50">
        <f t="shared" ca="1" si="36"/>
        <v>13245.892773857142</v>
      </c>
      <c r="N120" s="18" t="s">
        <v>216</v>
      </c>
      <c r="O120" s="73">
        <v>33</v>
      </c>
      <c r="P120" s="20">
        <f ca="1">OFFSET('Stor Factors'!$B$13,$O120-1,P$14)*$L120+OFFSET('Stor Factors'!$B$13,$K120-1,P$14)*$H120</f>
        <v>10261.28838620118</v>
      </c>
      <c r="R120" s="20">
        <f ca="1">OFFSET('Stor Factors'!$B$13,$O120-1,R$14)*$L120+OFFSET('Stor Factors'!$B$13,$K120-1,R$14)*$H120</f>
        <v>2984.6043876559602</v>
      </c>
      <c r="S120" s="20"/>
      <c r="T120" s="20">
        <f ca="1">OFFSET('Stor Factors'!$B$13,$O120-1,T$14)*$L120+OFFSET('Stor Factors'!$B$13,$K120-1,T$14)*$H120</f>
        <v>0</v>
      </c>
      <c r="U120" s="20"/>
      <c r="V120" s="20">
        <f ca="1">OFFSET('Stor Factors'!$B$13,$O120-1,V$14)*$L120+OFFSET('Stor Factors'!$B$13,$K120-1,V$14)*$H120</f>
        <v>700.84706149023225</v>
      </c>
      <c r="X120" s="9">
        <f t="shared" ca="1" si="34"/>
        <v>13946.739835347373</v>
      </c>
      <c r="Z120" s="25" t="str">
        <f t="shared" ca="1" si="21"/>
        <v/>
      </c>
      <c r="AB120" s="20"/>
      <c r="AC120" s="91">
        <f ca="1">Function!AH120</f>
        <v>0</v>
      </c>
      <c r="AD120" s="98">
        <f t="shared" ca="1" si="37"/>
        <v>0</v>
      </c>
      <c r="AF120" s="50"/>
      <c r="AH120" s="50"/>
      <c r="AJ120" s="50"/>
      <c r="AL120" s="50"/>
      <c r="AN120" s="50"/>
    </row>
    <row r="121" spans="2:40" x14ac:dyDescent="0.2">
      <c r="B121" s="18">
        <f t="shared" si="35"/>
        <v>69</v>
      </c>
      <c r="D121" s="36" t="s">
        <v>203</v>
      </c>
      <c r="F121" s="50">
        <f ca="1">Function!R121</f>
        <v>0</v>
      </c>
      <c r="H121" s="78"/>
      <c r="J121" s="2"/>
      <c r="K121" s="73">
        <v>0</v>
      </c>
      <c r="L121" s="50"/>
      <c r="N121" s="18"/>
      <c r="O121" s="73">
        <v>0</v>
      </c>
      <c r="P121" s="20">
        <f ca="1">OFFSET('Stor Factors'!$B$13,$O121-1,P$14)*$L121+OFFSET('Stor Factors'!$B$13,$K121-1,P$14)*$H121</f>
        <v>0</v>
      </c>
      <c r="R121" s="20">
        <f ca="1">OFFSET('Stor Factors'!$B$13,$O121-1,R$14)*$L121+OFFSET('Stor Factors'!$B$13,$K121-1,R$14)*$H121</f>
        <v>0</v>
      </c>
      <c r="S121" s="20"/>
      <c r="T121" s="20">
        <f ca="1">OFFSET('Stor Factors'!$B$13,$O121-1,T$14)*$L121+OFFSET('Stor Factors'!$B$13,$K121-1,T$14)*$H121</f>
        <v>0</v>
      </c>
      <c r="U121" s="20"/>
      <c r="V121" s="20">
        <f ca="1">OFFSET('Stor Factors'!$B$13,$O121-1,V$14)*$L121+OFFSET('Stor Factors'!$B$13,$K121-1,V$14)*$H121</f>
        <v>0</v>
      </c>
      <c r="X121" s="9"/>
      <c r="Z121" s="25"/>
      <c r="AB121" s="20"/>
      <c r="AC121" s="91">
        <f ca="1">Function!AH121</f>
        <v>0</v>
      </c>
      <c r="AD121" s="98">
        <f t="shared" ca="1" si="37"/>
        <v>0</v>
      </c>
      <c r="AF121" s="50"/>
      <c r="AH121" s="50"/>
      <c r="AJ121" s="50"/>
      <c r="AL121" s="50"/>
      <c r="AN121" s="50"/>
    </row>
    <row r="122" spans="2:40" x14ac:dyDescent="0.2">
      <c r="B122" s="18">
        <f t="shared" si="35"/>
        <v>70</v>
      </c>
      <c r="D122" s="36" t="s">
        <v>117</v>
      </c>
      <c r="F122" s="50">
        <f ca="1">Function!R122</f>
        <v>0</v>
      </c>
      <c r="H122" s="78"/>
      <c r="J122" s="2"/>
      <c r="K122" s="73">
        <v>0</v>
      </c>
      <c r="L122" s="50">
        <f t="shared" ca="1" si="36"/>
        <v>0</v>
      </c>
      <c r="N122" s="18"/>
      <c r="O122" s="73">
        <v>0</v>
      </c>
      <c r="P122" s="20">
        <f ca="1">OFFSET('Stor Factors'!$B$13,$O122-1,P$14)*$L122+OFFSET('Stor Factors'!$B$13,$K122-1,P$14)*$H122</f>
        <v>0</v>
      </c>
      <c r="R122" s="20">
        <f ca="1">OFFSET('Stor Factors'!$B$13,$O122-1,R$14)*$L122+OFFSET('Stor Factors'!$B$13,$K122-1,R$14)*$H122</f>
        <v>0</v>
      </c>
      <c r="S122" s="20"/>
      <c r="T122" s="20">
        <f ca="1">OFFSET('Stor Factors'!$B$13,$O122-1,T$14)*$L122+OFFSET('Stor Factors'!$B$13,$K122-1,T$14)*$H122</f>
        <v>0</v>
      </c>
      <c r="U122" s="20"/>
      <c r="V122" s="20">
        <f ca="1">OFFSET('Stor Factors'!$B$13,$O122-1,V$14)*$L122+OFFSET('Stor Factors'!$B$13,$K122-1,V$14)*$H122</f>
        <v>0</v>
      </c>
      <c r="X122" s="9">
        <f t="shared" ca="1" si="34"/>
        <v>0</v>
      </c>
      <c r="Z122" s="25" t="str">
        <f t="shared" ca="1" si="21"/>
        <v/>
      </c>
      <c r="AB122" s="20"/>
      <c r="AC122" s="91">
        <f ca="1">Function!AH122</f>
        <v>0</v>
      </c>
      <c r="AD122" s="98">
        <f t="shared" ca="1" si="37"/>
        <v>0</v>
      </c>
      <c r="AF122" s="50"/>
      <c r="AH122" s="50"/>
      <c r="AJ122" s="50"/>
      <c r="AL122" s="50"/>
      <c r="AN122" s="50"/>
    </row>
    <row r="123" spans="2:40" x14ac:dyDescent="0.2">
      <c r="D123" s="1" t="s">
        <v>8</v>
      </c>
      <c r="N123" s="18"/>
      <c r="Z123" s="25" t="str">
        <f t="shared" si="21"/>
        <v/>
      </c>
      <c r="AB123" s="20"/>
      <c r="AF123" s="50"/>
      <c r="AH123" s="50"/>
      <c r="AJ123" s="50"/>
      <c r="AL123" s="50"/>
      <c r="AN123" s="50"/>
    </row>
    <row r="124" spans="2:40" x14ac:dyDescent="0.2">
      <c r="B124" s="18">
        <f>B122+1</f>
        <v>71</v>
      </c>
      <c r="D124" s="36" t="s">
        <v>71</v>
      </c>
      <c r="F124" s="50">
        <f ca="1">Function!R124</f>
        <v>1640.1810497976596</v>
      </c>
      <c r="H124" s="50">
        <f ca="1">IF(K124&lt;&gt;0,OFFSET('Stor Factors'!$B$12,'Storage Class'!$K124-1,2),0)</f>
        <v>1640.1810497976596</v>
      </c>
      <c r="J124" s="2" t="s">
        <v>271</v>
      </c>
      <c r="K124" s="73">
        <v>12</v>
      </c>
      <c r="L124" s="50">
        <f t="shared" ref="L124:L131" ca="1" si="38">F124-H124</f>
        <v>0</v>
      </c>
      <c r="N124" s="18"/>
      <c r="O124" s="73">
        <v>0</v>
      </c>
      <c r="P124" s="20">
        <f ca="1">OFFSET('Stor Factors'!$B$13,$O124-1,P$14)*$L124+OFFSET('Stor Factors'!$B$13,$K124-1,P$14)*$H124</f>
        <v>1640.1810497976596</v>
      </c>
      <c r="R124" s="20">
        <f ca="1">OFFSET('Stor Factors'!$B$13,$O124-1,R$14)*$L124+OFFSET('Stor Factors'!$B$13,$K124-1,R$14)*$H124</f>
        <v>0</v>
      </c>
      <c r="S124" s="20"/>
      <c r="T124" s="20">
        <f ca="1">OFFSET('Stor Factors'!$B$13,$O124-1,T$14)*$L124+OFFSET('Stor Factors'!$B$13,$K124-1,T$14)*$H124</f>
        <v>0</v>
      </c>
      <c r="U124" s="20"/>
      <c r="V124" s="20">
        <f ca="1">OFFSET('Stor Factors'!$B$13,$O124-1,V$14)*$L124+OFFSET('Stor Factors'!$B$13,$K124-1,V$14)*$H124</f>
        <v>0</v>
      </c>
      <c r="X124" s="9">
        <f t="shared" ca="1" si="34"/>
        <v>1640.1810497976596</v>
      </c>
      <c r="Z124" s="25" t="str">
        <f t="shared" ca="1" si="21"/>
        <v/>
      </c>
      <c r="AB124" s="20"/>
      <c r="AC124" s="91">
        <f ca="1">Function!AH124</f>
        <v>579.59980981929994</v>
      </c>
      <c r="AD124" s="98">
        <f t="shared" ref="AD124:AD131" ca="1" si="39">IFERROR(AC124/F124,0)</f>
        <v>0.35337550686297836</v>
      </c>
      <c r="AF124" s="50">
        <f ca="1">$AD124*P124</f>
        <v>579.59980981929994</v>
      </c>
      <c r="AH124" s="50">
        <f t="shared" ref="AH124:AL139" ca="1" si="40">$AD124*R124</f>
        <v>0</v>
      </c>
      <c r="AJ124" s="50">
        <f t="shared" ca="1" si="40"/>
        <v>0</v>
      </c>
      <c r="AK124" s="31">
        <f t="shared" ca="1" si="40"/>
        <v>0</v>
      </c>
      <c r="AL124" s="50">
        <f t="shared" ca="1" si="40"/>
        <v>0</v>
      </c>
      <c r="AN124" s="50">
        <f ca="1">SUM(AF124:AL124)</f>
        <v>579.59980981929994</v>
      </c>
    </row>
    <row r="125" spans="2:40" x14ac:dyDescent="0.2">
      <c r="B125" s="18">
        <f t="shared" ref="B125:B131" si="41">B124+1</f>
        <v>72</v>
      </c>
      <c r="D125" s="36" t="s">
        <v>171</v>
      </c>
      <c r="F125" s="50">
        <f ca="1">Function!R125</f>
        <v>14117.785878445757</v>
      </c>
      <c r="H125" s="78"/>
      <c r="K125" s="73">
        <v>0</v>
      </c>
      <c r="L125" s="50">
        <f t="shared" ca="1" si="38"/>
        <v>14117.785878445757</v>
      </c>
      <c r="N125" s="18" t="s">
        <v>351</v>
      </c>
      <c r="O125" s="73">
        <v>63</v>
      </c>
      <c r="P125" s="20">
        <f ca="1">OFFSET('Stor Factors'!$B$13,$O125-1,P$14)*$L125+OFFSET('Stor Factors'!$B$13,$K125-1,P$14)*$H125</f>
        <v>9482.7879254386644</v>
      </c>
      <c r="R125" s="20">
        <f ca="1">OFFSET('Stor Factors'!$B$13,$O125-1,R$14)*$L125+OFFSET('Stor Factors'!$B$13,$K125-1,R$14)*$H125</f>
        <v>4272.3199965731428</v>
      </c>
      <c r="S125" s="20"/>
      <c r="T125" s="20">
        <f ca="1">OFFSET('Stor Factors'!$B$13,$O125-1,T$14)*$L125+OFFSET('Stor Factors'!$B$13,$K125-1,T$14)*$H125</f>
        <v>362.67795643394857</v>
      </c>
      <c r="U125" s="20"/>
      <c r="V125" s="20">
        <f ca="1">OFFSET('Stor Factors'!$B$13,$O125-1,V$14)*$L125+OFFSET('Stor Factors'!$B$13,$K125-1,V$14)*$H125</f>
        <v>0</v>
      </c>
      <c r="X125" s="9">
        <f t="shared" ca="1" si="34"/>
        <v>14117.785878445757</v>
      </c>
      <c r="Z125" s="25" t="str">
        <f t="shared" ca="1" si="21"/>
        <v/>
      </c>
      <c r="AB125" s="20"/>
      <c r="AC125" s="91">
        <f ca="1">Function!AH125</f>
        <v>6028.7944072011724</v>
      </c>
      <c r="AD125" s="98">
        <f ca="1">IFERROR(AC125/F125,0)</f>
        <v>0.42703540478012186</v>
      </c>
      <c r="AF125" s="50">
        <f ca="1">$AD125*P125</f>
        <v>4049.4861801837519</v>
      </c>
      <c r="AH125" s="50">
        <f t="shared" ca="1" si="40"/>
        <v>1824.431899086821</v>
      </c>
      <c r="AJ125" s="50">
        <f t="shared" ca="1" si="40"/>
        <v>154.87632793059862</v>
      </c>
      <c r="AK125" s="31">
        <f t="shared" ca="1" si="40"/>
        <v>0</v>
      </c>
      <c r="AL125" s="50">
        <f t="shared" ca="1" si="40"/>
        <v>0</v>
      </c>
      <c r="AN125" s="50">
        <f t="shared" ref="AN125:AN160" ca="1" si="42">SUM(AF125:AL125)</f>
        <v>6028.7944072011715</v>
      </c>
    </row>
    <row r="126" spans="2:40" x14ac:dyDescent="0.2">
      <c r="B126" s="18">
        <f t="shared" si="41"/>
        <v>73</v>
      </c>
      <c r="D126" s="36" t="s">
        <v>179</v>
      </c>
      <c r="F126" s="50">
        <f ca="1">Function!R126</f>
        <v>1307.4095306239601</v>
      </c>
      <c r="H126" s="78"/>
      <c r="K126" s="73">
        <v>0</v>
      </c>
      <c r="L126" s="50">
        <f t="shared" ca="1" si="38"/>
        <v>1307.4095306239601</v>
      </c>
      <c r="N126" s="18" t="s">
        <v>348</v>
      </c>
      <c r="O126" s="73">
        <v>24</v>
      </c>
      <c r="P126" s="20">
        <f ca="1">OFFSET('Stor Factors'!$B$13,$O126-1,P$14)*$L126+OFFSET('Stor Factors'!$B$13,$K126-1,P$14)*$H126</f>
        <v>653.70476531198005</v>
      </c>
      <c r="R126" s="20">
        <f ca="1">OFFSET('Stor Factors'!$B$13,$O126-1,R$14)*$L126+OFFSET('Stor Factors'!$B$13,$K126-1,R$14)*$H126</f>
        <v>602.55386712427594</v>
      </c>
      <c r="S126" s="20"/>
      <c r="T126" s="20">
        <f ca="1">OFFSET('Stor Factors'!$B$13,$O126-1,T$14)*$L126+OFFSET('Stor Factors'!$B$13,$K126-1,T$14)*$H126</f>
        <v>51.150898187704144</v>
      </c>
      <c r="U126" s="20"/>
      <c r="V126" s="20">
        <f ca="1">OFFSET('Stor Factors'!$B$13,$O126-1,V$14)*$L126+OFFSET('Stor Factors'!$B$13,$K126-1,V$14)*$H126</f>
        <v>0</v>
      </c>
      <c r="X126" s="9">
        <f t="shared" ca="1" si="34"/>
        <v>1307.4095306239601</v>
      </c>
      <c r="Z126" s="25" t="str">
        <f t="shared" ca="1" si="21"/>
        <v/>
      </c>
      <c r="AB126" s="20"/>
      <c r="AC126" s="91">
        <f ca="1">Function!AH126</f>
        <v>0</v>
      </c>
      <c r="AD126" s="98">
        <f t="shared" ca="1" si="39"/>
        <v>0</v>
      </c>
      <c r="AF126" s="50">
        <f t="shared" ref="AF126:AF145" ca="1" si="43">$AD126*P126</f>
        <v>0</v>
      </c>
      <c r="AH126" s="50">
        <f t="shared" ca="1" si="40"/>
        <v>0</v>
      </c>
      <c r="AJ126" s="50">
        <f t="shared" ca="1" si="40"/>
        <v>0</v>
      </c>
      <c r="AK126" s="31">
        <f t="shared" ca="1" si="40"/>
        <v>0</v>
      </c>
      <c r="AL126" s="50">
        <f t="shared" ca="1" si="40"/>
        <v>0</v>
      </c>
      <c r="AN126" s="50">
        <f t="shared" ca="1" si="42"/>
        <v>0</v>
      </c>
    </row>
    <row r="127" spans="2:40" x14ac:dyDescent="0.2">
      <c r="B127" s="18">
        <f t="shared" si="41"/>
        <v>74</v>
      </c>
      <c r="D127" s="36" t="s">
        <v>199</v>
      </c>
      <c r="F127" s="50">
        <f ca="1">Function!R127</f>
        <v>1489.5035949216872</v>
      </c>
      <c r="H127" s="78"/>
      <c r="K127" s="73">
        <v>0</v>
      </c>
      <c r="L127" s="50">
        <f t="shared" ca="1" si="38"/>
        <v>1489.5035949216872</v>
      </c>
      <c r="N127" s="18" t="s">
        <v>50</v>
      </c>
      <c r="O127" s="73">
        <v>27</v>
      </c>
      <c r="P127" s="20">
        <f ca="1">OFFSET('Stor Factors'!$B$13,$O127-1,P$14)*$L127+OFFSET('Stor Factors'!$B$13,$K127-1,P$14)*$H127</f>
        <v>1489.5035949216872</v>
      </c>
      <c r="R127" s="20">
        <f ca="1">OFFSET('Stor Factors'!$B$13,$O127-1,R$14)*$L127+OFFSET('Stor Factors'!$B$13,$K127-1,R$14)*$H127</f>
        <v>0</v>
      </c>
      <c r="S127" s="20"/>
      <c r="T127" s="20">
        <f ca="1">OFFSET('Stor Factors'!$B$13,$O127-1,T$14)*$L127+OFFSET('Stor Factors'!$B$13,$K127-1,T$14)*$H127</f>
        <v>0</v>
      </c>
      <c r="U127" s="20"/>
      <c r="V127" s="20">
        <f ca="1">OFFSET('Stor Factors'!$B$13,$O127-1,V$14)*$L127+OFFSET('Stor Factors'!$B$13,$K127-1,V$14)*$H127</f>
        <v>0</v>
      </c>
      <c r="X127" s="9">
        <f t="shared" ca="1" si="34"/>
        <v>1489.5035949216872</v>
      </c>
      <c r="Z127" s="25" t="str">
        <f t="shared" ref="Z127:Z180" ca="1" si="44">IF(ROUND(F127,4)=ROUND(X127,4), "", "check")</f>
        <v/>
      </c>
      <c r="AB127" s="20"/>
      <c r="AC127" s="91">
        <f ca="1">Function!AH127</f>
        <v>221.52729747511745</v>
      </c>
      <c r="AD127" s="98">
        <f t="shared" ca="1" si="39"/>
        <v>0.14872558765913188</v>
      </c>
      <c r="AF127" s="50">
        <f t="shared" ca="1" si="43"/>
        <v>221.52729747511745</v>
      </c>
      <c r="AH127" s="50">
        <f t="shared" ca="1" si="40"/>
        <v>0</v>
      </c>
      <c r="AJ127" s="50">
        <f t="shared" ca="1" si="40"/>
        <v>0</v>
      </c>
      <c r="AK127" s="31">
        <f t="shared" ca="1" si="40"/>
        <v>0</v>
      </c>
      <c r="AL127" s="50">
        <f t="shared" ca="1" si="40"/>
        <v>0</v>
      </c>
      <c r="AN127" s="50">
        <f t="shared" ca="1" si="42"/>
        <v>221.52729747511745</v>
      </c>
    </row>
    <row r="128" spans="2:40" x14ac:dyDescent="0.2">
      <c r="B128" s="18">
        <f t="shared" si="41"/>
        <v>75</v>
      </c>
      <c r="D128" s="36" t="s">
        <v>21</v>
      </c>
      <c r="F128" s="50">
        <f ca="1">Function!R128</f>
        <v>417.64292401249998</v>
      </c>
      <c r="H128" s="78"/>
      <c r="K128" s="73">
        <v>0</v>
      </c>
      <c r="L128" s="50">
        <f t="shared" ca="1" si="38"/>
        <v>417.64292401249998</v>
      </c>
      <c r="N128" s="18" t="s">
        <v>50</v>
      </c>
      <c r="O128" s="73">
        <v>27</v>
      </c>
      <c r="P128" s="20">
        <f ca="1">OFFSET('Stor Factors'!$B$13,$O128-1,P$14)*$L128+OFFSET('Stor Factors'!$B$13,$K128-1,P$14)*$H128</f>
        <v>417.64292401249998</v>
      </c>
      <c r="R128" s="20">
        <f ca="1">OFFSET('Stor Factors'!$B$13,$O128-1,R$14)*$L128+OFFSET('Stor Factors'!$B$13,$K128-1,R$14)*$H128</f>
        <v>0</v>
      </c>
      <c r="S128" s="20"/>
      <c r="T128" s="20">
        <f ca="1">OFFSET('Stor Factors'!$B$13,$O128-1,T$14)*$L128+OFFSET('Stor Factors'!$B$13,$K128-1,T$14)*$H128</f>
        <v>0</v>
      </c>
      <c r="U128" s="20"/>
      <c r="V128" s="20">
        <f ca="1">OFFSET('Stor Factors'!$B$13,$O128-1,V$14)*$L128+OFFSET('Stor Factors'!$B$13,$K128-1,V$14)*$H128</f>
        <v>0</v>
      </c>
      <c r="X128" s="9">
        <f t="shared" ca="1" si="34"/>
        <v>417.64292401249998</v>
      </c>
      <c r="Z128" s="25" t="str">
        <f t="shared" ca="1" si="44"/>
        <v/>
      </c>
      <c r="AB128" s="20"/>
      <c r="AC128" s="91">
        <f ca="1">Function!AH128</f>
        <v>0</v>
      </c>
      <c r="AD128" s="98">
        <f t="shared" ca="1" si="39"/>
        <v>0</v>
      </c>
      <c r="AF128" s="50">
        <f t="shared" ca="1" si="43"/>
        <v>0</v>
      </c>
      <c r="AH128" s="50">
        <f t="shared" ca="1" si="40"/>
        <v>0</v>
      </c>
      <c r="AJ128" s="50">
        <f t="shared" ca="1" si="40"/>
        <v>0</v>
      </c>
      <c r="AK128" s="31">
        <f t="shared" ca="1" si="40"/>
        <v>0</v>
      </c>
      <c r="AL128" s="50">
        <f t="shared" ca="1" si="40"/>
        <v>0</v>
      </c>
      <c r="AN128" s="50">
        <f t="shared" ca="1" si="42"/>
        <v>0</v>
      </c>
    </row>
    <row r="129" spans="2:40" x14ac:dyDescent="0.2">
      <c r="B129" s="18">
        <f t="shared" si="41"/>
        <v>76</v>
      </c>
      <c r="D129" s="36" t="s">
        <v>200</v>
      </c>
      <c r="F129" s="50">
        <f ca="1">Function!R129</f>
        <v>191.86462860127</v>
      </c>
      <c r="H129" s="78"/>
      <c r="K129" s="73">
        <v>0</v>
      </c>
      <c r="L129" s="50">
        <f t="shared" ca="1" si="38"/>
        <v>191.86462860127</v>
      </c>
      <c r="N129" s="18" t="s">
        <v>50</v>
      </c>
      <c r="O129" s="73">
        <v>27</v>
      </c>
      <c r="P129" s="20">
        <f ca="1">OFFSET('Stor Factors'!$B$13,$O129-1,P$14)*$L129+OFFSET('Stor Factors'!$B$13,$K129-1,P$14)*$H129</f>
        <v>191.86462860127</v>
      </c>
      <c r="R129" s="20">
        <f ca="1">OFFSET('Stor Factors'!$B$13,$O129-1,R$14)*$L129+OFFSET('Stor Factors'!$B$13,$K129-1,R$14)*$H129</f>
        <v>0</v>
      </c>
      <c r="S129" s="20"/>
      <c r="T129" s="20">
        <f ca="1">OFFSET('Stor Factors'!$B$13,$O129-1,T$14)*$L129+OFFSET('Stor Factors'!$B$13,$K129-1,T$14)*$H129</f>
        <v>0</v>
      </c>
      <c r="U129" s="20"/>
      <c r="V129" s="20">
        <f ca="1">OFFSET('Stor Factors'!$B$13,$O129-1,V$14)*$L129+OFFSET('Stor Factors'!$B$13,$K129-1,V$14)*$H129</f>
        <v>0</v>
      </c>
      <c r="X129" s="9">
        <f t="shared" ca="1" si="34"/>
        <v>191.86462860127</v>
      </c>
      <c r="Z129" s="25" t="str">
        <f t="shared" ca="1" si="44"/>
        <v/>
      </c>
      <c r="AB129" s="20"/>
      <c r="AC129" s="91">
        <f ca="1">Function!AH129</f>
        <v>0</v>
      </c>
      <c r="AD129" s="98">
        <f t="shared" ca="1" si="39"/>
        <v>0</v>
      </c>
      <c r="AF129" s="50">
        <f t="shared" ca="1" si="43"/>
        <v>0</v>
      </c>
      <c r="AH129" s="50">
        <f t="shared" ca="1" si="40"/>
        <v>0</v>
      </c>
      <c r="AJ129" s="50">
        <f t="shared" ca="1" si="40"/>
        <v>0</v>
      </c>
      <c r="AK129" s="31">
        <f t="shared" ca="1" si="40"/>
        <v>0</v>
      </c>
      <c r="AL129" s="50">
        <f t="shared" ca="1" si="40"/>
        <v>0</v>
      </c>
      <c r="AN129" s="50">
        <f t="shared" ca="1" si="42"/>
        <v>0</v>
      </c>
    </row>
    <row r="130" spans="2:40" x14ac:dyDescent="0.2">
      <c r="B130" s="18">
        <f t="shared" si="41"/>
        <v>77</v>
      </c>
      <c r="D130" s="36" t="s">
        <v>180</v>
      </c>
      <c r="F130" s="50">
        <f ca="1">Function!R130</f>
        <v>4026.3844920256997</v>
      </c>
      <c r="H130" s="78"/>
      <c r="K130" s="73">
        <v>0</v>
      </c>
      <c r="L130" s="50">
        <f t="shared" ca="1" si="38"/>
        <v>4026.3844920256997</v>
      </c>
      <c r="N130" s="18" t="s">
        <v>348</v>
      </c>
      <c r="O130" s="73">
        <v>24</v>
      </c>
      <c r="P130" s="20">
        <f ca="1">OFFSET('Stor Factors'!$B$13,$O130-1,P$14)*$L130+OFFSET('Stor Factors'!$B$13,$K130-1,P$14)*$H130</f>
        <v>2013.1922460128499</v>
      </c>
      <c r="R130" s="20">
        <f ca="1">OFFSET('Stor Factors'!$B$13,$O130-1,R$14)*$L130+OFFSET('Stor Factors'!$B$13,$K130-1,R$14)*$H130</f>
        <v>1855.6645713309417</v>
      </c>
      <c r="S130" s="20"/>
      <c r="T130" s="20">
        <f ca="1">OFFSET('Stor Factors'!$B$13,$O130-1,T$14)*$L130+OFFSET('Stor Factors'!$B$13,$K130-1,T$14)*$H130</f>
        <v>157.52767468190817</v>
      </c>
      <c r="U130" s="20"/>
      <c r="V130" s="20">
        <f ca="1">OFFSET('Stor Factors'!$B$13,$O130-1,V$14)*$L130+OFFSET('Stor Factors'!$B$13,$K130-1,V$14)*$H130</f>
        <v>0</v>
      </c>
      <c r="X130" s="9">
        <f t="shared" ca="1" si="34"/>
        <v>4026.3844920256997</v>
      </c>
      <c r="Z130" s="25" t="str">
        <f t="shared" ca="1" si="44"/>
        <v/>
      </c>
      <c r="AB130" s="20"/>
      <c r="AC130" s="91">
        <f ca="1">Function!AH130</f>
        <v>0</v>
      </c>
      <c r="AD130" s="98">
        <f t="shared" ca="1" si="39"/>
        <v>0</v>
      </c>
      <c r="AF130" s="50">
        <f t="shared" ca="1" si="43"/>
        <v>0</v>
      </c>
      <c r="AH130" s="50">
        <f t="shared" ca="1" si="40"/>
        <v>0</v>
      </c>
      <c r="AJ130" s="50">
        <f t="shared" ca="1" si="40"/>
        <v>0</v>
      </c>
      <c r="AK130" s="31">
        <f t="shared" ca="1" si="40"/>
        <v>0</v>
      </c>
      <c r="AL130" s="50">
        <f t="shared" ca="1" si="40"/>
        <v>0</v>
      </c>
      <c r="AN130" s="50">
        <f t="shared" ca="1" si="42"/>
        <v>0</v>
      </c>
    </row>
    <row r="131" spans="2:40" x14ac:dyDescent="0.2">
      <c r="B131" s="18">
        <f t="shared" si="41"/>
        <v>78</v>
      </c>
      <c r="D131" s="36" t="s">
        <v>201</v>
      </c>
      <c r="F131" s="50">
        <f ca="1">Function!R131</f>
        <v>1816.3293445332881</v>
      </c>
      <c r="H131" s="78"/>
      <c r="K131" s="73">
        <v>0</v>
      </c>
      <c r="L131" s="50">
        <f t="shared" ca="1" si="38"/>
        <v>1816.3293445332881</v>
      </c>
      <c r="N131" s="18" t="s">
        <v>348</v>
      </c>
      <c r="O131" s="73">
        <v>24</v>
      </c>
      <c r="P131" s="20">
        <f ca="1">OFFSET('Stor Factors'!$B$13,$O131-1,P$14)*$L131+OFFSET('Stor Factors'!$B$13,$K131-1,P$14)*$H131</f>
        <v>908.16467226664406</v>
      </c>
      <c r="R131" s="20">
        <f ca="1">OFFSET('Stor Factors'!$B$13,$O131-1,R$14)*$L131+OFFSET('Stor Factors'!$B$13,$K131-1,R$14)*$H131</f>
        <v>837.10287012938886</v>
      </c>
      <c r="S131" s="20"/>
      <c r="T131" s="20">
        <f ca="1">OFFSET('Stor Factors'!$B$13,$O131-1,T$14)*$L131+OFFSET('Stor Factors'!$B$13,$K131-1,T$14)*$H131</f>
        <v>71.061802137255256</v>
      </c>
      <c r="U131" s="20"/>
      <c r="V131" s="20">
        <f ca="1">OFFSET('Stor Factors'!$B$13,$O131-1,V$14)*$L131+OFFSET('Stor Factors'!$B$13,$K131-1,V$14)*$H131</f>
        <v>0</v>
      </c>
      <c r="X131" s="9">
        <f t="shared" ca="1" si="34"/>
        <v>1816.3293445332881</v>
      </c>
      <c r="Z131" s="25" t="str">
        <f t="shared" ca="1" si="44"/>
        <v/>
      </c>
      <c r="AB131" s="20"/>
      <c r="AC131" s="91">
        <f ca="1">Function!AH131</f>
        <v>366.20012159340001</v>
      </c>
      <c r="AD131" s="98">
        <f t="shared" ca="1" si="39"/>
        <v>0.20161548493150419</v>
      </c>
      <c r="AF131" s="50">
        <f t="shared" ca="1" si="43"/>
        <v>183.10006079670001</v>
      </c>
      <c r="AH131" s="50">
        <f t="shared" ca="1" si="40"/>
        <v>168.77290109869071</v>
      </c>
      <c r="AJ131" s="50">
        <f t="shared" ca="1" si="40"/>
        <v>14.32715969800932</v>
      </c>
      <c r="AK131" s="31">
        <f t="shared" ca="1" si="40"/>
        <v>0</v>
      </c>
      <c r="AL131" s="50">
        <f t="shared" ca="1" si="40"/>
        <v>0</v>
      </c>
      <c r="AN131" s="50">
        <f t="shared" ca="1" si="42"/>
        <v>366.20012159340007</v>
      </c>
    </row>
    <row r="132" spans="2:40" x14ac:dyDescent="0.2">
      <c r="D132" s="1" t="s">
        <v>9</v>
      </c>
      <c r="N132" s="18"/>
      <c r="Z132" s="25" t="str">
        <f t="shared" si="44"/>
        <v/>
      </c>
      <c r="AF132" s="50">
        <f t="shared" si="43"/>
        <v>0</v>
      </c>
      <c r="AH132" s="50">
        <f t="shared" si="40"/>
        <v>0</v>
      </c>
      <c r="AJ132" s="50">
        <f t="shared" si="40"/>
        <v>0</v>
      </c>
      <c r="AK132" s="31">
        <f t="shared" si="40"/>
        <v>0</v>
      </c>
      <c r="AL132" s="50">
        <f t="shared" si="40"/>
        <v>0</v>
      </c>
      <c r="AN132" s="50">
        <f t="shared" si="42"/>
        <v>0</v>
      </c>
    </row>
    <row r="133" spans="2:40" x14ac:dyDescent="0.2">
      <c r="B133" s="18">
        <f>B131+1</f>
        <v>79</v>
      </c>
      <c r="D133" s="1" t="s">
        <v>214</v>
      </c>
      <c r="F133" s="50">
        <f ca="1">Function!R133</f>
        <v>0</v>
      </c>
      <c r="K133" s="73">
        <v>0</v>
      </c>
      <c r="L133" s="50">
        <f t="shared" ref="L133:L136" ca="1" si="45">F133-H133</f>
        <v>0</v>
      </c>
      <c r="N133" s="18"/>
      <c r="O133" s="73">
        <v>0</v>
      </c>
      <c r="P133" s="20">
        <f ca="1">OFFSET('Stor Factors'!$B$13,$O133-1,P$14)*$L133+OFFSET('Stor Factors'!$B$13,$K133-1,P$14)*$H133</f>
        <v>0</v>
      </c>
      <c r="R133" s="20">
        <f ca="1">OFFSET('Stor Factors'!$B$13,$O133-1,R$14)*$L133+OFFSET('Stor Factors'!$B$13,$K133-1,R$14)*$H133</f>
        <v>0</v>
      </c>
      <c r="S133" s="20"/>
      <c r="T133" s="20">
        <f ca="1">OFFSET('Stor Factors'!$B$13,$O133-1,T$14)*$L133+OFFSET('Stor Factors'!$B$13,$K133-1,T$14)*$H133</f>
        <v>0</v>
      </c>
      <c r="U133" s="20"/>
      <c r="V133" s="20">
        <f ca="1">OFFSET('Stor Factors'!$B$13,$O133-1,V$14)*$L133+OFFSET('Stor Factors'!$B$13,$K133-1,V$14)*$H133</f>
        <v>0</v>
      </c>
      <c r="X133" s="9">
        <f t="shared" ref="X133:X136" ca="1" si="46">P133+R133+T133+V133</f>
        <v>0</v>
      </c>
      <c r="Z133" s="25" t="str">
        <f t="shared" ca="1" si="44"/>
        <v/>
      </c>
      <c r="AB133" s="20"/>
      <c r="AC133" s="91">
        <f ca="1">Function!AH133</f>
        <v>0</v>
      </c>
      <c r="AD133" s="98">
        <f t="shared" ref="AD133:AD136" ca="1" si="47">IFERROR(AC133/F133,0)</f>
        <v>0</v>
      </c>
      <c r="AF133" s="50">
        <f t="shared" ca="1" si="43"/>
        <v>0</v>
      </c>
      <c r="AH133" s="50">
        <f t="shared" ca="1" si="40"/>
        <v>0</v>
      </c>
      <c r="AJ133" s="50">
        <f t="shared" ca="1" si="40"/>
        <v>0</v>
      </c>
      <c r="AK133" s="31">
        <f t="shared" ca="1" si="40"/>
        <v>0</v>
      </c>
      <c r="AL133" s="50">
        <f t="shared" ca="1" si="40"/>
        <v>0</v>
      </c>
      <c r="AN133" s="50">
        <f t="shared" ca="1" si="42"/>
        <v>0</v>
      </c>
    </row>
    <row r="134" spans="2:40" x14ac:dyDescent="0.2">
      <c r="B134" s="18">
        <f>B133+1</f>
        <v>80</v>
      </c>
      <c r="D134" s="36" t="s">
        <v>202</v>
      </c>
      <c r="F134" s="50">
        <f ca="1">Function!R134</f>
        <v>0</v>
      </c>
      <c r="H134" s="78"/>
      <c r="K134" s="73">
        <v>0</v>
      </c>
      <c r="L134" s="50">
        <f t="shared" ca="1" si="45"/>
        <v>0</v>
      </c>
      <c r="N134" s="18"/>
      <c r="O134" s="73">
        <v>0</v>
      </c>
      <c r="P134" s="20">
        <f ca="1">OFFSET('Stor Factors'!$B$13,$O134-1,P$14)*$L134+OFFSET('Stor Factors'!$B$13,$K134-1,P$14)*$H134</f>
        <v>0</v>
      </c>
      <c r="R134" s="20">
        <f ca="1">OFFSET('Stor Factors'!$B$13,$O134-1,R$14)*$L134+OFFSET('Stor Factors'!$B$13,$K134-1,R$14)*$H134</f>
        <v>0</v>
      </c>
      <c r="S134" s="20"/>
      <c r="T134" s="20">
        <f ca="1">OFFSET('Stor Factors'!$B$13,$O134-1,T$14)*$L134+OFFSET('Stor Factors'!$B$13,$K134-1,T$14)*$H134</f>
        <v>0</v>
      </c>
      <c r="U134" s="20"/>
      <c r="V134" s="20">
        <f ca="1">OFFSET('Stor Factors'!$B$13,$O134-1,V$14)*$L134+OFFSET('Stor Factors'!$B$13,$K134-1,V$14)*$H134</f>
        <v>0</v>
      </c>
      <c r="X134" s="9">
        <f t="shared" ca="1" si="46"/>
        <v>0</v>
      </c>
      <c r="Z134" s="25" t="str">
        <f t="shared" ca="1" si="44"/>
        <v/>
      </c>
      <c r="AB134" s="20"/>
      <c r="AC134" s="91">
        <f ca="1">Function!AH134</f>
        <v>0</v>
      </c>
      <c r="AD134" s="98">
        <f t="shared" ca="1" si="47"/>
        <v>0</v>
      </c>
      <c r="AF134" s="50">
        <f t="shared" ca="1" si="43"/>
        <v>0</v>
      </c>
      <c r="AH134" s="50">
        <f t="shared" ca="1" si="40"/>
        <v>0</v>
      </c>
      <c r="AJ134" s="50">
        <f t="shared" ca="1" si="40"/>
        <v>0</v>
      </c>
      <c r="AK134" s="31">
        <f t="shared" ca="1" si="40"/>
        <v>0</v>
      </c>
      <c r="AL134" s="50">
        <f t="shared" ca="1" si="40"/>
        <v>0</v>
      </c>
      <c r="AN134" s="50">
        <f t="shared" ca="1" si="42"/>
        <v>0</v>
      </c>
    </row>
    <row r="135" spans="2:40" x14ac:dyDescent="0.2">
      <c r="B135" s="18">
        <f t="shared" ref="B135:B136" si="48">B134+1</f>
        <v>81</v>
      </c>
      <c r="D135" s="36" t="s">
        <v>199</v>
      </c>
      <c r="F135" s="50">
        <f ca="1">Function!R135</f>
        <v>0</v>
      </c>
      <c r="H135" s="78"/>
      <c r="K135" s="73">
        <v>0</v>
      </c>
      <c r="L135" s="50">
        <f t="shared" ca="1" si="45"/>
        <v>0</v>
      </c>
      <c r="N135" s="18"/>
      <c r="O135" s="73">
        <v>0</v>
      </c>
      <c r="P135" s="20">
        <f ca="1">OFFSET('Stor Factors'!$B$13,$O135-1,P$14)*$L135+OFFSET('Stor Factors'!$B$13,$K135-1,P$14)*$H135</f>
        <v>0</v>
      </c>
      <c r="R135" s="20">
        <f ca="1">OFFSET('Stor Factors'!$B$13,$O135-1,R$14)*$L135+OFFSET('Stor Factors'!$B$13,$K135-1,R$14)*$H135</f>
        <v>0</v>
      </c>
      <c r="S135" s="20"/>
      <c r="T135" s="20">
        <f ca="1">OFFSET('Stor Factors'!$B$13,$O135-1,T$14)*$L135+OFFSET('Stor Factors'!$B$13,$K135-1,T$14)*$H135</f>
        <v>0</v>
      </c>
      <c r="U135" s="20"/>
      <c r="V135" s="20">
        <f ca="1">OFFSET('Stor Factors'!$B$13,$O135-1,V$14)*$L135+OFFSET('Stor Factors'!$B$13,$K135-1,V$14)*$H135</f>
        <v>0</v>
      </c>
      <c r="X135" s="9">
        <f t="shared" ca="1" si="46"/>
        <v>0</v>
      </c>
      <c r="Z135" s="25" t="str">
        <f t="shared" ca="1" si="44"/>
        <v/>
      </c>
      <c r="AB135" s="20"/>
      <c r="AC135" s="91">
        <f ca="1">Function!AH135</f>
        <v>0</v>
      </c>
      <c r="AD135" s="98">
        <f t="shared" ca="1" si="47"/>
        <v>0</v>
      </c>
      <c r="AF135" s="50">
        <f t="shared" ca="1" si="43"/>
        <v>0</v>
      </c>
      <c r="AH135" s="50">
        <f t="shared" ca="1" si="40"/>
        <v>0</v>
      </c>
      <c r="AJ135" s="50">
        <f t="shared" ca="1" si="40"/>
        <v>0</v>
      </c>
      <c r="AK135" s="31">
        <f t="shared" ca="1" si="40"/>
        <v>0</v>
      </c>
      <c r="AL135" s="50">
        <f t="shared" ca="1" si="40"/>
        <v>0</v>
      </c>
      <c r="AN135" s="50">
        <f t="shared" ca="1" si="42"/>
        <v>0</v>
      </c>
    </row>
    <row r="136" spans="2:40" x14ac:dyDescent="0.2">
      <c r="B136" s="18">
        <f t="shared" si="48"/>
        <v>82</v>
      </c>
      <c r="D136" s="36" t="s">
        <v>21</v>
      </c>
      <c r="F136" s="50">
        <f ca="1">Function!R136</f>
        <v>0</v>
      </c>
      <c r="H136" s="78"/>
      <c r="K136" s="73">
        <v>0</v>
      </c>
      <c r="L136" s="50">
        <f t="shared" ca="1" si="45"/>
        <v>0</v>
      </c>
      <c r="N136" s="18"/>
      <c r="O136" s="73">
        <v>0</v>
      </c>
      <c r="P136" s="20">
        <f ca="1">OFFSET('Stor Factors'!$B$13,$O136-1,P$14)*$L136+OFFSET('Stor Factors'!$B$13,$K136-1,P$14)*$H136</f>
        <v>0</v>
      </c>
      <c r="R136" s="20">
        <f ca="1">OFFSET('Stor Factors'!$B$13,$O136-1,R$14)*$L136+OFFSET('Stor Factors'!$B$13,$K136-1,R$14)*$H136</f>
        <v>0</v>
      </c>
      <c r="S136" s="20"/>
      <c r="T136" s="20">
        <f ca="1">OFFSET('Stor Factors'!$B$13,$O136-1,T$14)*$L136+OFFSET('Stor Factors'!$B$13,$K136-1,T$14)*$H136</f>
        <v>0</v>
      </c>
      <c r="U136" s="20"/>
      <c r="V136" s="20">
        <f ca="1">OFFSET('Stor Factors'!$B$13,$O136-1,V$14)*$L136+OFFSET('Stor Factors'!$B$13,$K136-1,V$14)*$H136</f>
        <v>0</v>
      </c>
      <c r="X136" s="9">
        <f t="shared" ca="1" si="46"/>
        <v>0</v>
      </c>
      <c r="Z136" s="25" t="str">
        <f t="shared" ca="1" si="44"/>
        <v/>
      </c>
      <c r="AB136" s="20"/>
      <c r="AC136" s="91">
        <f ca="1">Function!AH136</f>
        <v>0</v>
      </c>
      <c r="AD136" s="98">
        <f t="shared" ca="1" si="47"/>
        <v>0</v>
      </c>
      <c r="AF136" s="50">
        <f t="shared" ca="1" si="43"/>
        <v>0</v>
      </c>
      <c r="AH136" s="50">
        <f t="shared" ca="1" si="40"/>
        <v>0</v>
      </c>
      <c r="AJ136" s="50">
        <f t="shared" ca="1" si="40"/>
        <v>0</v>
      </c>
      <c r="AK136" s="31">
        <f t="shared" ca="1" si="40"/>
        <v>0</v>
      </c>
      <c r="AL136" s="50">
        <f t="shared" ca="1" si="40"/>
        <v>0</v>
      </c>
      <c r="AN136" s="50">
        <f t="shared" ca="1" si="42"/>
        <v>0</v>
      </c>
    </row>
    <row r="137" spans="2:40" x14ac:dyDescent="0.2">
      <c r="D137" s="1" t="s">
        <v>10</v>
      </c>
      <c r="N137" s="18"/>
      <c r="Z137" s="25" t="str">
        <f t="shared" si="44"/>
        <v/>
      </c>
      <c r="AB137" s="20"/>
      <c r="AD137" s="98"/>
      <c r="AF137" s="50">
        <f t="shared" si="43"/>
        <v>0</v>
      </c>
      <c r="AH137" s="50">
        <f t="shared" si="40"/>
        <v>0</v>
      </c>
      <c r="AJ137" s="50">
        <f t="shared" si="40"/>
        <v>0</v>
      </c>
      <c r="AK137" s="31">
        <f t="shared" si="40"/>
        <v>0</v>
      </c>
      <c r="AL137" s="50">
        <f t="shared" si="40"/>
        <v>0</v>
      </c>
      <c r="AN137" s="50">
        <f t="shared" si="42"/>
        <v>0</v>
      </c>
    </row>
    <row r="138" spans="2:40" x14ac:dyDescent="0.2">
      <c r="B138" s="18">
        <f>B136+1</f>
        <v>83</v>
      </c>
      <c r="D138" s="1" t="s">
        <v>217</v>
      </c>
      <c r="F138" s="50">
        <f ca="1">Function!R138</f>
        <v>0</v>
      </c>
      <c r="K138" s="73">
        <v>0</v>
      </c>
      <c r="L138" s="50">
        <f t="shared" ref="L138:L143" ca="1" si="49">F138-H138</f>
        <v>0</v>
      </c>
      <c r="N138" s="18"/>
      <c r="O138" s="73">
        <v>0</v>
      </c>
      <c r="P138" s="20">
        <f ca="1">OFFSET('Stor Factors'!$B$13,$O138-1,P$14)*$L138+OFFSET('Stor Factors'!$B$13,$K138-1,P$14)*$H138</f>
        <v>0</v>
      </c>
      <c r="R138" s="20">
        <f ca="1">OFFSET('Stor Factors'!$B$13,$O138-1,R$14)*$L138+OFFSET('Stor Factors'!$B$13,$K138-1,R$14)*$H138</f>
        <v>0</v>
      </c>
      <c r="S138" s="20"/>
      <c r="T138" s="20">
        <f ca="1">OFFSET('Stor Factors'!$B$13,$O138-1,T$14)*$L138+OFFSET('Stor Factors'!$B$13,$K138-1,T$14)*$H138</f>
        <v>0</v>
      </c>
      <c r="U138" s="20"/>
      <c r="V138" s="20">
        <f ca="1">OFFSET('Stor Factors'!$B$13,$O138-1,V$14)*$L138+OFFSET('Stor Factors'!$B$13,$K138-1,V$14)*$H138</f>
        <v>0</v>
      </c>
      <c r="X138" s="9">
        <f t="shared" ref="X138:X143" ca="1" si="50">P138+R138+T138+V138</f>
        <v>0</v>
      </c>
      <c r="Z138" s="25" t="str">
        <f t="shared" ca="1" si="44"/>
        <v/>
      </c>
      <c r="AB138" s="20"/>
      <c r="AC138" s="91">
        <f ca="1">Function!AH138</f>
        <v>0</v>
      </c>
      <c r="AD138" s="98">
        <f ca="1">IFERROR(AC138/F138,0)</f>
        <v>0</v>
      </c>
      <c r="AF138" s="50">
        <f t="shared" ca="1" si="43"/>
        <v>0</v>
      </c>
      <c r="AH138" s="50">
        <f t="shared" ca="1" si="40"/>
        <v>0</v>
      </c>
      <c r="AJ138" s="50">
        <f t="shared" ca="1" si="40"/>
        <v>0</v>
      </c>
      <c r="AK138" s="31">
        <f t="shared" ca="1" si="40"/>
        <v>0</v>
      </c>
      <c r="AL138" s="50">
        <f t="shared" ca="1" si="40"/>
        <v>0</v>
      </c>
      <c r="AN138" s="50">
        <f t="shared" ca="1" si="42"/>
        <v>0</v>
      </c>
    </row>
    <row r="139" spans="2:40" x14ac:dyDescent="0.2">
      <c r="B139" s="18">
        <f>B138+1</f>
        <v>84</v>
      </c>
      <c r="D139" s="36" t="s">
        <v>204</v>
      </c>
      <c r="F139" s="50">
        <f ca="1">Function!R139</f>
        <v>0</v>
      </c>
      <c r="H139" s="78"/>
      <c r="K139" s="73">
        <v>0</v>
      </c>
      <c r="L139" s="50">
        <f t="shared" ca="1" si="49"/>
        <v>0</v>
      </c>
      <c r="N139" s="18"/>
      <c r="O139" s="73">
        <v>0</v>
      </c>
      <c r="P139" s="20">
        <f ca="1">OFFSET('Stor Factors'!$B$13,$O139-1,P$14)*$L139+OFFSET('Stor Factors'!$B$13,$K139-1,P$14)*$H139</f>
        <v>0</v>
      </c>
      <c r="R139" s="20">
        <f ca="1">OFFSET('Stor Factors'!$B$13,$O139-1,R$14)*$L139+OFFSET('Stor Factors'!$B$13,$K139-1,R$14)*$H139</f>
        <v>0</v>
      </c>
      <c r="S139" s="20"/>
      <c r="T139" s="20">
        <f ca="1">OFFSET('Stor Factors'!$B$13,$O139-1,T$14)*$L139+OFFSET('Stor Factors'!$B$13,$K139-1,T$14)*$H139</f>
        <v>0</v>
      </c>
      <c r="U139" s="20"/>
      <c r="V139" s="20">
        <f ca="1">OFFSET('Stor Factors'!$B$13,$O139-1,V$14)*$L139+OFFSET('Stor Factors'!$B$13,$K139-1,V$14)*$H139</f>
        <v>0</v>
      </c>
      <c r="X139" s="9">
        <f t="shared" ca="1" si="50"/>
        <v>0</v>
      </c>
      <c r="Z139" s="25" t="str">
        <f t="shared" ca="1" si="44"/>
        <v/>
      </c>
      <c r="AB139" s="20"/>
      <c r="AC139" s="91">
        <f ca="1">Function!AH139</f>
        <v>0</v>
      </c>
      <c r="AD139" s="98">
        <f ca="1">IFERROR(AC139/F139,0)</f>
        <v>0</v>
      </c>
      <c r="AF139" s="50">
        <f t="shared" ca="1" si="43"/>
        <v>0</v>
      </c>
      <c r="AH139" s="50">
        <f t="shared" ca="1" si="40"/>
        <v>0</v>
      </c>
      <c r="AJ139" s="50">
        <f t="shared" ca="1" si="40"/>
        <v>0</v>
      </c>
      <c r="AK139" s="31">
        <f t="shared" ca="1" si="40"/>
        <v>0</v>
      </c>
      <c r="AL139" s="50">
        <f t="shared" ca="1" si="40"/>
        <v>0</v>
      </c>
      <c r="AN139" s="50">
        <f t="shared" ca="1" si="42"/>
        <v>0</v>
      </c>
    </row>
    <row r="140" spans="2:40" x14ac:dyDescent="0.2">
      <c r="B140" s="18">
        <f t="shared" ref="B140:B143" si="51">B139+1</f>
        <v>85</v>
      </c>
      <c r="D140" s="36" t="s">
        <v>178</v>
      </c>
      <c r="F140" s="50">
        <f ca="1">Function!R140</f>
        <v>0</v>
      </c>
      <c r="H140" s="78"/>
      <c r="K140" s="73">
        <v>0</v>
      </c>
      <c r="L140" s="50">
        <f t="shared" ca="1" si="49"/>
        <v>0</v>
      </c>
      <c r="N140" s="18"/>
      <c r="O140" s="73">
        <v>0</v>
      </c>
      <c r="P140" s="20">
        <f ca="1">OFFSET('Stor Factors'!$B$13,$O140-1,P$14)*$L140+OFFSET('Stor Factors'!$B$13,$K140-1,P$14)*$H140</f>
        <v>0</v>
      </c>
      <c r="R140" s="20">
        <f ca="1">OFFSET('Stor Factors'!$B$13,$O140-1,R$14)*$L140+OFFSET('Stor Factors'!$B$13,$K140-1,R$14)*$H140</f>
        <v>0</v>
      </c>
      <c r="S140" s="20"/>
      <c r="T140" s="20">
        <f ca="1">OFFSET('Stor Factors'!$B$13,$O140-1,T$14)*$L140+OFFSET('Stor Factors'!$B$13,$K140-1,T$14)*$H140</f>
        <v>0</v>
      </c>
      <c r="U140" s="20"/>
      <c r="V140" s="20">
        <f ca="1">OFFSET('Stor Factors'!$B$13,$O140-1,V$14)*$L140+OFFSET('Stor Factors'!$B$13,$K140-1,V$14)*$H140</f>
        <v>0</v>
      </c>
      <c r="X140" s="9">
        <f t="shared" ca="1" si="50"/>
        <v>0</v>
      </c>
      <c r="Z140" s="25" t="str">
        <f t="shared" ca="1" si="44"/>
        <v/>
      </c>
      <c r="AB140" s="20"/>
      <c r="AC140" s="91">
        <f ca="1">Function!AH140</f>
        <v>0</v>
      </c>
      <c r="AD140" s="98">
        <f t="shared" ref="AD140:AD143" ca="1" si="52">IFERROR(AC140/F140,0)</f>
        <v>0</v>
      </c>
      <c r="AF140" s="50">
        <f t="shared" ca="1" si="43"/>
        <v>0</v>
      </c>
      <c r="AH140" s="50">
        <f t="shared" ref="AH140:AH160" ca="1" si="53">$AD140*R140</f>
        <v>0</v>
      </c>
      <c r="AJ140" s="50">
        <f t="shared" ref="AJ140:AL160" ca="1" si="54">$AD140*T140</f>
        <v>0</v>
      </c>
      <c r="AK140" s="31">
        <f t="shared" ca="1" si="54"/>
        <v>0</v>
      </c>
      <c r="AL140" s="50">
        <f t="shared" ca="1" si="54"/>
        <v>0</v>
      </c>
      <c r="AN140" s="50">
        <f t="shared" ca="1" si="42"/>
        <v>0</v>
      </c>
    </row>
    <row r="141" spans="2:40" x14ac:dyDescent="0.2">
      <c r="B141" s="18">
        <f t="shared" si="51"/>
        <v>86</v>
      </c>
      <c r="D141" s="36" t="s">
        <v>205</v>
      </c>
      <c r="F141" s="50">
        <f ca="1">Function!R141</f>
        <v>0</v>
      </c>
      <c r="H141" s="78"/>
      <c r="K141" s="73">
        <v>0</v>
      </c>
      <c r="L141" s="50">
        <f t="shared" ca="1" si="49"/>
        <v>0</v>
      </c>
      <c r="N141" s="18"/>
      <c r="O141" s="73">
        <v>0</v>
      </c>
      <c r="P141" s="20">
        <f ca="1">OFFSET('Stor Factors'!$B$13,$O141-1,P$14)*$L141+OFFSET('Stor Factors'!$B$13,$K141-1,P$14)*$H141</f>
        <v>0</v>
      </c>
      <c r="R141" s="20">
        <f ca="1">OFFSET('Stor Factors'!$B$13,$O141-1,R$14)*$L141+OFFSET('Stor Factors'!$B$13,$K141-1,R$14)*$H141</f>
        <v>0</v>
      </c>
      <c r="S141" s="20"/>
      <c r="T141" s="20">
        <f ca="1">OFFSET('Stor Factors'!$B$13,$O141-1,T$14)*$L141+OFFSET('Stor Factors'!$B$13,$K141-1,T$14)*$H141</f>
        <v>0</v>
      </c>
      <c r="U141" s="20"/>
      <c r="V141" s="20">
        <f ca="1">OFFSET('Stor Factors'!$B$13,$O141-1,V$14)*$L141+OFFSET('Stor Factors'!$B$13,$K141-1,V$14)*$H141</f>
        <v>0</v>
      </c>
      <c r="X141" s="9">
        <f t="shared" ca="1" si="50"/>
        <v>0</v>
      </c>
      <c r="Z141" s="25" t="str">
        <f t="shared" ca="1" si="44"/>
        <v/>
      </c>
      <c r="AB141" s="20"/>
      <c r="AC141" s="91">
        <f ca="1">Function!AH141</f>
        <v>0</v>
      </c>
      <c r="AD141" s="98">
        <f t="shared" ca="1" si="52"/>
        <v>0</v>
      </c>
      <c r="AF141" s="50">
        <f t="shared" ca="1" si="43"/>
        <v>0</v>
      </c>
      <c r="AH141" s="50">
        <f t="shared" ca="1" si="53"/>
        <v>0</v>
      </c>
      <c r="AJ141" s="50">
        <f t="shared" ca="1" si="54"/>
        <v>0</v>
      </c>
      <c r="AK141" s="31">
        <f t="shared" ca="1" si="54"/>
        <v>0</v>
      </c>
      <c r="AL141" s="50">
        <f t="shared" ca="1" si="54"/>
        <v>0</v>
      </c>
      <c r="AN141" s="50">
        <f t="shared" ca="1" si="42"/>
        <v>0</v>
      </c>
    </row>
    <row r="142" spans="2:40" x14ac:dyDescent="0.2">
      <c r="B142" s="18">
        <f t="shared" si="51"/>
        <v>87</v>
      </c>
      <c r="D142" s="36" t="s">
        <v>21</v>
      </c>
      <c r="F142" s="50">
        <f ca="1">Function!R142</f>
        <v>0</v>
      </c>
      <c r="H142" s="78"/>
      <c r="K142" s="73">
        <v>0</v>
      </c>
      <c r="L142" s="50">
        <f t="shared" ca="1" si="49"/>
        <v>0</v>
      </c>
      <c r="N142" s="18"/>
      <c r="O142" s="73">
        <v>0</v>
      </c>
      <c r="P142" s="20">
        <f ca="1">OFFSET('Stor Factors'!$B$13,$O142-1,P$14)*$L142+OFFSET('Stor Factors'!$B$13,$K142-1,P$14)*$H142</f>
        <v>0</v>
      </c>
      <c r="R142" s="20">
        <f ca="1">OFFSET('Stor Factors'!$B$13,$O142-1,R$14)*$L142+OFFSET('Stor Factors'!$B$13,$K142-1,R$14)*$H142</f>
        <v>0</v>
      </c>
      <c r="S142" s="20"/>
      <c r="T142" s="20">
        <f ca="1">OFFSET('Stor Factors'!$B$13,$O142-1,T$14)*$L142+OFFSET('Stor Factors'!$B$13,$K142-1,T$14)*$H142</f>
        <v>0</v>
      </c>
      <c r="U142" s="20"/>
      <c r="V142" s="20">
        <f ca="1">OFFSET('Stor Factors'!$B$13,$O142-1,V$14)*$L142+OFFSET('Stor Factors'!$B$13,$K142-1,V$14)*$H142</f>
        <v>0</v>
      </c>
      <c r="X142" s="9">
        <f t="shared" ca="1" si="50"/>
        <v>0</v>
      </c>
      <c r="Z142" s="25" t="str">
        <f t="shared" ca="1" si="44"/>
        <v/>
      </c>
      <c r="AB142" s="20"/>
      <c r="AC142" s="91">
        <f ca="1">Function!AH142</f>
        <v>0</v>
      </c>
      <c r="AD142" s="98">
        <f t="shared" ca="1" si="52"/>
        <v>0</v>
      </c>
      <c r="AF142" s="50">
        <f t="shared" ca="1" si="43"/>
        <v>0</v>
      </c>
      <c r="AH142" s="50">
        <f t="shared" ca="1" si="53"/>
        <v>0</v>
      </c>
      <c r="AJ142" s="50">
        <f t="shared" ca="1" si="54"/>
        <v>0</v>
      </c>
      <c r="AK142" s="31">
        <f t="shared" ca="1" si="54"/>
        <v>0</v>
      </c>
      <c r="AL142" s="50">
        <f t="shared" ca="1" si="54"/>
        <v>0</v>
      </c>
      <c r="AN142" s="50">
        <f t="shared" ca="1" si="42"/>
        <v>0</v>
      </c>
    </row>
    <row r="143" spans="2:40" x14ac:dyDescent="0.2">
      <c r="B143" s="18">
        <f t="shared" si="51"/>
        <v>88</v>
      </c>
      <c r="D143" s="36" t="s">
        <v>206</v>
      </c>
      <c r="F143" s="50">
        <f ca="1">Function!R143</f>
        <v>0</v>
      </c>
      <c r="H143" s="78"/>
      <c r="K143" s="73">
        <v>0</v>
      </c>
      <c r="L143" s="50">
        <f t="shared" ca="1" si="49"/>
        <v>0</v>
      </c>
      <c r="N143" s="18"/>
      <c r="O143" s="73">
        <v>0</v>
      </c>
      <c r="P143" s="20">
        <f ca="1">OFFSET('Stor Factors'!$B$13,$O143-1,P$14)*$L143+OFFSET('Stor Factors'!$B$13,$K143-1,P$14)*$H143</f>
        <v>0</v>
      </c>
      <c r="R143" s="20">
        <f ca="1">OFFSET('Stor Factors'!$B$13,$O143-1,R$14)*$L143+OFFSET('Stor Factors'!$B$13,$K143-1,R$14)*$H143</f>
        <v>0</v>
      </c>
      <c r="S143" s="20"/>
      <c r="T143" s="20">
        <f ca="1">OFFSET('Stor Factors'!$B$13,$O143-1,T$14)*$L143+OFFSET('Stor Factors'!$B$13,$K143-1,T$14)*$H143</f>
        <v>0</v>
      </c>
      <c r="U143" s="20"/>
      <c r="V143" s="20">
        <f ca="1">OFFSET('Stor Factors'!$B$13,$O143-1,V$14)*$L143+OFFSET('Stor Factors'!$B$13,$K143-1,V$14)*$H143</f>
        <v>0</v>
      </c>
      <c r="X143" s="9">
        <f t="shared" ca="1" si="50"/>
        <v>0</v>
      </c>
      <c r="Z143" s="25" t="str">
        <f t="shared" ca="1" si="44"/>
        <v/>
      </c>
      <c r="AB143" s="20"/>
      <c r="AC143" s="91">
        <f ca="1">Function!AH143</f>
        <v>0</v>
      </c>
      <c r="AD143" s="98">
        <f t="shared" ca="1" si="52"/>
        <v>0</v>
      </c>
      <c r="AF143" s="50">
        <f t="shared" ca="1" si="43"/>
        <v>0</v>
      </c>
      <c r="AH143" s="50">
        <f t="shared" ca="1" si="53"/>
        <v>0</v>
      </c>
      <c r="AJ143" s="50">
        <f t="shared" ca="1" si="54"/>
        <v>0</v>
      </c>
      <c r="AK143" s="31">
        <f t="shared" ca="1" si="54"/>
        <v>0</v>
      </c>
      <c r="AL143" s="50">
        <f t="shared" ca="1" si="54"/>
        <v>0</v>
      </c>
      <c r="AN143" s="50">
        <f t="shared" ca="1" si="42"/>
        <v>0</v>
      </c>
    </row>
    <row r="144" spans="2:40" x14ac:dyDescent="0.2">
      <c r="D144" s="1" t="s">
        <v>207</v>
      </c>
      <c r="K144" s="73"/>
      <c r="N144" s="18"/>
      <c r="Z144" s="25" t="str">
        <f t="shared" si="44"/>
        <v/>
      </c>
      <c r="AB144" s="20"/>
      <c r="AF144" s="50">
        <f t="shared" si="43"/>
        <v>0</v>
      </c>
      <c r="AH144" s="50">
        <f t="shared" si="53"/>
        <v>0</v>
      </c>
      <c r="AJ144" s="50">
        <f t="shared" si="54"/>
        <v>0</v>
      </c>
      <c r="AK144" s="31">
        <f t="shared" si="54"/>
        <v>0</v>
      </c>
      <c r="AL144" s="50">
        <f t="shared" si="54"/>
        <v>0</v>
      </c>
      <c r="AN144" s="50">
        <f t="shared" si="42"/>
        <v>0</v>
      </c>
    </row>
    <row r="145" spans="2:40" x14ac:dyDescent="0.2">
      <c r="B145" s="18">
        <f>B143+1</f>
        <v>89</v>
      </c>
      <c r="D145" s="36" t="s">
        <v>208</v>
      </c>
      <c r="F145" s="50">
        <f ca="1">Function!R145</f>
        <v>7271.6222767735126</v>
      </c>
      <c r="H145" s="78"/>
      <c r="K145" s="73">
        <v>0</v>
      </c>
      <c r="L145" s="50">
        <f t="shared" ref="L145" ca="1" si="55">F145-H145</f>
        <v>7271.6222767735126</v>
      </c>
      <c r="N145" s="18" t="s">
        <v>231</v>
      </c>
      <c r="O145" s="73">
        <v>51</v>
      </c>
      <c r="P145" s="20">
        <f ca="1">OFFSET('Stor Factors'!$B$13,$O145-1,P$14)*$L145+OFFSET('Stor Factors'!$B$13,$K145-1,P$14)*$H145</f>
        <v>5527.431389630101</v>
      </c>
      <c r="R145" s="20">
        <f ca="1">OFFSET('Stor Factors'!$B$13,$O145-1,R$14)*$L145+OFFSET('Stor Factors'!$B$13,$K145-1,R$14)*$H145</f>
        <v>1607.711951663088</v>
      </c>
      <c r="S145" s="20"/>
      <c r="T145" s="20">
        <f ca="1">OFFSET('Stor Factors'!$B$13,$O145-1,T$14)*$L145+OFFSET('Stor Factors'!$B$13,$K145-1,T$14)*$H145</f>
        <v>136.47893548032394</v>
      </c>
      <c r="U145" s="20"/>
      <c r="V145" s="20">
        <f ca="1">OFFSET('Stor Factors'!$B$13,$O145-1,V$14)*$L145+OFFSET('Stor Factors'!$B$13,$K145-1,V$14)*$H145</f>
        <v>0</v>
      </c>
      <c r="X145" s="9">
        <f t="shared" ref="X145" ca="1" si="56">P145+R145+T145+V145</f>
        <v>7271.6222767735135</v>
      </c>
      <c r="Z145" s="25" t="str">
        <f t="shared" ca="1" si="44"/>
        <v/>
      </c>
      <c r="AB145" s="20"/>
      <c r="AC145" s="91">
        <f>Function!AH145</f>
        <v>3051.4045268930399</v>
      </c>
      <c r="AD145" s="98">
        <f t="shared" ref="AD145" ca="1" si="57">IFERROR(AC145/F145,0)</f>
        <v>0.41963188003309998</v>
      </c>
      <c r="AF145" s="50">
        <f t="shared" ca="1" si="43"/>
        <v>2319.4864257844497</v>
      </c>
      <c r="AH145" s="50">
        <f t="shared" ca="1" si="53"/>
        <v>674.64718882806596</v>
      </c>
      <c r="AJ145" s="50">
        <f t="shared" ca="1" si="54"/>
        <v>57.270912280524492</v>
      </c>
      <c r="AK145" s="31">
        <f t="shared" ca="1" si="54"/>
        <v>0</v>
      </c>
      <c r="AL145" s="50">
        <f t="shared" ca="1" si="54"/>
        <v>0</v>
      </c>
      <c r="AN145" s="50">
        <f t="shared" ca="1" si="42"/>
        <v>3051.4045268930404</v>
      </c>
    </row>
    <row r="146" spans="2:40" x14ac:dyDescent="0.2">
      <c r="D146" s="1" t="s">
        <v>209</v>
      </c>
      <c r="N146" s="18"/>
      <c r="Z146" s="25" t="str">
        <f t="shared" si="44"/>
        <v/>
      </c>
      <c r="AB146" s="20"/>
      <c r="AF146" s="50">
        <f>$AD146*P146</f>
        <v>0</v>
      </c>
      <c r="AH146" s="50">
        <f t="shared" si="53"/>
        <v>0</v>
      </c>
      <c r="AJ146" s="50">
        <f t="shared" si="54"/>
        <v>0</v>
      </c>
      <c r="AK146" s="31">
        <f t="shared" si="54"/>
        <v>0</v>
      </c>
      <c r="AL146" s="50">
        <f t="shared" si="54"/>
        <v>0</v>
      </c>
      <c r="AN146" s="50">
        <f t="shared" si="42"/>
        <v>0</v>
      </c>
    </row>
    <row r="147" spans="2:40" x14ac:dyDescent="0.2">
      <c r="B147" s="18">
        <f>B145+1</f>
        <v>90</v>
      </c>
      <c r="D147" s="36" t="s">
        <v>177</v>
      </c>
      <c r="F147" s="50">
        <f ca="1">Function!R147</f>
        <v>0</v>
      </c>
      <c r="H147" s="78"/>
      <c r="K147" s="73">
        <v>0</v>
      </c>
      <c r="L147" s="50">
        <f t="shared" ref="L147:L149" ca="1" si="58">F147-H147</f>
        <v>0</v>
      </c>
      <c r="N147" s="18"/>
      <c r="O147" s="73">
        <v>0</v>
      </c>
      <c r="P147" s="20">
        <f ca="1">OFFSET('Stor Factors'!$B$13,$O147-1,P$14)*$L147+OFFSET('Stor Factors'!$B$13,$K147-1,P$14)*$H147</f>
        <v>0</v>
      </c>
      <c r="R147" s="20">
        <f ca="1">OFFSET('Stor Factors'!$B$13,$O147-1,R$14)*$L147+OFFSET('Stor Factors'!$B$13,$K147-1,R$14)*$H147</f>
        <v>0</v>
      </c>
      <c r="S147" s="20"/>
      <c r="T147" s="20">
        <f ca="1">OFFSET('Stor Factors'!$B$13,$O147-1,T$14)*$L147+OFFSET('Stor Factors'!$B$13,$K147-1,T$14)*$H147</f>
        <v>0</v>
      </c>
      <c r="U147" s="20"/>
      <c r="V147" s="20">
        <f ca="1">OFFSET('Stor Factors'!$B$13,$O147-1,V$14)*$L147+OFFSET('Stor Factors'!$B$13,$K147-1,V$14)*$H147</f>
        <v>0</v>
      </c>
      <c r="X147" s="9">
        <f t="shared" ref="X147:X149" ca="1" si="59">P147+R147+T147+V147</f>
        <v>0</v>
      </c>
      <c r="Z147" s="25" t="str">
        <f t="shared" ca="1" si="44"/>
        <v/>
      </c>
      <c r="AB147" s="20"/>
      <c r="AC147" s="91">
        <f ca="1">Function!AH147</f>
        <v>0</v>
      </c>
      <c r="AD147" s="98">
        <f t="shared" ref="AD147:AD149" ca="1" si="60">IFERROR(AC147/F147,0)</f>
        <v>0</v>
      </c>
      <c r="AF147" s="50">
        <f t="shared" ref="AF147:AF160" ca="1" si="61">$AD147*P147</f>
        <v>0</v>
      </c>
      <c r="AH147" s="50">
        <f t="shared" ca="1" si="53"/>
        <v>0</v>
      </c>
      <c r="AJ147" s="50">
        <f t="shared" ca="1" si="54"/>
        <v>0</v>
      </c>
      <c r="AK147" s="31">
        <f t="shared" ca="1" si="54"/>
        <v>0</v>
      </c>
      <c r="AL147" s="50">
        <f t="shared" ca="1" si="54"/>
        <v>0</v>
      </c>
      <c r="AN147" s="50">
        <f t="shared" ca="1" si="42"/>
        <v>0</v>
      </c>
    </row>
    <row r="148" spans="2:40" x14ac:dyDescent="0.2">
      <c r="B148" s="18">
        <f>B147+1</f>
        <v>91</v>
      </c>
      <c r="D148" s="36" t="s">
        <v>122</v>
      </c>
      <c r="F148" s="50">
        <f ca="1">Function!R148</f>
        <v>0</v>
      </c>
      <c r="H148" s="78"/>
      <c r="K148" s="73">
        <v>0</v>
      </c>
      <c r="L148" s="50">
        <f t="shared" ca="1" si="58"/>
        <v>0</v>
      </c>
      <c r="N148" s="18"/>
      <c r="O148" s="73">
        <v>0</v>
      </c>
      <c r="P148" s="20">
        <f ca="1">OFFSET('Stor Factors'!$B$13,$O148-1,P$14)*$L148+OFFSET('Stor Factors'!$B$13,$K148-1,P$14)*$H148</f>
        <v>0</v>
      </c>
      <c r="R148" s="20">
        <f ca="1">OFFSET('Stor Factors'!$B$13,$O148-1,R$14)*$L148+OFFSET('Stor Factors'!$B$13,$K148-1,R$14)*$H148</f>
        <v>0</v>
      </c>
      <c r="S148" s="20"/>
      <c r="T148" s="20">
        <f ca="1">OFFSET('Stor Factors'!$B$13,$O148-1,T$14)*$L148+OFFSET('Stor Factors'!$B$13,$K148-1,T$14)*$H148</f>
        <v>0</v>
      </c>
      <c r="U148" s="20"/>
      <c r="V148" s="20">
        <f ca="1">OFFSET('Stor Factors'!$B$13,$O148-1,V$14)*$L148+OFFSET('Stor Factors'!$B$13,$K148-1,V$14)*$H148</f>
        <v>0</v>
      </c>
      <c r="X148" s="9">
        <f t="shared" ca="1" si="59"/>
        <v>0</v>
      </c>
      <c r="Z148" s="25" t="str">
        <f t="shared" ca="1" si="44"/>
        <v/>
      </c>
      <c r="AB148" s="20"/>
      <c r="AC148" s="91">
        <f ca="1">Function!AH148</f>
        <v>0</v>
      </c>
      <c r="AD148" s="98">
        <f t="shared" ca="1" si="60"/>
        <v>0</v>
      </c>
      <c r="AF148" s="50">
        <f t="shared" ca="1" si="61"/>
        <v>0</v>
      </c>
      <c r="AH148" s="50">
        <f t="shared" ca="1" si="53"/>
        <v>0</v>
      </c>
      <c r="AJ148" s="50">
        <f t="shared" ca="1" si="54"/>
        <v>0</v>
      </c>
      <c r="AK148" s="31">
        <f t="shared" ca="1" si="54"/>
        <v>0</v>
      </c>
      <c r="AL148" s="50">
        <f t="shared" ca="1" si="54"/>
        <v>0</v>
      </c>
      <c r="AN148" s="50">
        <f t="shared" ca="1" si="42"/>
        <v>0</v>
      </c>
    </row>
    <row r="149" spans="2:40" x14ac:dyDescent="0.2">
      <c r="B149" s="18">
        <f t="shared" ref="B149" si="62">B148+1</f>
        <v>92</v>
      </c>
      <c r="D149" s="36" t="s">
        <v>210</v>
      </c>
      <c r="F149" s="50">
        <f ca="1">Function!R149</f>
        <v>0</v>
      </c>
      <c r="H149" s="78"/>
      <c r="K149" s="73">
        <v>0</v>
      </c>
      <c r="L149" s="50">
        <f t="shared" ca="1" si="58"/>
        <v>0</v>
      </c>
      <c r="N149" s="18"/>
      <c r="O149" s="73">
        <v>0</v>
      </c>
      <c r="P149" s="20">
        <f ca="1">OFFSET('Stor Factors'!$B$13,$O149-1,P$14)*$L149+OFFSET('Stor Factors'!$B$13,$K149-1,P$14)*$H149</f>
        <v>0</v>
      </c>
      <c r="R149" s="20">
        <f ca="1">OFFSET('Stor Factors'!$B$13,$O149-1,R$14)*$L149+OFFSET('Stor Factors'!$B$13,$K149-1,R$14)*$H149</f>
        <v>0</v>
      </c>
      <c r="S149" s="20"/>
      <c r="T149" s="20">
        <f ca="1">OFFSET('Stor Factors'!$B$13,$O149-1,T$14)*$L149+OFFSET('Stor Factors'!$B$13,$K149-1,T$14)*$H149</f>
        <v>0</v>
      </c>
      <c r="U149" s="20"/>
      <c r="V149" s="20">
        <f ca="1">OFFSET('Stor Factors'!$B$13,$O149-1,V$14)*$L149+OFFSET('Stor Factors'!$B$13,$K149-1,V$14)*$H149</f>
        <v>0</v>
      </c>
      <c r="X149" s="9">
        <f t="shared" ca="1" si="59"/>
        <v>0</v>
      </c>
      <c r="Z149" s="25" t="str">
        <f t="shared" ca="1" si="44"/>
        <v/>
      </c>
      <c r="AB149" s="20"/>
      <c r="AC149" s="91">
        <f ca="1">Function!AH149</f>
        <v>0</v>
      </c>
      <c r="AD149" s="98">
        <f t="shared" ca="1" si="60"/>
        <v>0</v>
      </c>
      <c r="AF149" s="50">
        <f t="shared" ca="1" si="61"/>
        <v>0</v>
      </c>
      <c r="AH149" s="50">
        <f t="shared" ca="1" si="53"/>
        <v>0</v>
      </c>
      <c r="AJ149" s="50">
        <f t="shared" ca="1" si="54"/>
        <v>0</v>
      </c>
      <c r="AK149" s="31">
        <f t="shared" ca="1" si="54"/>
        <v>0</v>
      </c>
      <c r="AL149" s="50">
        <f t="shared" ca="1" si="54"/>
        <v>0</v>
      </c>
      <c r="AN149" s="50">
        <f t="shared" ca="1" si="42"/>
        <v>0</v>
      </c>
    </row>
    <row r="150" spans="2:40" x14ac:dyDescent="0.2">
      <c r="D150" s="1" t="s">
        <v>72</v>
      </c>
      <c r="N150" s="18"/>
      <c r="Z150" s="25" t="str">
        <f t="shared" si="44"/>
        <v/>
      </c>
      <c r="AB150" s="20"/>
      <c r="AF150" s="50">
        <f t="shared" si="61"/>
        <v>0</v>
      </c>
      <c r="AH150" s="50">
        <f t="shared" si="53"/>
        <v>0</v>
      </c>
      <c r="AJ150" s="50">
        <f t="shared" si="54"/>
        <v>0</v>
      </c>
      <c r="AK150" s="31">
        <f t="shared" si="54"/>
        <v>0</v>
      </c>
      <c r="AL150" s="50">
        <f t="shared" si="54"/>
        <v>0</v>
      </c>
      <c r="AN150" s="50">
        <f t="shared" si="42"/>
        <v>0</v>
      </c>
    </row>
    <row r="151" spans="2:40" x14ac:dyDescent="0.2">
      <c r="B151" s="18">
        <f>B149+1</f>
        <v>93</v>
      </c>
      <c r="D151" s="36" t="s">
        <v>171</v>
      </c>
      <c r="F151" s="50">
        <f ca="1">Function!R151</f>
        <v>0</v>
      </c>
      <c r="H151" s="78"/>
      <c r="K151" s="73">
        <v>0</v>
      </c>
      <c r="L151" s="50">
        <f t="shared" ref="L151:L160" ca="1" si="63">F151-H151</f>
        <v>0</v>
      </c>
      <c r="N151" s="18"/>
      <c r="O151" s="73">
        <v>0</v>
      </c>
      <c r="P151" s="20">
        <f ca="1">OFFSET('Stor Factors'!$B$13,$O151-1,P$14)*$L151+OFFSET('Stor Factors'!$B$13,$K151-1,P$14)*$H151</f>
        <v>0</v>
      </c>
      <c r="R151" s="20">
        <f ca="1">OFFSET('Stor Factors'!$B$13,$O151-1,R$14)*$L151+OFFSET('Stor Factors'!$B$13,$K151-1,R$14)*$H151</f>
        <v>0</v>
      </c>
      <c r="S151" s="20"/>
      <c r="T151" s="20">
        <f ca="1">OFFSET('Stor Factors'!$B$13,$O151-1,T$14)*$L151+OFFSET('Stor Factors'!$B$13,$K151-1,T$14)*$H151</f>
        <v>0</v>
      </c>
      <c r="U151" s="20"/>
      <c r="V151" s="20">
        <f ca="1">OFFSET('Stor Factors'!$B$13,$O151-1,V$14)*$L151+OFFSET('Stor Factors'!$B$13,$K151-1,V$14)*$H151</f>
        <v>0</v>
      </c>
      <c r="X151" s="9">
        <f t="shared" ref="X151:X157" ca="1" si="64">P151+R151+T151+V151</f>
        <v>0</v>
      </c>
      <c r="Z151" s="25" t="str">
        <f t="shared" ca="1" si="44"/>
        <v/>
      </c>
      <c r="AB151" s="20"/>
      <c r="AC151" s="91">
        <f>Function!AH151</f>
        <v>0</v>
      </c>
      <c r="AD151" s="98">
        <f t="shared" ref="AD151:AD157" ca="1" si="65">IFERROR(AC151/F151,0)</f>
        <v>0</v>
      </c>
      <c r="AF151" s="50">
        <f t="shared" ca="1" si="61"/>
        <v>0</v>
      </c>
      <c r="AH151" s="50">
        <f t="shared" ca="1" si="53"/>
        <v>0</v>
      </c>
      <c r="AJ151" s="50">
        <f t="shared" ca="1" si="54"/>
        <v>0</v>
      </c>
      <c r="AK151" s="31">
        <f t="shared" ca="1" si="54"/>
        <v>0</v>
      </c>
      <c r="AL151" s="50">
        <f t="shared" ca="1" si="54"/>
        <v>0</v>
      </c>
      <c r="AN151" s="50">
        <f t="shared" ca="1" si="42"/>
        <v>0</v>
      </c>
    </row>
    <row r="152" spans="2:40" x14ac:dyDescent="0.2">
      <c r="B152" s="18">
        <f>B151+1</f>
        <v>94</v>
      </c>
      <c r="D152" s="36" t="s">
        <v>211</v>
      </c>
      <c r="F152" s="50">
        <f ca="1">Function!R152</f>
        <v>0</v>
      </c>
      <c r="H152" s="78"/>
      <c r="K152" s="73">
        <v>0</v>
      </c>
      <c r="L152" s="50">
        <f t="shared" ca="1" si="63"/>
        <v>0</v>
      </c>
      <c r="N152" s="18"/>
      <c r="O152" s="73">
        <v>0</v>
      </c>
      <c r="P152" s="20">
        <f ca="1">OFFSET('Stor Factors'!$B$13,$O152-1,P$14)*$L152+OFFSET('Stor Factors'!$B$13,$K152-1,P$14)*$H152</f>
        <v>0</v>
      </c>
      <c r="R152" s="20">
        <f ca="1">OFFSET('Stor Factors'!$B$13,$O152-1,R$14)*$L152+OFFSET('Stor Factors'!$B$13,$K152-1,R$14)*$H152</f>
        <v>0</v>
      </c>
      <c r="S152" s="20"/>
      <c r="T152" s="20">
        <f ca="1">OFFSET('Stor Factors'!$B$13,$O152-1,T$14)*$L152+OFFSET('Stor Factors'!$B$13,$K152-1,T$14)*$H152</f>
        <v>0</v>
      </c>
      <c r="U152" s="20"/>
      <c r="V152" s="20">
        <f ca="1">OFFSET('Stor Factors'!$B$13,$O152-1,V$14)*$L152+OFFSET('Stor Factors'!$B$13,$K152-1,V$14)*$H152</f>
        <v>0</v>
      </c>
      <c r="X152" s="9">
        <f t="shared" ca="1" si="64"/>
        <v>0</v>
      </c>
      <c r="Z152" s="25" t="str">
        <f t="shared" ca="1" si="44"/>
        <v/>
      </c>
      <c r="AB152" s="20"/>
      <c r="AC152" s="91">
        <f ca="1">Function!AH152</f>
        <v>0</v>
      </c>
      <c r="AD152" s="98">
        <f t="shared" ca="1" si="65"/>
        <v>0</v>
      </c>
      <c r="AF152" s="50">
        <f t="shared" ca="1" si="61"/>
        <v>0</v>
      </c>
      <c r="AH152" s="50">
        <f t="shared" ca="1" si="53"/>
        <v>0</v>
      </c>
      <c r="AJ152" s="50">
        <f t="shared" ca="1" si="54"/>
        <v>0</v>
      </c>
      <c r="AK152" s="31">
        <f t="shared" ca="1" si="54"/>
        <v>0</v>
      </c>
      <c r="AL152" s="50">
        <f t="shared" ca="1" si="54"/>
        <v>0</v>
      </c>
      <c r="AN152" s="50">
        <f t="shared" ca="1" si="42"/>
        <v>0</v>
      </c>
    </row>
    <row r="153" spans="2:40" x14ac:dyDescent="0.2">
      <c r="B153" s="18">
        <f>B152+1</f>
        <v>95</v>
      </c>
      <c r="D153" s="36" t="s">
        <v>172</v>
      </c>
      <c r="F153" s="50">
        <f ca="1">Function!R153</f>
        <v>0</v>
      </c>
      <c r="H153" s="78"/>
      <c r="K153" s="73">
        <v>0</v>
      </c>
      <c r="L153" s="50">
        <f t="shared" ca="1" si="63"/>
        <v>0</v>
      </c>
      <c r="N153" s="18"/>
      <c r="O153" s="73">
        <v>0</v>
      </c>
      <c r="P153" s="20">
        <f ca="1">OFFSET('Stor Factors'!$B$13,$O153-1,P$14)*$L153+OFFSET('Stor Factors'!$B$13,$K153-1,P$14)*$H153</f>
        <v>0</v>
      </c>
      <c r="R153" s="20">
        <f ca="1">OFFSET('Stor Factors'!$B$13,$O153-1,R$14)*$L153+OFFSET('Stor Factors'!$B$13,$K153-1,R$14)*$H153</f>
        <v>0</v>
      </c>
      <c r="S153" s="20"/>
      <c r="T153" s="20">
        <f ca="1">OFFSET('Stor Factors'!$B$13,$O153-1,T$14)*$L153+OFFSET('Stor Factors'!$B$13,$K153-1,T$14)*$H153</f>
        <v>0</v>
      </c>
      <c r="U153" s="20"/>
      <c r="V153" s="20">
        <f ca="1">OFFSET('Stor Factors'!$B$13,$O153-1,V$14)*$L153+OFFSET('Stor Factors'!$B$13,$K153-1,V$14)*$H153</f>
        <v>0</v>
      </c>
      <c r="X153" s="9">
        <f t="shared" ca="1" si="64"/>
        <v>0</v>
      </c>
      <c r="Z153" s="25" t="str">
        <f t="shared" ca="1" si="44"/>
        <v/>
      </c>
      <c r="AB153" s="20"/>
      <c r="AC153" s="91">
        <f ca="1">Function!AH153</f>
        <v>0</v>
      </c>
      <c r="AD153" s="98">
        <f t="shared" ca="1" si="65"/>
        <v>0</v>
      </c>
      <c r="AF153" s="50">
        <f t="shared" ca="1" si="61"/>
        <v>0</v>
      </c>
      <c r="AH153" s="50">
        <f t="shared" ca="1" si="53"/>
        <v>0</v>
      </c>
      <c r="AJ153" s="50">
        <f t="shared" ca="1" si="54"/>
        <v>0</v>
      </c>
      <c r="AK153" s="31">
        <f t="shared" ca="1" si="54"/>
        <v>0</v>
      </c>
      <c r="AL153" s="50">
        <f t="shared" ca="1" si="54"/>
        <v>0</v>
      </c>
      <c r="AN153" s="50">
        <f t="shared" ca="1" si="42"/>
        <v>0</v>
      </c>
    </row>
    <row r="154" spans="2:40" x14ac:dyDescent="0.2">
      <c r="B154" s="18">
        <f t="shared" ref="B154:B157" si="66">B153+1</f>
        <v>96</v>
      </c>
      <c r="D154" s="36" t="s">
        <v>173</v>
      </c>
      <c r="F154" s="50">
        <f ca="1">Function!R154</f>
        <v>0</v>
      </c>
      <c r="H154" s="78"/>
      <c r="K154" s="73">
        <v>0</v>
      </c>
      <c r="L154" s="50">
        <f t="shared" ca="1" si="63"/>
        <v>0</v>
      </c>
      <c r="N154" s="18"/>
      <c r="O154" s="73">
        <v>0</v>
      </c>
      <c r="P154" s="20">
        <f ca="1">OFFSET('Stor Factors'!$B$13,$O154-1,P$14)*$L154+OFFSET('Stor Factors'!$B$13,$K154-1,P$14)*$H154</f>
        <v>0</v>
      </c>
      <c r="R154" s="20">
        <f ca="1">OFFSET('Stor Factors'!$B$13,$O154-1,R$14)*$L154+OFFSET('Stor Factors'!$B$13,$K154-1,R$14)*$H154</f>
        <v>0</v>
      </c>
      <c r="S154" s="20"/>
      <c r="T154" s="20">
        <f ca="1">OFFSET('Stor Factors'!$B$13,$O154-1,T$14)*$L154+OFFSET('Stor Factors'!$B$13,$K154-1,T$14)*$H154</f>
        <v>0</v>
      </c>
      <c r="U154" s="20"/>
      <c r="V154" s="20">
        <f ca="1">OFFSET('Stor Factors'!$B$13,$O154-1,V$14)*$L154+OFFSET('Stor Factors'!$B$13,$K154-1,V$14)*$H154</f>
        <v>0</v>
      </c>
      <c r="X154" s="9">
        <f t="shared" ca="1" si="64"/>
        <v>0</v>
      </c>
      <c r="Z154" s="25" t="str">
        <f t="shared" ca="1" si="44"/>
        <v/>
      </c>
      <c r="AB154" s="20"/>
      <c r="AC154" s="91">
        <f ca="1">Function!AH154</f>
        <v>0</v>
      </c>
      <c r="AD154" s="98">
        <f t="shared" ca="1" si="65"/>
        <v>0</v>
      </c>
      <c r="AF154" s="50">
        <f t="shared" ca="1" si="61"/>
        <v>0</v>
      </c>
      <c r="AH154" s="50">
        <f t="shared" ca="1" si="53"/>
        <v>0</v>
      </c>
      <c r="AJ154" s="50">
        <f t="shared" ca="1" si="54"/>
        <v>0</v>
      </c>
      <c r="AK154" s="31">
        <f t="shared" ca="1" si="54"/>
        <v>0</v>
      </c>
      <c r="AL154" s="50">
        <f t="shared" ca="1" si="54"/>
        <v>0</v>
      </c>
      <c r="AN154" s="50">
        <f t="shared" ca="1" si="42"/>
        <v>0</v>
      </c>
    </row>
    <row r="155" spans="2:40" x14ac:dyDescent="0.2">
      <c r="B155" s="18">
        <f t="shared" si="66"/>
        <v>97</v>
      </c>
      <c r="D155" s="36" t="s">
        <v>174</v>
      </c>
      <c r="F155" s="50">
        <f ca="1">Function!R155</f>
        <v>0</v>
      </c>
      <c r="H155" s="78"/>
      <c r="K155" s="73">
        <v>0</v>
      </c>
      <c r="L155" s="50">
        <f t="shared" ca="1" si="63"/>
        <v>0</v>
      </c>
      <c r="N155" s="18"/>
      <c r="O155" s="73">
        <v>0</v>
      </c>
      <c r="P155" s="20">
        <f ca="1">OFFSET('Stor Factors'!$B$13,$O155-1,P$14)*$L155+OFFSET('Stor Factors'!$B$13,$K155-1,P$14)*$H155</f>
        <v>0</v>
      </c>
      <c r="R155" s="20">
        <f ca="1">OFFSET('Stor Factors'!$B$13,$O155-1,R$14)*$L155+OFFSET('Stor Factors'!$B$13,$K155-1,R$14)*$H155</f>
        <v>0</v>
      </c>
      <c r="S155" s="20"/>
      <c r="T155" s="20">
        <f ca="1">OFFSET('Stor Factors'!$B$13,$O155-1,T$14)*$L155+OFFSET('Stor Factors'!$B$13,$K155-1,T$14)*$H155</f>
        <v>0</v>
      </c>
      <c r="U155" s="20"/>
      <c r="V155" s="20">
        <f ca="1">OFFSET('Stor Factors'!$B$13,$O155-1,V$14)*$L155+OFFSET('Stor Factors'!$B$13,$K155-1,V$14)*$H155</f>
        <v>0</v>
      </c>
      <c r="X155" s="9">
        <f t="shared" ca="1" si="64"/>
        <v>0</v>
      </c>
      <c r="Z155" s="25" t="str">
        <f t="shared" ca="1" si="44"/>
        <v/>
      </c>
      <c r="AB155" s="20"/>
      <c r="AC155" s="91">
        <f ca="1">Function!AH155</f>
        <v>0</v>
      </c>
      <c r="AD155" s="98">
        <f t="shared" ca="1" si="65"/>
        <v>0</v>
      </c>
      <c r="AF155" s="50">
        <f t="shared" ca="1" si="61"/>
        <v>0</v>
      </c>
      <c r="AH155" s="50">
        <f t="shared" ca="1" si="53"/>
        <v>0</v>
      </c>
      <c r="AJ155" s="50">
        <f t="shared" ca="1" si="54"/>
        <v>0</v>
      </c>
      <c r="AK155" s="31">
        <f t="shared" ca="1" si="54"/>
        <v>0</v>
      </c>
      <c r="AL155" s="50">
        <f t="shared" ca="1" si="54"/>
        <v>0</v>
      </c>
      <c r="AN155" s="50">
        <f t="shared" ca="1" si="42"/>
        <v>0</v>
      </c>
    </row>
    <row r="156" spans="2:40" x14ac:dyDescent="0.2">
      <c r="B156" s="18">
        <f t="shared" si="66"/>
        <v>98</v>
      </c>
      <c r="D156" s="36" t="s">
        <v>175</v>
      </c>
      <c r="F156" s="50">
        <f ca="1">Function!R156</f>
        <v>0</v>
      </c>
      <c r="H156" s="78"/>
      <c r="K156" s="73">
        <v>0</v>
      </c>
      <c r="L156" s="50">
        <f t="shared" ca="1" si="63"/>
        <v>0</v>
      </c>
      <c r="N156" s="18"/>
      <c r="O156" s="73">
        <v>0</v>
      </c>
      <c r="P156" s="20">
        <f ca="1">OFFSET('Stor Factors'!$B$13,$O156-1,P$14)*$L156+OFFSET('Stor Factors'!$B$13,$K156-1,P$14)*$H156</f>
        <v>0</v>
      </c>
      <c r="R156" s="20">
        <f ca="1">OFFSET('Stor Factors'!$B$13,$O156-1,R$14)*$L156+OFFSET('Stor Factors'!$B$13,$K156-1,R$14)*$H156</f>
        <v>0</v>
      </c>
      <c r="S156" s="20"/>
      <c r="T156" s="20">
        <f ca="1">OFFSET('Stor Factors'!$B$13,$O156-1,T$14)*$L156+OFFSET('Stor Factors'!$B$13,$K156-1,T$14)*$H156</f>
        <v>0</v>
      </c>
      <c r="U156" s="20"/>
      <c r="V156" s="20">
        <f ca="1">OFFSET('Stor Factors'!$B$13,$O156-1,V$14)*$L156+OFFSET('Stor Factors'!$B$13,$K156-1,V$14)*$H156</f>
        <v>0</v>
      </c>
      <c r="X156" s="9">
        <f t="shared" ca="1" si="64"/>
        <v>0</v>
      </c>
      <c r="Z156" s="25" t="str">
        <f t="shared" ca="1" si="44"/>
        <v/>
      </c>
      <c r="AB156" s="20"/>
      <c r="AC156" s="91">
        <f ca="1">Function!AH156</f>
        <v>0</v>
      </c>
      <c r="AD156" s="98">
        <f t="shared" ca="1" si="65"/>
        <v>0</v>
      </c>
      <c r="AF156" s="50">
        <f t="shared" ca="1" si="61"/>
        <v>0</v>
      </c>
      <c r="AH156" s="50">
        <f t="shared" ca="1" si="53"/>
        <v>0</v>
      </c>
      <c r="AJ156" s="50">
        <f t="shared" ca="1" si="54"/>
        <v>0</v>
      </c>
      <c r="AK156" s="31">
        <f t="shared" ca="1" si="54"/>
        <v>0</v>
      </c>
      <c r="AL156" s="50">
        <f t="shared" ca="1" si="54"/>
        <v>0</v>
      </c>
      <c r="AN156" s="50">
        <f t="shared" ca="1" si="42"/>
        <v>0</v>
      </c>
    </row>
    <row r="157" spans="2:40" x14ac:dyDescent="0.2">
      <c r="B157" s="18">
        <f t="shared" si="66"/>
        <v>99</v>
      </c>
      <c r="D157" s="36" t="s">
        <v>176</v>
      </c>
      <c r="F157" s="50">
        <f ca="1">Function!R157</f>
        <v>0</v>
      </c>
      <c r="H157" s="78"/>
      <c r="K157" s="73">
        <v>0</v>
      </c>
      <c r="L157" s="50">
        <f t="shared" ca="1" si="63"/>
        <v>0</v>
      </c>
      <c r="N157" s="18"/>
      <c r="O157" s="73">
        <v>0</v>
      </c>
      <c r="P157" s="20">
        <f ca="1">OFFSET('Stor Factors'!$B$13,$O157-1,P$14)*$L157+OFFSET('Stor Factors'!$B$13,$K157-1,P$14)*$H157</f>
        <v>0</v>
      </c>
      <c r="R157" s="20">
        <f ca="1">OFFSET('Stor Factors'!$B$13,$O157-1,R$14)*$L157+OFFSET('Stor Factors'!$B$13,$K157-1,R$14)*$H157</f>
        <v>0</v>
      </c>
      <c r="S157" s="20"/>
      <c r="T157" s="20">
        <f ca="1">OFFSET('Stor Factors'!$B$13,$O157-1,T$14)*$L157+OFFSET('Stor Factors'!$B$13,$K157-1,T$14)*$H157</f>
        <v>0</v>
      </c>
      <c r="U157" s="20"/>
      <c r="V157" s="20">
        <f ca="1">OFFSET('Stor Factors'!$B$13,$O157-1,V$14)*$L157+OFFSET('Stor Factors'!$B$13,$K157-1,V$14)*$H157</f>
        <v>0</v>
      </c>
      <c r="X157" s="9">
        <f t="shared" ca="1" si="64"/>
        <v>0</v>
      </c>
      <c r="Z157" s="25" t="str">
        <f t="shared" ca="1" si="44"/>
        <v/>
      </c>
      <c r="AB157" s="20"/>
      <c r="AC157" s="91">
        <f ca="1">Function!AH157</f>
        <v>0</v>
      </c>
      <c r="AD157" s="98">
        <f t="shared" ca="1" si="65"/>
        <v>0</v>
      </c>
      <c r="AF157" s="50">
        <f t="shared" ca="1" si="61"/>
        <v>0</v>
      </c>
      <c r="AH157" s="50">
        <f t="shared" ca="1" si="53"/>
        <v>0</v>
      </c>
      <c r="AJ157" s="50">
        <f t="shared" ca="1" si="54"/>
        <v>0</v>
      </c>
      <c r="AK157" s="31">
        <f t="shared" ca="1" si="54"/>
        <v>0</v>
      </c>
      <c r="AL157" s="50">
        <f t="shared" ca="1" si="54"/>
        <v>0</v>
      </c>
      <c r="AN157" s="50">
        <f t="shared" ca="1" si="42"/>
        <v>0</v>
      </c>
    </row>
    <row r="158" spans="2:40" x14ac:dyDescent="0.2">
      <c r="D158" s="1" t="s">
        <v>212</v>
      </c>
      <c r="N158" s="18"/>
      <c r="P158" s="20"/>
      <c r="R158" s="20"/>
      <c r="S158" s="20"/>
      <c r="T158" s="20"/>
      <c r="U158" s="20"/>
      <c r="V158" s="20"/>
      <c r="X158" s="9"/>
      <c r="Z158" s="25" t="str">
        <f t="shared" si="44"/>
        <v/>
      </c>
      <c r="AB158" s="20"/>
      <c r="AF158" s="50">
        <f t="shared" si="61"/>
        <v>0</v>
      </c>
      <c r="AH158" s="50">
        <f t="shared" si="53"/>
        <v>0</v>
      </c>
      <c r="AJ158" s="50">
        <f t="shared" si="54"/>
        <v>0</v>
      </c>
      <c r="AK158" s="31">
        <f t="shared" si="54"/>
        <v>0</v>
      </c>
      <c r="AL158" s="50">
        <f t="shared" si="54"/>
        <v>0</v>
      </c>
      <c r="AN158" s="50">
        <f t="shared" si="42"/>
        <v>0</v>
      </c>
    </row>
    <row r="159" spans="2:40" x14ac:dyDescent="0.2">
      <c r="B159" s="18">
        <f>B157+1</f>
        <v>100</v>
      </c>
      <c r="D159" s="36" t="s">
        <v>87</v>
      </c>
      <c r="F159" s="50">
        <f ca="1">Function!R159</f>
        <v>10406.168494020048</v>
      </c>
      <c r="H159" s="78"/>
      <c r="K159" s="73">
        <v>0</v>
      </c>
      <c r="L159" s="50">
        <f t="shared" ca="1" si="63"/>
        <v>10406.168494020048</v>
      </c>
      <c r="N159" s="18" t="s">
        <v>226</v>
      </c>
      <c r="O159" s="73">
        <v>48</v>
      </c>
      <c r="P159" s="20">
        <f ca="1">OFFSET('Stor Factors'!$B$13,$O159-1,P$14)*$L159+OFFSET('Stor Factors'!$B$13,$K159-1,P$14)*$H159</f>
        <v>7367.8795497630026</v>
      </c>
      <c r="R159" s="20">
        <f ca="1">OFFSET('Stor Factors'!$B$13,$O159-1,R$14)*$L159+OFFSET('Stor Factors'!$B$13,$K159-1,R$14)*$H159</f>
        <v>2800.5498046649577</v>
      </c>
      <c r="S159" s="20"/>
      <c r="T159" s="20">
        <f ca="1">OFFSET('Stor Factors'!$B$13,$O159-1,T$14)*$L159+OFFSET('Stor Factors'!$B$13,$K159-1,T$14)*$H159</f>
        <v>237.73913959209017</v>
      </c>
      <c r="U159" s="20"/>
      <c r="V159" s="20">
        <f ca="1">OFFSET('Stor Factors'!$B$13,$O159-1,V$14)*$L159+OFFSET('Stor Factors'!$B$13,$K159-1,V$14)*$H159</f>
        <v>0</v>
      </c>
      <c r="X159" s="9">
        <f t="shared" ref="X159:X160" ca="1" si="67">P159+R159+T159+V159</f>
        <v>10406.16849402005</v>
      </c>
      <c r="Z159" s="25" t="str">
        <f t="shared" ca="1" si="44"/>
        <v/>
      </c>
      <c r="AB159" s="20"/>
      <c r="AC159" s="91">
        <f>Function!AH159</f>
        <v>0</v>
      </c>
      <c r="AD159" s="98"/>
      <c r="AF159" s="50"/>
      <c r="AH159" s="50"/>
      <c r="AJ159" s="50"/>
      <c r="AL159" s="50"/>
      <c r="AN159" s="50"/>
    </row>
    <row r="160" spans="2:40" x14ac:dyDescent="0.2">
      <c r="B160" s="18">
        <f>B159+1</f>
        <v>101</v>
      </c>
      <c r="D160" s="36" t="s">
        <v>213</v>
      </c>
      <c r="F160" s="50">
        <f ca="1">Function!R160</f>
        <v>13722.89977979701</v>
      </c>
      <c r="H160" s="38"/>
      <c r="K160" s="73">
        <v>0</v>
      </c>
      <c r="L160" s="50">
        <f t="shared" ca="1" si="63"/>
        <v>13722.89977979701</v>
      </c>
      <c r="N160" s="18" t="s">
        <v>158</v>
      </c>
      <c r="O160" s="73">
        <v>54</v>
      </c>
      <c r="P160" s="20">
        <f ca="1">OFFSET('Stor Factors'!$B$13,$O160-1,P$14)*$L160+OFFSET('Stor Factors'!$B$13,$K160-1,P$14)*$H160</f>
        <v>9545.8875453148667</v>
      </c>
      <c r="R160" s="20">
        <f ca="1">OFFSET('Stor Factors'!$B$13,$O160-1,R$14)*$L160+OFFSET('Stor Factors'!$B$13,$K160-1,R$14)*$H160</f>
        <v>3850.1706098340151</v>
      </c>
      <c r="S160" s="22"/>
      <c r="T160" s="20">
        <f ca="1">OFFSET('Stor Factors'!$B$13,$O160-1,T$14)*$L160+OFFSET('Stor Factors'!$B$13,$K160-1,T$14)*$H160</f>
        <v>326.84162464812778</v>
      </c>
      <c r="U160" s="22"/>
      <c r="V160" s="20">
        <f ca="1">OFFSET('Stor Factors'!$B$13,$O160-1,V$14)*$L160+OFFSET('Stor Factors'!$B$13,$K160-1,V$14)*$H160</f>
        <v>0</v>
      </c>
      <c r="X160" s="13">
        <f t="shared" ca="1" si="67"/>
        <v>13722.89977979701</v>
      </c>
      <c r="Z160" s="25" t="str">
        <f t="shared" ca="1" si="44"/>
        <v/>
      </c>
      <c r="AB160" s="20"/>
      <c r="AC160" s="91">
        <f>Function!AH160</f>
        <v>7866.4838935195839</v>
      </c>
      <c r="AD160" s="98">
        <f t="shared" ref="AD160" ca="1" si="68">IFERROR(AC160/F160,0)</f>
        <v>0.57323772815864327</v>
      </c>
      <c r="AF160" s="50">
        <f t="shared" ca="1" si="61"/>
        <v>5472.0628897341821</v>
      </c>
      <c r="AH160" s="50">
        <f t="shared" ca="1" si="53"/>
        <v>2207.063053404429</v>
      </c>
      <c r="AJ160" s="50">
        <f t="shared" ca="1" si="54"/>
        <v>187.3579503809728</v>
      </c>
      <c r="AK160" s="31">
        <f t="shared" ca="1" si="54"/>
        <v>0</v>
      </c>
      <c r="AL160" s="50">
        <f t="shared" ca="1" si="54"/>
        <v>0</v>
      </c>
      <c r="AN160" s="50">
        <f t="shared" ca="1" si="42"/>
        <v>7866.4838935195839</v>
      </c>
    </row>
    <row r="161" spans="2:40" x14ac:dyDescent="0.2">
      <c r="N161" s="18"/>
      <c r="S161" s="20"/>
      <c r="U161" s="20"/>
      <c r="Z161" s="25" t="str">
        <f t="shared" si="44"/>
        <v/>
      </c>
      <c r="AB161" s="20"/>
    </row>
    <row r="162" spans="2:40" x14ac:dyDescent="0.2">
      <c r="B162" s="18">
        <f>B160+1</f>
        <v>102</v>
      </c>
      <c r="D162" s="1" t="s">
        <v>399</v>
      </c>
      <c r="F162" s="80">
        <f ca="1">SUM(F116:F160)</f>
        <v>83789.27223971051</v>
      </c>
      <c r="H162" s="80">
        <f ca="1">SUM(H115:H160)</f>
        <v>2341.028111287892</v>
      </c>
      <c r="L162" s="80">
        <f ca="1">SUM(L116:L160)</f>
        <v>81448.244128422622</v>
      </c>
      <c r="P162" s="11">
        <f ca="1">SUM(P115:P160)</f>
        <v>49499.528677272407</v>
      </c>
      <c r="R162" s="11">
        <f ca="1">SUM(R115:R160)</f>
        <v>18810.678058975769</v>
      </c>
      <c r="S162" s="20"/>
      <c r="T162" s="11">
        <f ca="1">SUM(T115:T160)</f>
        <v>1343.4780311613579</v>
      </c>
      <c r="U162" s="20"/>
      <c r="V162" s="11">
        <f ca="1">SUM(V115:V160)</f>
        <v>14135.587472300971</v>
      </c>
      <c r="X162" s="11">
        <f ca="1">SUM(X115:X160)</f>
        <v>83789.272239710524</v>
      </c>
      <c r="Z162" s="25" t="str">
        <f ca="1">IF(ROUND(F162,4)=ROUND(X162,4), "", "check")</f>
        <v/>
      </c>
      <c r="AB162" s="20"/>
      <c r="AC162" s="92">
        <f ca="1">SUM(AC116:AC161)</f>
        <v>18114.010056501611</v>
      </c>
      <c r="AF162" s="92">
        <f ca="1">SUM(AF116:AF161)</f>
        <v>12825.262663793503</v>
      </c>
      <c r="AH162" s="92">
        <f ca="1">SUM(AH116:AH161)</f>
        <v>4874.9150424180061</v>
      </c>
      <c r="AJ162" s="92">
        <f ca="1">SUM(AJ116:AJ161)</f>
        <v>413.83235029010524</v>
      </c>
      <c r="AL162" s="92">
        <f ca="1">SUM(AL116:AL161)</f>
        <v>0</v>
      </c>
      <c r="AN162" s="92">
        <f ca="1">SUM(AN116:AN161)</f>
        <v>18114.010056501615</v>
      </c>
    </row>
    <row r="163" spans="2:40" x14ac:dyDescent="0.2">
      <c r="S163" s="20"/>
      <c r="U163" s="20"/>
      <c r="Z163" s="25" t="str">
        <f t="shared" si="44"/>
        <v/>
      </c>
      <c r="AB163" s="20"/>
    </row>
    <row r="164" spans="2:40" ht="13.5" thickBot="1" x14ac:dyDescent="0.25">
      <c r="B164" s="18">
        <f>B162+1</f>
        <v>103</v>
      </c>
      <c r="D164" s="1" t="s">
        <v>400</v>
      </c>
      <c r="F164" s="82">
        <f ca="1">F162+F104+F109+F108+F97</f>
        <v>193487.49708184868</v>
      </c>
      <c r="H164" s="82">
        <f ca="1">H162+H102+H109+H108+H97</f>
        <v>3486.8164338721635</v>
      </c>
      <c r="L164" s="82">
        <f ca="1">L162+L104+L109+L108+L97</f>
        <v>190000.68064797649</v>
      </c>
      <c r="P164" s="34">
        <f ca="1">P162+P104+P109+P108+P97</f>
        <v>106265.51371986591</v>
      </c>
      <c r="R164" s="34">
        <f ca="1">R162+R104+R109+R108+R97</f>
        <v>67317.433307812898</v>
      </c>
      <c r="S164" s="20"/>
      <c r="T164" s="34">
        <f ca="1">T162+T104+T109+T108+T97</f>
        <v>5768.9625818688937</v>
      </c>
      <c r="U164" s="20"/>
      <c r="V164" s="34">
        <f ca="1">V162+V104+V109+V108+V97</f>
        <v>14135.587472300971</v>
      </c>
      <c r="X164" s="34">
        <f ca="1">X162+X104+X109+X108+X97</f>
        <v>193487.49708184868</v>
      </c>
      <c r="Z164" s="25" t="str">
        <f t="shared" ca="1" si="44"/>
        <v/>
      </c>
      <c r="AB164" s="20"/>
      <c r="AF164" s="101"/>
      <c r="AH164" s="101"/>
      <c r="AJ164" s="101"/>
      <c r="AL164" s="101"/>
      <c r="AN164" s="101"/>
    </row>
    <row r="165" spans="2:40" ht="13.5" thickTop="1" x14ac:dyDescent="0.2">
      <c r="F165" s="50"/>
      <c r="H165" s="50"/>
      <c r="L165" s="50"/>
      <c r="P165" s="21"/>
      <c r="R165" s="21"/>
      <c r="S165" s="20"/>
      <c r="T165" s="21"/>
      <c r="U165" s="20"/>
      <c r="V165" s="21"/>
      <c r="X165" s="21"/>
      <c r="Z165" s="25" t="str">
        <f t="shared" si="44"/>
        <v/>
      </c>
      <c r="AB165" s="20"/>
    </row>
    <row r="166" spans="2:40" x14ac:dyDescent="0.2">
      <c r="F166" s="50"/>
      <c r="H166" s="50"/>
      <c r="L166" s="50"/>
      <c r="P166" s="8"/>
      <c r="S166" s="20"/>
      <c r="U166" s="20"/>
      <c r="Z166" s="25" t="str">
        <f t="shared" si="44"/>
        <v/>
      </c>
      <c r="AB166" s="20"/>
      <c r="AH166" s="101"/>
      <c r="AJ166" s="101"/>
      <c r="AL166" s="101"/>
      <c r="AN166" s="101"/>
    </row>
    <row r="167" spans="2:40" x14ac:dyDescent="0.2">
      <c r="F167" s="50"/>
      <c r="H167" s="50"/>
      <c r="L167" s="50"/>
      <c r="S167" s="20"/>
      <c r="U167" s="20"/>
      <c r="Z167" s="25" t="str">
        <f t="shared" si="44"/>
        <v/>
      </c>
    </row>
    <row r="168" spans="2:40" x14ac:dyDescent="0.2">
      <c r="D168" s="6" t="s">
        <v>109</v>
      </c>
      <c r="S168" s="20"/>
      <c r="U168" s="20"/>
      <c r="Z168" s="25" t="str">
        <f t="shared" si="44"/>
        <v/>
      </c>
    </row>
    <row r="169" spans="2:40" x14ac:dyDescent="0.2">
      <c r="D169" s="6"/>
      <c r="F169" s="50"/>
      <c r="H169" s="78"/>
      <c r="K169" s="73"/>
      <c r="L169" s="50"/>
      <c r="O169" s="73"/>
      <c r="P169" s="20"/>
      <c r="R169" s="20"/>
      <c r="S169" s="20"/>
      <c r="T169" s="20"/>
      <c r="U169" s="20"/>
      <c r="V169" s="20"/>
      <c r="X169" s="9"/>
      <c r="Z169" s="25" t="str">
        <f t="shared" si="44"/>
        <v/>
      </c>
      <c r="AB169" s="20"/>
    </row>
    <row r="170" spans="2:40" x14ac:dyDescent="0.2">
      <c r="B170" s="18">
        <f>B164+1</f>
        <v>104</v>
      </c>
      <c r="D170" s="1" t="s">
        <v>123</v>
      </c>
      <c r="F170" s="50">
        <f ca="1">Function!R170</f>
        <v>0</v>
      </c>
      <c r="H170" s="78"/>
      <c r="K170" s="73">
        <v>0</v>
      </c>
      <c r="L170" s="50">
        <f t="shared" ref="L170:L176" ca="1" si="69">F170-H170</f>
        <v>0</v>
      </c>
      <c r="O170" s="73">
        <v>0</v>
      </c>
      <c r="P170" s="20">
        <f ca="1">OFFSET('Stor Factors'!$B$13,$O170-1,P$14)*$L170+OFFSET('Stor Factors'!$B$13,$K170-1,P$14)*$H170</f>
        <v>0</v>
      </c>
      <c r="R170" s="20">
        <f ca="1">OFFSET('Stor Factors'!$B$13,$O170-1,R$14)*$L170+OFFSET('Stor Factors'!$B$13,$K170-1,R$14)*$H170</f>
        <v>0</v>
      </c>
      <c r="S170" s="20"/>
      <c r="T170" s="20">
        <f ca="1">OFFSET('Stor Factors'!$B$13,$O170-1,T$14)*$L170+OFFSET('Stor Factors'!$B$13,$K170-1,T$14)*$H170</f>
        <v>0</v>
      </c>
      <c r="U170" s="20"/>
      <c r="V170" s="20">
        <f ca="1">OFFSET('Stor Factors'!$B$13,$O170-1,V$14)*$L170+OFFSET('Stor Factors'!$B$13,$K170-1,V$14)*$H170</f>
        <v>0</v>
      </c>
      <c r="X170" s="9">
        <f t="shared" ref="X170:X176" ca="1" si="70">P170+R170+T170+V170</f>
        <v>0</v>
      </c>
      <c r="Z170" s="25" t="str">
        <f t="shared" ca="1" si="44"/>
        <v/>
      </c>
      <c r="AB170" s="20"/>
    </row>
    <row r="171" spans="2:40" x14ac:dyDescent="0.2">
      <c r="B171" s="18">
        <f t="shared" ref="B171:B176" si="71">B170+1</f>
        <v>105</v>
      </c>
      <c r="D171" s="1" t="s">
        <v>134</v>
      </c>
      <c r="F171" s="50">
        <f ca="1">Function!R171</f>
        <v>0</v>
      </c>
      <c r="H171" s="78"/>
      <c r="J171" s="2"/>
      <c r="K171" s="73">
        <v>0</v>
      </c>
      <c r="L171" s="50">
        <f t="shared" ca="1" si="69"/>
        <v>0</v>
      </c>
      <c r="O171" s="73">
        <v>0</v>
      </c>
      <c r="P171" s="20">
        <f ca="1">OFFSET('Stor Factors'!$B$13,$O171-1,P$14)*$L171+OFFSET('Stor Factors'!$B$13,$K171-1,P$14)*$H171</f>
        <v>0</v>
      </c>
      <c r="R171" s="20">
        <f ca="1">OFFSET('Stor Factors'!$B$13,$O171-1,R$14)*$L171+OFFSET('Stor Factors'!$B$13,$K171-1,R$14)*$H171</f>
        <v>0</v>
      </c>
      <c r="S171" s="20"/>
      <c r="T171" s="20">
        <f ca="1">OFFSET('Stor Factors'!$B$13,$O171-1,T$14)*$L171+OFFSET('Stor Factors'!$B$13,$K171-1,T$14)*$H171</f>
        <v>0</v>
      </c>
      <c r="U171" s="20"/>
      <c r="V171" s="20">
        <f ca="1">OFFSET('Stor Factors'!$B$13,$O171-1,V$14)*$L171+OFFSET('Stor Factors'!$B$13,$K171-1,V$14)*$H171</f>
        <v>0</v>
      </c>
      <c r="X171" s="9">
        <f t="shared" ca="1" si="70"/>
        <v>0</v>
      </c>
      <c r="Z171" s="25" t="str">
        <f t="shared" ca="1" si="44"/>
        <v/>
      </c>
      <c r="AB171" s="20"/>
    </row>
    <row r="172" spans="2:40" x14ac:dyDescent="0.2">
      <c r="B172" s="18">
        <f t="shared" si="71"/>
        <v>106</v>
      </c>
      <c r="D172" s="1" t="s">
        <v>110</v>
      </c>
      <c r="F172" s="50">
        <f ca="1">Function!R172</f>
        <v>0</v>
      </c>
      <c r="H172" s="78"/>
      <c r="J172" s="2"/>
      <c r="K172" s="73">
        <v>0</v>
      </c>
      <c r="L172" s="50">
        <f t="shared" ca="1" si="69"/>
        <v>0</v>
      </c>
      <c r="O172" s="73">
        <v>0</v>
      </c>
      <c r="P172" s="20">
        <f ca="1">OFFSET('Stor Factors'!$B$13,$O172-1,P$14)*$L172+OFFSET('Stor Factors'!$B$13,$K172-1,P$14)*$H172</f>
        <v>0</v>
      </c>
      <c r="R172" s="20">
        <f ca="1">OFFSET('Stor Factors'!$B$13,$O172-1,R$14)*$L172+OFFSET('Stor Factors'!$B$13,$K172-1,R$14)*$H172</f>
        <v>0</v>
      </c>
      <c r="S172" s="20"/>
      <c r="T172" s="20">
        <f ca="1">OFFSET('Stor Factors'!$B$13,$O172-1,T$14)*$L172+OFFSET('Stor Factors'!$B$13,$K172-1,T$14)*$H172</f>
        <v>0</v>
      </c>
      <c r="U172" s="20"/>
      <c r="V172" s="20">
        <f ca="1">OFFSET('Stor Factors'!$B$13,$O172-1,V$14)*$L172+OFFSET('Stor Factors'!$B$13,$K172-1,V$14)*$H172</f>
        <v>0</v>
      </c>
      <c r="X172" s="9">
        <f t="shared" ca="1" si="70"/>
        <v>0</v>
      </c>
      <c r="Z172" s="25" t="str">
        <f t="shared" ca="1" si="44"/>
        <v/>
      </c>
      <c r="AB172" s="20"/>
    </row>
    <row r="173" spans="2:40" x14ac:dyDescent="0.2">
      <c r="B173" s="18">
        <f t="shared" si="71"/>
        <v>107</v>
      </c>
      <c r="D173" s="1" t="s">
        <v>125</v>
      </c>
      <c r="F173" s="50">
        <f ca="1">Function!R173</f>
        <v>0</v>
      </c>
      <c r="H173" s="78"/>
      <c r="J173" s="2"/>
      <c r="K173" s="73">
        <v>0</v>
      </c>
      <c r="L173" s="50">
        <f t="shared" ca="1" si="69"/>
        <v>0</v>
      </c>
      <c r="O173" s="73">
        <v>0</v>
      </c>
      <c r="P173" s="20">
        <f ca="1">OFFSET('Stor Factors'!$B$13,$O173-1,P$14)*$L173+OFFSET('Stor Factors'!$B$13,$K173-1,P$14)*$H173</f>
        <v>0</v>
      </c>
      <c r="R173" s="20">
        <f ca="1">OFFSET('Stor Factors'!$B$13,$O173-1,R$14)*$L173+OFFSET('Stor Factors'!$B$13,$K173-1,R$14)*$H173</f>
        <v>0</v>
      </c>
      <c r="S173" s="20"/>
      <c r="T173" s="20">
        <f ca="1">OFFSET('Stor Factors'!$B$13,$O173-1,T$14)*$L173+OFFSET('Stor Factors'!$B$13,$K173-1,T$14)*$H173</f>
        <v>0</v>
      </c>
      <c r="U173" s="20"/>
      <c r="V173" s="20">
        <f ca="1">OFFSET('Stor Factors'!$B$13,$O173-1,V$14)*$L173+OFFSET('Stor Factors'!$B$13,$K173-1,V$14)*$H173</f>
        <v>0</v>
      </c>
      <c r="X173" s="9">
        <f t="shared" ca="1" si="70"/>
        <v>0</v>
      </c>
      <c r="Z173" s="25" t="str">
        <f t="shared" ca="1" si="44"/>
        <v/>
      </c>
      <c r="AB173" s="20"/>
    </row>
    <row r="174" spans="2:40" x14ac:dyDescent="0.2">
      <c r="B174" s="18">
        <f t="shared" si="71"/>
        <v>108</v>
      </c>
      <c r="D174" s="1" t="s">
        <v>126</v>
      </c>
      <c r="F174" s="50">
        <f ca="1">Function!R174</f>
        <v>0</v>
      </c>
      <c r="H174" s="78"/>
      <c r="J174" s="2"/>
      <c r="K174" s="73">
        <v>0</v>
      </c>
      <c r="L174" s="50">
        <f t="shared" ca="1" si="69"/>
        <v>0</v>
      </c>
      <c r="O174" s="73">
        <v>0</v>
      </c>
      <c r="P174" s="20">
        <f ca="1">OFFSET('Stor Factors'!$B$13,$O174-1,P$14)*$L174+OFFSET('Stor Factors'!$B$13,$K174-1,P$14)*$H174</f>
        <v>0</v>
      </c>
      <c r="R174" s="20">
        <f ca="1">OFFSET('Stor Factors'!$B$13,$O174-1,R$14)*$L174+OFFSET('Stor Factors'!$B$13,$K174-1,R$14)*$H174</f>
        <v>0</v>
      </c>
      <c r="S174" s="20"/>
      <c r="T174" s="20">
        <f ca="1">OFFSET('Stor Factors'!$B$13,$O174-1,T$14)*$L174+OFFSET('Stor Factors'!$B$13,$K174-1,T$14)*$H174</f>
        <v>0</v>
      </c>
      <c r="U174" s="20"/>
      <c r="V174" s="20">
        <f ca="1">OFFSET('Stor Factors'!$B$13,$O174-1,V$14)*$L174+OFFSET('Stor Factors'!$B$13,$K174-1,V$14)*$H174</f>
        <v>0</v>
      </c>
      <c r="X174" s="9">
        <f t="shared" ca="1" si="70"/>
        <v>0</v>
      </c>
      <c r="Z174" s="25" t="str">
        <f t="shared" ca="1" si="44"/>
        <v/>
      </c>
      <c r="AB174" s="20"/>
    </row>
    <row r="175" spans="2:40" x14ac:dyDescent="0.2">
      <c r="B175" s="18">
        <f t="shared" si="71"/>
        <v>109</v>
      </c>
      <c r="D175" s="1" t="s">
        <v>127</v>
      </c>
      <c r="F175" s="50">
        <f ca="1">Function!R175</f>
        <v>0</v>
      </c>
      <c r="H175" s="78"/>
      <c r="J175" s="2"/>
      <c r="K175" s="73">
        <v>0</v>
      </c>
      <c r="L175" s="50">
        <f t="shared" ca="1" si="69"/>
        <v>0</v>
      </c>
      <c r="O175" s="73">
        <v>0</v>
      </c>
      <c r="P175" s="20">
        <f ca="1">OFFSET('Stor Factors'!$B$13,$O175-1,P$14)*$L175+OFFSET('Stor Factors'!$B$13,$K175-1,P$14)*$H175</f>
        <v>0</v>
      </c>
      <c r="R175" s="20">
        <f ca="1">OFFSET('Stor Factors'!$B$13,$O175-1,R$14)*$L175+OFFSET('Stor Factors'!$B$13,$K175-1,R$14)*$H175</f>
        <v>0</v>
      </c>
      <c r="S175" s="20"/>
      <c r="T175" s="20">
        <f ca="1">OFFSET('Stor Factors'!$B$13,$O175-1,T$14)*$L175+OFFSET('Stor Factors'!$B$13,$K175-1,T$14)*$H175</f>
        <v>0</v>
      </c>
      <c r="U175" s="20"/>
      <c r="V175" s="20">
        <f ca="1">OFFSET('Stor Factors'!$B$13,$O175-1,V$14)*$L175+OFFSET('Stor Factors'!$B$13,$K175-1,V$14)*$H175</f>
        <v>0</v>
      </c>
      <c r="X175" s="9">
        <f t="shared" ca="1" si="70"/>
        <v>0</v>
      </c>
      <c r="Z175" s="25" t="str">
        <f t="shared" ca="1" si="44"/>
        <v/>
      </c>
      <c r="AB175" s="20"/>
    </row>
    <row r="176" spans="2:40" x14ac:dyDescent="0.2">
      <c r="B176" s="18">
        <f t="shared" si="71"/>
        <v>110</v>
      </c>
      <c r="D176" s="1" t="s">
        <v>387</v>
      </c>
      <c r="F176" s="50">
        <f ca="1">Function!R176</f>
        <v>0</v>
      </c>
      <c r="H176" s="78"/>
      <c r="J176" s="2"/>
      <c r="K176" s="73">
        <v>0</v>
      </c>
      <c r="L176" s="50">
        <f t="shared" ca="1" si="69"/>
        <v>0</v>
      </c>
      <c r="O176" s="73">
        <v>0</v>
      </c>
      <c r="P176" s="20">
        <f ca="1">OFFSET('Stor Factors'!$B$13,$O176-1,P$14)*$L176+OFFSET('Stor Factors'!$B$13,$K176-1,P$14)*$H176</f>
        <v>0</v>
      </c>
      <c r="R176" s="20">
        <f ca="1">OFFSET('Stor Factors'!$B$13,$O176-1,R$14)*$L176+OFFSET('Stor Factors'!$B$13,$K176-1,R$14)*$H176</f>
        <v>0</v>
      </c>
      <c r="S176" s="20"/>
      <c r="T176" s="20">
        <f ca="1">OFFSET('Stor Factors'!$B$13,$O176-1,T$14)*$L176+OFFSET('Stor Factors'!$B$13,$K176-1,T$14)*$H176</f>
        <v>0</v>
      </c>
      <c r="U176" s="20"/>
      <c r="V176" s="20">
        <f ca="1">OFFSET('Stor Factors'!$B$13,$O176-1,V$14)*$L176+OFFSET('Stor Factors'!$B$13,$K176-1,V$14)*$H176</f>
        <v>0</v>
      </c>
      <c r="X176" s="9">
        <f t="shared" ca="1" si="70"/>
        <v>0</v>
      </c>
      <c r="Z176" s="25" t="str">
        <f t="shared" ca="1" si="44"/>
        <v/>
      </c>
      <c r="AB176" s="20"/>
    </row>
    <row r="177" spans="2:28" x14ac:dyDescent="0.2">
      <c r="S177" s="20"/>
      <c r="U177" s="20"/>
      <c r="Z177" s="25" t="str">
        <f t="shared" si="44"/>
        <v/>
      </c>
      <c r="AB177" s="20"/>
    </row>
    <row r="178" spans="2:28" x14ac:dyDescent="0.2">
      <c r="B178" s="18">
        <f>B176+1</f>
        <v>111</v>
      </c>
      <c r="D178" s="1" t="s">
        <v>401</v>
      </c>
      <c r="F178" s="41">
        <f ca="1">SUM(F170:F176)</f>
        <v>0</v>
      </c>
      <c r="H178" s="41">
        <f>SUM(H170:H176)</f>
        <v>0</v>
      </c>
      <c r="J178" s="2"/>
      <c r="L178" s="41">
        <f ca="1">SUM(L170:L176)</f>
        <v>0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25" t="str">
        <f t="shared" ca="1" si="44"/>
        <v/>
      </c>
      <c r="AB178" s="20"/>
    </row>
    <row r="179" spans="2:28" x14ac:dyDescent="0.2">
      <c r="S179" s="20"/>
      <c r="U179" s="20"/>
      <c r="Z179" s="25" t="str">
        <f t="shared" si="44"/>
        <v/>
      </c>
      <c r="AB179" s="20"/>
    </row>
    <row r="180" spans="2:28" ht="13.5" thickBot="1" x14ac:dyDescent="0.25">
      <c r="B180" s="18">
        <f>B178+1</f>
        <v>112</v>
      </c>
      <c r="D180" s="1" t="s">
        <v>148</v>
      </c>
      <c r="F180" s="82">
        <f ca="1">F164-F178</f>
        <v>193487.49708184868</v>
      </c>
      <c r="H180" s="82">
        <f ca="1">H164-H178</f>
        <v>3486.8164338721635</v>
      </c>
      <c r="L180" s="82">
        <f ca="1">L164-L178</f>
        <v>190000.68064797649</v>
      </c>
      <c r="P180" s="34">
        <f ca="1">P164-P178</f>
        <v>106265.51371986591</v>
      </c>
      <c r="R180" s="34">
        <f ca="1">R164-R178</f>
        <v>67317.433307812898</v>
      </c>
      <c r="S180" s="20"/>
      <c r="T180" s="34">
        <f ca="1">T164-T178</f>
        <v>5768.9625818688937</v>
      </c>
      <c r="U180" s="20"/>
      <c r="V180" s="34">
        <f ca="1">V164-V178</f>
        <v>14135.587472300971</v>
      </c>
      <c r="X180" s="34">
        <f ca="1">X164-X178</f>
        <v>193487.49708184868</v>
      </c>
      <c r="Z180" s="25" t="str">
        <f t="shared" ca="1" si="44"/>
        <v/>
      </c>
      <c r="AB180" s="20"/>
    </row>
    <row r="181" spans="2:28" ht="13.5" thickTop="1" x14ac:dyDescent="0.2">
      <c r="D181" s="1" t="s">
        <v>402</v>
      </c>
      <c r="S181" s="20"/>
      <c r="U181" s="20"/>
      <c r="AB181" s="20"/>
    </row>
    <row r="182" spans="2:28" x14ac:dyDescent="0.2">
      <c r="D182" s="1" t="s">
        <v>225</v>
      </c>
      <c r="R182" s="9"/>
      <c r="AB182" s="20"/>
    </row>
    <row r="183" spans="2:28" x14ac:dyDescent="0.2">
      <c r="L183" s="50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sheetPr>
    <pageSetUpPr fitToPage="1"/>
  </sheetPr>
  <dimension ref="A6:AU76"/>
  <sheetViews>
    <sheetView zoomScale="80" zoomScaleNormal="80" workbookViewId="0">
      <selection activeCell="F59" sqref="F59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5" width="9.140625" style="1"/>
    <col min="16" max="16" width="26.5703125" style="1" bestFit="1" customWidth="1"/>
    <col min="17" max="17" width="1.7109375" style="1" customWidth="1"/>
    <col min="18" max="18" width="11.140625" style="1" customWidth="1"/>
    <col min="19" max="19" width="1.7109375" style="1" customWidth="1"/>
    <col min="20" max="20" width="11.140625" style="1" customWidth="1"/>
    <col min="21" max="21" width="1.7109375" style="1" customWidth="1"/>
    <col min="22" max="22" width="11.140625" style="1" customWidth="1"/>
    <col min="23" max="23" width="1.7109375" style="1" customWidth="1"/>
    <col min="24" max="24" width="11.140625" style="1" customWidth="1"/>
    <col min="25" max="31" width="9.140625" style="1" customWidth="1"/>
    <col min="32" max="34" width="9.140625" style="1"/>
    <col min="35" max="36" width="9.140625" style="1" customWidth="1"/>
    <col min="37" max="38" width="9.140625" style="1"/>
    <col min="39" max="39" width="9.140625" style="1" customWidth="1"/>
    <col min="40" max="16384" width="9.140625" style="1"/>
  </cols>
  <sheetData>
    <row r="6" spans="1:47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6"/>
      <c r="N6" s="6"/>
      <c r="O6" s="6"/>
      <c r="P6" s="6"/>
    </row>
    <row r="7" spans="1:47" x14ac:dyDescent="0.2">
      <c r="B7" s="145" t="s">
        <v>389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6"/>
      <c r="N7" s="6"/>
      <c r="O7" s="6"/>
      <c r="P7" s="6"/>
    </row>
    <row r="9" spans="1:47" x14ac:dyDescent="0.2">
      <c r="A9" s="18" t="s">
        <v>2</v>
      </c>
      <c r="B9" s="18" t="s">
        <v>8</v>
      </c>
      <c r="F9" s="18"/>
      <c r="J9" s="18" t="s">
        <v>344</v>
      </c>
      <c r="L9" s="18" t="s">
        <v>8</v>
      </c>
    </row>
    <row r="10" spans="1:47" x14ac:dyDescent="0.2">
      <c r="A10" s="4" t="s">
        <v>4</v>
      </c>
      <c r="B10" s="4" t="s">
        <v>311</v>
      </c>
      <c r="C10" s="5"/>
      <c r="D10" s="4" t="s">
        <v>11</v>
      </c>
      <c r="F10" s="4" t="s">
        <v>46</v>
      </c>
      <c r="H10" s="16" t="s">
        <v>47</v>
      </c>
      <c r="J10" s="4" t="s">
        <v>345</v>
      </c>
      <c r="L10" s="4" t="s">
        <v>49</v>
      </c>
      <c r="AH10" s="18"/>
      <c r="AJ10" s="18"/>
      <c r="AO10" s="18"/>
      <c r="AS10" s="18"/>
      <c r="AU10" s="18"/>
    </row>
    <row r="11" spans="1:47" x14ac:dyDescent="0.2">
      <c r="A11" s="18"/>
      <c r="B11" s="18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366</v>
      </c>
      <c r="K11" s="18"/>
      <c r="L11" s="57" t="s">
        <v>15</v>
      </c>
      <c r="AH11" s="18"/>
      <c r="AJ11" s="18"/>
      <c r="AK11" s="18"/>
      <c r="AM11" s="18"/>
      <c r="AO11" s="18"/>
      <c r="AQ11" s="111"/>
      <c r="AS11" s="18"/>
      <c r="AU11" s="18"/>
    </row>
    <row r="12" spans="1:47" x14ac:dyDescent="0.2">
      <c r="AH12" s="18"/>
      <c r="AM12" s="18"/>
      <c r="AN12" s="18"/>
      <c r="AO12" s="57"/>
      <c r="AP12" s="18"/>
      <c r="AQ12" s="57"/>
      <c r="AR12" s="18"/>
      <c r="AS12" s="57"/>
      <c r="AT12" s="18"/>
      <c r="AU12" s="57"/>
    </row>
    <row r="13" spans="1:47" hidden="1" x14ac:dyDescent="0.2">
      <c r="B13" s="115"/>
      <c r="C13" s="2"/>
      <c r="AH13" s="18"/>
    </row>
    <row r="14" spans="1:47" x14ac:dyDescent="0.2">
      <c r="A14" s="18">
        <v>1</v>
      </c>
      <c r="B14" s="2"/>
      <c r="C14" s="2" t="s">
        <v>367</v>
      </c>
      <c r="D14" s="20">
        <f>SUM(F14:L14)</f>
        <v>30022.717863727081</v>
      </c>
      <c r="F14" s="20">
        <v>30022.717863727081</v>
      </c>
      <c r="G14" s="20"/>
      <c r="H14" s="20">
        <v>0</v>
      </c>
      <c r="I14" s="20"/>
      <c r="J14" s="20">
        <v>0</v>
      </c>
      <c r="K14" s="20"/>
      <c r="L14" s="20">
        <v>0</v>
      </c>
      <c r="AH14" s="18"/>
      <c r="AJ14" s="2"/>
      <c r="AK14" s="58"/>
      <c r="AM14" s="22"/>
      <c r="AO14" s="22"/>
      <c r="AP14" s="22"/>
      <c r="AQ14" s="22"/>
      <c r="AR14" s="22"/>
      <c r="AS14" s="22"/>
      <c r="AT14" s="22"/>
      <c r="AU14" s="22"/>
    </row>
    <row r="15" spans="1:47" x14ac:dyDescent="0.2">
      <c r="A15" s="18">
        <v>2</v>
      </c>
      <c r="B15" s="2" t="s">
        <v>268</v>
      </c>
      <c r="C15" s="2"/>
      <c r="D15" s="24">
        <f>SUM(F15:L15)</f>
        <v>1</v>
      </c>
      <c r="F15" s="24">
        <f>IFERROR(F14/$D14,0)</f>
        <v>1</v>
      </c>
      <c r="H15" s="24">
        <f>IFERROR(H14/$D14,0)</f>
        <v>0</v>
      </c>
      <c r="J15" s="24">
        <f>IFERROR(J14/$D14,0)</f>
        <v>0</v>
      </c>
      <c r="L15" s="24">
        <f>IFERROR(L14/$D14,0)</f>
        <v>0</v>
      </c>
      <c r="AH15" s="18"/>
      <c r="AJ15" s="2"/>
      <c r="AK15" s="58"/>
      <c r="AM15" s="63"/>
      <c r="AO15" s="63"/>
      <c r="AQ15" s="63"/>
      <c r="AS15" s="63"/>
      <c r="AU15" s="63"/>
    </row>
    <row r="16" spans="1:47" x14ac:dyDescent="0.2">
      <c r="A16" s="18"/>
      <c r="B16" s="2"/>
      <c r="C16" s="2"/>
      <c r="AH16" s="18"/>
      <c r="AJ16" s="31"/>
      <c r="AK16" s="31"/>
    </row>
    <row r="17" spans="1:47" x14ac:dyDescent="0.2">
      <c r="A17" s="18">
        <v>3</v>
      </c>
      <c r="B17" s="2"/>
      <c r="C17" s="2" t="s">
        <v>367</v>
      </c>
      <c r="D17" s="20">
        <f>SUM(F17:L17)</f>
        <v>-17354.751934163171</v>
      </c>
      <c r="F17" s="20">
        <v>-17354.751934163171</v>
      </c>
      <c r="G17" s="20"/>
      <c r="H17" s="20">
        <v>0</v>
      </c>
      <c r="I17" s="20"/>
      <c r="J17" s="20">
        <v>0</v>
      </c>
      <c r="K17" s="20"/>
      <c r="L17" s="20">
        <v>0</v>
      </c>
      <c r="AH17" s="18"/>
      <c r="AJ17" s="2"/>
      <c r="AK17" s="58"/>
      <c r="AM17" s="22"/>
      <c r="AO17" s="22"/>
      <c r="AP17" s="22"/>
      <c r="AQ17" s="22"/>
      <c r="AR17" s="22"/>
      <c r="AS17" s="22"/>
      <c r="AT17" s="22"/>
      <c r="AU17" s="22"/>
    </row>
    <row r="18" spans="1:47" x14ac:dyDescent="0.2">
      <c r="A18" s="18">
        <v>4</v>
      </c>
      <c r="B18" s="2" t="s">
        <v>315</v>
      </c>
      <c r="C18" s="2"/>
      <c r="D18" s="24">
        <f>SUM(F18:L18)</f>
        <v>1</v>
      </c>
      <c r="F18" s="24">
        <f>IFERROR(F17/$D17,0)</f>
        <v>1</v>
      </c>
      <c r="H18" s="24">
        <f>IFERROR(H17/$D17,0)</f>
        <v>0</v>
      </c>
      <c r="J18" s="24">
        <f>IFERROR(J17/$D17,0)</f>
        <v>0</v>
      </c>
      <c r="L18" s="24">
        <f>IFERROR(L17/$D17,0)</f>
        <v>0</v>
      </c>
      <c r="AH18" s="18"/>
      <c r="AJ18" s="2"/>
      <c r="AK18" s="58"/>
      <c r="AM18" s="63"/>
      <c r="AO18" s="63"/>
      <c r="AQ18" s="63"/>
      <c r="AS18" s="63"/>
      <c r="AU18" s="63"/>
    </row>
    <row r="19" spans="1:47" x14ac:dyDescent="0.2">
      <c r="A19" s="18"/>
      <c r="B19" s="2"/>
      <c r="C19" s="2"/>
      <c r="AH19" s="18"/>
      <c r="AJ19" s="31"/>
      <c r="AK19" s="31"/>
    </row>
    <row r="20" spans="1:47" x14ac:dyDescent="0.2">
      <c r="A20" s="18">
        <v>5</v>
      </c>
      <c r="B20" s="2"/>
      <c r="C20" s="2" t="s">
        <v>367</v>
      </c>
      <c r="D20" s="20">
        <f>SUM(F20:L20)</f>
        <v>7.3027000000000006</v>
      </c>
      <c r="F20" s="20">
        <v>7.3027000000000006</v>
      </c>
      <c r="G20" s="20"/>
      <c r="H20" s="20">
        <v>0</v>
      </c>
      <c r="I20" s="20"/>
      <c r="J20" s="20">
        <v>0</v>
      </c>
      <c r="K20" s="20"/>
      <c r="L20" s="20">
        <v>0</v>
      </c>
      <c r="AH20" s="18"/>
      <c r="AJ20" s="2"/>
      <c r="AK20" s="58"/>
      <c r="AM20" s="22"/>
      <c r="AO20" s="22"/>
      <c r="AP20" s="22"/>
      <c r="AQ20" s="22"/>
      <c r="AR20" s="22"/>
      <c r="AS20" s="22"/>
      <c r="AT20" s="22"/>
      <c r="AU20" s="22"/>
    </row>
    <row r="21" spans="1:47" x14ac:dyDescent="0.2">
      <c r="A21" s="18">
        <v>6</v>
      </c>
      <c r="B21" s="2" t="s">
        <v>267</v>
      </c>
      <c r="C21" s="2"/>
      <c r="D21" s="24">
        <f>SUM(F21:L21)</f>
        <v>1</v>
      </c>
      <c r="F21" s="24">
        <f>IFERROR(F20/$D20,0)</f>
        <v>1</v>
      </c>
      <c r="H21" s="24">
        <f>IFERROR(H20/$D20,0)</f>
        <v>0</v>
      </c>
      <c r="J21" s="24">
        <f>IFERROR(J20/$D20,0)</f>
        <v>0</v>
      </c>
      <c r="L21" s="24">
        <f>IFERROR(L20/$D20,0)</f>
        <v>0</v>
      </c>
      <c r="AH21" s="18"/>
      <c r="AJ21" s="2"/>
      <c r="AK21" s="58"/>
      <c r="AM21" s="63"/>
      <c r="AO21" s="63"/>
      <c r="AQ21" s="63"/>
      <c r="AS21" s="63"/>
      <c r="AU21" s="63"/>
    </row>
    <row r="22" spans="1:47" ht="15" x14ac:dyDescent="0.25">
      <c r="A22" s="18"/>
      <c r="B22" s="2"/>
      <c r="C22" s="2"/>
      <c r="D22"/>
      <c r="AH22" s="18"/>
      <c r="AJ22" s="59"/>
      <c r="AK22" s="31"/>
      <c r="AM22"/>
    </row>
    <row r="23" spans="1:47" x14ac:dyDescent="0.2">
      <c r="A23" s="18">
        <v>7</v>
      </c>
      <c r="B23" s="2"/>
      <c r="C23" s="2" t="s">
        <v>368</v>
      </c>
      <c r="D23" s="20">
        <f>SUM(F23:L23)</f>
        <v>1640.1810497976596</v>
      </c>
      <c r="F23" s="20">
        <v>1640.1810497976596</v>
      </c>
      <c r="G23" s="20"/>
      <c r="H23" s="20">
        <v>0</v>
      </c>
      <c r="I23" s="20"/>
      <c r="J23" s="20">
        <v>0</v>
      </c>
      <c r="K23" s="20"/>
      <c r="L23" s="20">
        <v>0</v>
      </c>
      <c r="AH23" s="18"/>
      <c r="AJ23" s="2"/>
      <c r="AK23" s="58"/>
      <c r="AM23" s="22"/>
      <c r="AO23" s="22"/>
      <c r="AP23" s="22"/>
      <c r="AQ23" s="22"/>
      <c r="AR23" s="22"/>
      <c r="AS23" s="22"/>
      <c r="AT23" s="22"/>
      <c r="AU23" s="22"/>
    </row>
    <row r="24" spans="1:47" x14ac:dyDescent="0.2">
      <c r="A24" s="18">
        <v>8</v>
      </c>
      <c r="B24" s="2" t="s">
        <v>271</v>
      </c>
      <c r="C24" s="2"/>
      <c r="D24" s="24">
        <f>SUM(F24:L24)</f>
        <v>1</v>
      </c>
      <c r="F24" s="24">
        <f>IFERROR(F23/$D23,0)</f>
        <v>1</v>
      </c>
      <c r="H24" s="24">
        <f>IFERROR(H23/$D23,0)</f>
        <v>0</v>
      </c>
      <c r="J24" s="24">
        <f>IFERROR(J23/$D23,0)</f>
        <v>0</v>
      </c>
      <c r="L24" s="24">
        <f>IFERROR(L23/$D23,0)</f>
        <v>0</v>
      </c>
      <c r="AH24" s="18"/>
      <c r="AJ24" s="2"/>
      <c r="AK24" s="31"/>
      <c r="AM24" s="63"/>
      <c r="AO24" s="63"/>
      <c r="AQ24" s="63"/>
      <c r="AS24" s="63"/>
      <c r="AU24" s="63"/>
    </row>
    <row r="25" spans="1:47" x14ac:dyDescent="0.2">
      <c r="A25" s="18"/>
      <c r="B25" s="2"/>
      <c r="C25" s="2"/>
      <c r="AH25" s="18"/>
      <c r="AJ25" s="31"/>
      <c r="AK25" s="31"/>
    </row>
    <row r="26" spans="1:47" x14ac:dyDescent="0.2">
      <c r="A26" s="18">
        <v>9</v>
      </c>
      <c r="B26" s="2"/>
      <c r="C26" s="2" t="s">
        <v>367</v>
      </c>
      <c r="D26" s="20">
        <f>SUM(F26:L26)</f>
        <v>9113.3284516697677</v>
      </c>
      <c r="F26" s="20">
        <v>9113.3284516697677</v>
      </c>
      <c r="G26" s="20"/>
      <c r="H26" s="20">
        <v>0</v>
      </c>
      <c r="I26" s="20"/>
      <c r="J26" s="20">
        <v>0</v>
      </c>
      <c r="K26" s="20"/>
      <c r="L26" s="20">
        <v>0</v>
      </c>
      <c r="AH26" s="18"/>
      <c r="AJ26" s="2"/>
      <c r="AK26" s="58"/>
      <c r="AM26" s="22"/>
      <c r="AO26" s="22"/>
      <c r="AP26" s="22"/>
      <c r="AQ26" s="22"/>
      <c r="AR26" s="22"/>
      <c r="AS26" s="22"/>
      <c r="AT26" s="22"/>
      <c r="AU26" s="22"/>
    </row>
    <row r="27" spans="1:47" x14ac:dyDescent="0.2">
      <c r="A27" s="18">
        <v>10</v>
      </c>
      <c r="B27" s="2" t="s">
        <v>316</v>
      </c>
      <c r="C27" s="2"/>
      <c r="D27" s="24">
        <f>SUM(F27:L27)</f>
        <v>1</v>
      </c>
      <c r="F27" s="24">
        <f>IFERROR(F26/$D26,0)</f>
        <v>1</v>
      </c>
      <c r="H27" s="24">
        <f>IFERROR(H26/$D26,0)</f>
        <v>0</v>
      </c>
      <c r="J27" s="24">
        <f>IFERROR(J26/$D26,0)</f>
        <v>0</v>
      </c>
      <c r="L27" s="24">
        <f>IFERROR(L26/$D26,0)</f>
        <v>0</v>
      </c>
      <c r="AH27" s="18"/>
      <c r="AJ27" s="2"/>
      <c r="AK27" s="58"/>
      <c r="AM27" s="63"/>
      <c r="AO27" s="63"/>
      <c r="AQ27" s="63"/>
      <c r="AS27" s="63"/>
      <c r="AU27" s="63"/>
    </row>
    <row r="28" spans="1:47" x14ac:dyDescent="0.2">
      <c r="A28" s="18"/>
      <c r="B28" s="2"/>
      <c r="C28" s="2"/>
      <c r="AH28" s="18"/>
      <c r="AJ28" s="31"/>
      <c r="AK28" s="31"/>
    </row>
    <row r="29" spans="1:47" x14ac:dyDescent="0.2">
      <c r="A29" s="18">
        <v>11</v>
      </c>
      <c r="B29" s="2"/>
      <c r="C29" s="2" t="s">
        <v>367</v>
      </c>
      <c r="D29" s="20">
        <f>SUM(F29:L29)</f>
        <v>-2950.0008695332904</v>
      </c>
      <c r="F29" s="20">
        <v>-2950.0008695332904</v>
      </c>
      <c r="G29" s="20"/>
      <c r="H29" s="20">
        <v>0</v>
      </c>
      <c r="I29" s="20"/>
      <c r="J29" s="20">
        <v>0</v>
      </c>
      <c r="K29" s="20"/>
      <c r="L29" s="20">
        <v>0</v>
      </c>
      <c r="AH29" s="18"/>
      <c r="AJ29" s="2"/>
      <c r="AK29" s="58"/>
      <c r="AM29" s="22"/>
      <c r="AO29" s="22"/>
      <c r="AP29" s="22"/>
      <c r="AQ29" s="22"/>
      <c r="AR29" s="22"/>
      <c r="AS29" s="22"/>
      <c r="AT29" s="22"/>
      <c r="AU29" s="22"/>
    </row>
    <row r="30" spans="1:47" x14ac:dyDescent="0.2">
      <c r="A30" s="18">
        <v>12</v>
      </c>
      <c r="B30" s="2" t="s">
        <v>317</v>
      </c>
      <c r="C30" s="2"/>
      <c r="D30" s="24">
        <f>SUM(F30:L30)</f>
        <v>1</v>
      </c>
      <c r="F30" s="24">
        <f>IFERROR(F29/$D29,0)</f>
        <v>1</v>
      </c>
      <c r="H30" s="24">
        <f>IFERROR(H29/$D29,0)</f>
        <v>0</v>
      </c>
      <c r="J30" s="24">
        <f>IFERROR(J29/$D29,0)</f>
        <v>0</v>
      </c>
      <c r="L30" s="24">
        <f>IFERROR(L29/$D29,0)</f>
        <v>0</v>
      </c>
      <c r="AH30" s="18"/>
      <c r="AJ30" s="2"/>
      <c r="AK30" s="58"/>
      <c r="AM30" s="63"/>
      <c r="AO30" s="63"/>
      <c r="AQ30" s="63"/>
      <c r="AS30" s="63"/>
      <c r="AU30" s="63"/>
    </row>
    <row r="31" spans="1:47" x14ac:dyDescent="0.2">
      <c r="A31" s="18"/>
      <c r="B31" s="2"/>
      <c r="C31" s="2"/>
      <c r="AH31" s="18"/>
      <c r="AJ31" s="31"/>
      <c r="AK31" s="31"/>
    </row>
    <row r="32" spans="1:47" x14ac:dyDescent="0.2">
      <c r="A32" s="18">
        <v>13</v>
      </c>
      <c r="B32" s="2"/>
      <c r="C32" s="2" t="s">
        <v>367</v>
      </c>
      <c r="D32" s="20">
        <f>SUM(F32:L32)</f>
        <v>700.84706149023225</v>
      </c>
      <c r="F32" s="20">
        <v>0</v>
      </c>
      <c r="G32" s="20"/>
      <c r="H32" s="20">
        <v>0</v>
      </c>
      <c r="I32" s="20"/>
      <c r="J32" s="20">
        <v>0</v>
      </c>
      <c r="K32" s="20"/>
      <c r="L32" s="20">
        <v>700.84706149023225</v>
      </c>
      <c r="AH32" s="18"/>
      <c r="AJ32" s="2"/>
      <c r="AK32" s="58"/>
      <c r="AM32" s="22"/>
      <c r="AO32" s="22"/>
      <c r="AP32" s="22"/>
      <c r="AQ32" s="22"/>
      <c r="AR32" s="22"/>
      <c r="AS32" s="22"/>
      <c r="AT32" s="22"/>
      <c r="AU32" s="22"/>
    </row>
    <row r="33" spans="1:47" x14ac:dyDescent="0.2">
      <c r="A33" s="18">
        <v>14</v>
      </c>
      <c r="B33" s="2" t="s">
        <v>215</v>
      </c>
      <c r="C33" s="2"/>
      <c r="D33" s="24">
        <f>SUM(F33:L33)</f>
        <v>1</v>
      </c>
      <c r="F33" s="24">
        <f>IFERROR(F32/$D32,0)</f>
        <v>0</v>
      </c>
      <c r="H33" s="24">
        <f>IFERROR(H32/$D32,0)</f>
        <v>0</v>
      </c>
      <c r="J33" s="24">
        <f>IFERROR(J32/$D32,0)</f>
        <v>0</v>
      </c>
      <c r="L33" s="24">
        <f>IFERROR(L32/$D32,0)</f>
        <v>1</v>
      </c>
      <c r="AH33" s="18"/>
      <c r="AJ33" s="2"/>
      <c r="AK33" s="31"/>
      <c r="AM33" s="63"/>
      <c r="AO33" s="63"/>
      <c r="AQ33" s="63"/>
      <c r="AS33" s="63"/>
      <c r="AU33" s="63"/>
    </row>
    <row r="34" spans="1:47" x14ac:dyDescent="0.2">
      <c r="A34" s="18"/>
      <c r="B34" s="2"/>
      <c r="C34" s="2"/>
      <c r="D34" s="24"/>
      <c r="F34" s="24"/>
      <c r="H34" s="24"/>
      <c r="J34" s="24"/>
      <c r="L34" s="24"/>
      <c r="AH34" s="18"/>
      <c r="AJ34" s="2"/>
      <c r="AK34" s="31"/>
      <c r="AM34" s="63"/>
      <c r="AO34" s="63"/>
      <c r="AQ34" s="63"/>
      <c r="AS34" s="63"/>
      <c r="AU34" s="63"/>
    </row>
    <row r="35" spans="1:47" x14ac:dyDescent="0.2">
      <c r="A35" s="18">
        <v>15</v>
      </c>
      <c r="B35" s="2"/>
      <c r="C35" s="2" t="s">
        <v>367</v>
      </c>
      <c r="D35" s="20">
        <f>SUM(F35:L35)</f>
        <v>100</v>
      </c>
      <c r="E35" s="14"/>
      <c r="F35" s="61">
        <v>50</v>
      </c>
      <c r="G35" s="61"/>
      <c r="H35" s="61">
        <v>46.087614707589566</v>
      </c>
      <c r="I35" s="61"/>
      <c r="J35" s="61">
        <v>3.9123852924104372</v>
      </c>
      <c r="K35" s="61"/>
      <c r="L35" s="61">
        <v>0</v>
      </c>
      <c r="AH35" s="18"/>
      <c r="AJ35" s="2"/>
      <c r="AK35" s="58"/>
      <c r="AM35" s="22"/>
      <c r="AN35" s="14"/>
      <c r="AO35" s="23"/>
      <c r="AP35" s="23"/>
      <c r="AQ35" s="23"/>
      <c r="AR35" s="23"/>
      <c r="AS35" s="23"/>
      <c r="AT35" s="23"/>
      <c r="AU35" s="23"/>
    </row>
    <row r="36" spans="1:47" x14ac:dyDescent="0.2">
      <c r="A36" s="18">
        <v>16</v>
      </c>
      <c r="B36" s="2" t="s">
        <v>348</v>
      </c>
      <c r="C36" s="2"/>
      <c r="D36" s="24">
        <f>SUM(F36:L36)</f>
        <v>1</v>
      </c>
      <c r="F36" s="24">
        <f>IFERROR(F35/$D35,0)</f>
        <v>0.5</v>
      </c>
      <c r="H36" s="24">
        <f>IFERROR(H35/$D35,0)</f>
        <v>0.46087614707589564</v>
      </c>
      <c r="J36" s="24">
        <f>IFERROR(J35/$D35,0)</f>
        <v>3.912385292410437E-2</v>
      </c>
      <c r="L36" s="24">
        <f>IFERROR(L35/$D35,0)</f>
        <v>0</v>
      </c>
      <c r="V36" s="40"/>
      <c r="W36" s="40"/>
      <c r="AH36" s="18"/>
      <c r="AJ36" s="2"/>
      <c r="AK36" s="58"/>
      <c r="AM36" s="63"/>
      <c r="AO36" s="63"/>
      <c r="AQ36" s="63"/>
      <c r="AS36" s="63"/>
      <c r="AU36" s="63"/>
    </row>
    <row r="37" spans="1:47" x14ac:dyDescent="0.2">
      <c r="A37" s="18"/>
      <c r="B37" s="2"/>
      <c r="C37" s="2"/>
      <c r="D37" s="66"/>
      <c r="F37" s="24"/>
      <c r="H37" s="24"/>
      <c r="J37" s="24"/>
      <c r="L37" s="24"/>
      <c r="AH37" s="18"/>
      <c r="AJ37" s="31"/>
      <c r="AK37" s="31"/>
      <c r="AL37" s="66"/>
      <c r="AM37" s="66"/>
      <c r="AO37" s="63"/>
      <c r="AQ37" s="63"/>
      <c r="AS37" s="63"/>
      <c r="AU37" s="63"/>
    </row>
    <row r="38" spans="1:47" x14ac:dyDescent="0.2">
      <c r="A38" s="18">
        <v>17</v>
      </c>
      <c r="B38" s="2"/>
      <c r="C38" s="2" t="s">
        <v>368</v>
      </c>
      <c r="D38" s="20">
        <f>SUM(F38:L38)</f>
        <v>1</v>
      </c>
      <c r="E38" s="20"/>
      <c r="F38" s="20">
        <v>1</v>
      </c>
      <c r="G38" s="20"/>
      <c r="H38" s="20">
        <v>0</v>
      </c>
      <c r="I38" s="20"/>
      <c r="J38" s="20">
        <v>0</v>
      </c>
      <c r="K38" s="20"/>
      <c r="L38" s="20">
        <v>0</v>
      </c>
      <c r="AH38" s="18"/>
      <c r="AJ38" s="2"/>
      <c r="AK38" s="58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x14ac:dyDescent="0.2">
      <c r="A39" s="18">
        <v>18</v>
      </c>
      <c r="B39" s="2" t="s">
        <v>50</v>
      </c>
      <c r="C39" s="2"/>
      <c r="D39" s="24">
        <f>SUM(F39:L39)</f>
        <v>1</v>
      </c>
      <c r="F39" s="24">
        <f>IFERROR(F38/$D38,0)</f>
        <v>1</v>
      </c>
      <c r="H39" s="24">
        <f>IFERROR(H38/$D38,0)</f>
        <v>0</v>
      </c>
      <c r="J39" s="24">
        <f>IFERROR(J38/$D38,0)</f>
        <v>0</v>
      </c>
      <c r="L39" s="24">
        <f>IFERROR(L38/$D38,0)</f>
        <v>0</v>
      </c>
      <c r="AH39" s="18"/>
      <c r="AJ39" s="2"/>
      <c r="AK39" s="31"/>
      <c r="AM39" s="63"/>
      <c r="AO39" s="63"/>
      <c r="AQ39" s="63"/>
      <c r="AS39" s="63"/>
      <c r="AU39" s="63"/>
    </row>
    <row r="40" spans="1:47" x14ac:dyDescent="0.2">
      <c r="A40" s="18"/>
      <c r="B40" s="2"/>
      <c r="C40" s="2"/>
      <c r="AH40" s="18"/>
      <c r="AJ40" s="31"/>
      <c r="AK40" s="31"/>
    </row>
    <row r="41" spans="1:47" x14ac:dyDescent="0.2">
      <c r="A41" s="18">
        <v>19</v>
      </c>
      <c r="B41" s="2"/>
      <c r="C41" s="2" t="s">
        <v>367</v>
      </c>
      <c r="D41" s="20">
        <f>SUM(F41:L41)</f>
        <v>450894.64997650369</v>
      </c>
      <c r="F41" s="20">
        <v>0</v>
      </c>
      <c r="G41" s="20"/>
      <c r="H41" s="20">
        <v>411482.44165298209</v>
      </c>
      <c r="I41" s="20"/>
      <c r="J41" s="20">
        <v>39412.208323521612</v>
      </c>
      <c r="K41" s="20"/>
      <c r="L41" s="20">
        <v>0</v>
      </c>
      <c r="AH41" s="18"/>
      <c r="AJ41" s="2"/>
      <c r="AK41" s="58"/>
      <c r="AM41" s="22"/>
      <c r="AO41" s="22"/>
      <c r="AP41" s="22"/>
      <c r="AQ41" s="22"/>
      <c r="AR41" s="22"/>
      <c r="AS41" s="22"/>
      <c r="AT41" s="22"/>
      <c r="AU41" s="22"/>
    </row>
    <row r="42" spans="1:47" x14ac:dyDescent="0.2">
      <c r="A42" s="18">
        <v>20</v>
      </c>
      <c r="B42" s="2" t="s">
        <v>265</v>
      </c>
      <c r="C42" s="2"/>
      <c r="D42" s="24">
        <f>SUM(F42:L42)</f>
        <v>1</v>
      </c>
      <c r="F42" s="24">
        <f>IFERROR(F41/$D41,0)</f>
        <v>0</v>
      </c>
      <c r="G42" s="20"/>
      <c r="H42" s="24">
        <f>IFERROR(H41/$D41,0)</f>
        <v>0.91259109345037603</v>
      </c>
      <c r="I42" s="20"/>
      <c r="J42" s="24">
        <f>IFERROR(J41/$D41,0)</f>
        <v>8.7408906549623952E-2</v>
      </c>
      <c r="L42" s="24">
        <f>IFERROR(L41/$D41,0)</f>
        <v>0</v>
      </c>
      <c r="AH42" s="18"/>
      <c r="AJ42" s="2"/>
      <c r="AK42" s="58"/>
      <c r="AM42" s="63"/>
      <c r="AO42" s="63"/>
      <c r="AP42" s="22"/>
      <c r="AQ42" s="63"/>
      <c r="AR42" s="22"/>
      <c r="AS42" s="63"/>
      <c r="AU42" s="63"/>
    </row>
    <row r="43" spans="1:47" x14ac:dyDescent="0.2">
      <c r="A43" s="18"/>
      <c r="B43" s="2"/>
      <c r="C43" s="2"/>
      <c r="D43" s="20"/>
      <c r="F43" s="20"/>
      <c r="G43" s="20"/>
      <c r="H43" s="20"/>
      <c r="I43" s="20"/>
      <c r="J43" s="20"/>
      <c r="L43" s="20"/>
      <c r="AH43" s="18"/>
      <c r="AJ43" s="2"/>
      <c r="AK43" s="31"/>
      <c r="AM43" s="22"/>
      <c r="AO43" s="22"/>
      <c r="AP43" s="22"/>
      <c r="AQ43" s="22"/>
      <c r="AR43" s="22"/>
      <c r="AS43" s="22"/>
      <c r="AU43" s="22"/>
    </row>
    <row r="44" spans="1:47" x14ac:dyDescent="0.2">
      <c r="A44" s="18">
        <v>21</v>
      </c>
      <c r="B44" s="2"/>
      <c r="C44" s="2" t="s">
        <v>368</v>
      </c>
      <c r="D44" s="20">
        <f>SUM(F44:L44)</f>
        <v>579806.55436048692</v>
      </c>
      <c r="F44" s="20">
        <v>449162.79816525371</v>
      </c>
      <c r="G44" s="20"/>
      <c r="H44" s="20">
        <v>130643.75619523317</v>
      </c>
      <c r="I44" s="20"/>
      <c r="J44" s="20">
        <v>0</v>
      </c>
      <c r="K44" s="20"/>
      <c r="L44" s="20">
        <v>0</v>
      </c>
      <c r="AH44" s="18"/>
      <c r="AJ44" s="2"/>
      <c r="AK44" s="58"/>
      <c r="AM44" s="22"/>
      <c r="AO44" s="22"/>
      <c r="AP44" s="22"/>
      <c r="AQ44" s="22"/>
      <c r="AR44" s="22"/>
      <c r="AS44" s="22"/>
      <c r="AT44" s="22"/>
      <c r="AU44" s="22"/>
    </row>
    <row r="45" spans="1:47" x14ac:dyDescent="0.2">
      <c r="A45" s="18">
        <v>22</v>
      </c>
      <c r="B45" s="2" t="s">
        <v>216</v>
      </c>
      <c r="C45" s="2"/>
      <c r="D45" s="24">
        <f>SUM(F45:L45)</f>
        <v>1</v>
      </c>
      <c r="F45" s="24">
        <f>IFERROR(F44/$D44,0)</f>
        <v>0.77467699319244465</v>
      </c>
      <c r="H45" s="24">
        <f>IFERROR(H44/$D44,0)</f>
        <v>0.22532300680755529</v>
      </c>
      <c r="J45" s="24">
        <f>IFERROR(J44/$D44,0)</f>
        <v>0</v>
      </c>
      <c r="L45" s="24">
        <f>IFERROR(L44/$D44,0)</f>
        <v>0</v>
      </c>
      <c r="AH45" s="18"/>
      <c r="AJ45" s="2"/>
      <c r="AK45" s="31"/>
      <c r="AM45" s="63"/>
      <c r="AO45" s="63"/>
      <c r="AQ45" s="63"/>
      <c r="AS45" s="63"/>
      <c r="AU45" s="63"/>
    </row>
    <row r="46" spans="1:47" x14ac:dyDescent="0.2">
      <c r="A46" s="18"/>
      <c r="B46" s="2"/>
      <c r="C46" s="2"/>
      <c r="D46" s="20"/>
      <c r="F46" s="20"/>
      <c r="G46" s="20"/>
      <c r="H46" s="20"/>
      <c r="I46" s="20"/>
      <c r="J46" s="20"/>
      <c r="L46" s="20"/>
      <c r="AH46" s="18"/>
      <c r="AJ46" s="2"/>
      <c r="AK46" s="31"/>
      <c r="AM46" s="22"/>
      <c r="AO46" s="22"/>
      <c r="AP46" s="22"/>
      <c r="AQ46" s="22"/>
      <c r="AR46" s="22"/>
      <c r="AS46" s="22"/>
      <c r="AU46" s="22"/>
    </row>
    <row r="47" spans="1:47" x14ac:dyDescent="0.2">
      <c r="A47" s="18">
        <v>23</v>
      </c>
      <c r="B47" s="2"/>
      <c r="C47" s="2" t="s">
        <v>368</v>
      </c>
      <c r="D47" s="61">
        <f>SUM(F47:L47)</f>
        <v>100</v>
      </c>
      <c r="E47" s="61"/>
      <c r="F47" s="61">
        <v>0</v>
      </c>
      <c r="G47" s="61"/>
      <c r="H47" s="61">
        <f>H35/SUM($H$35:$J$35)*100</f>
        <v>92.175229415179132</v>
      </c>
      <c r="I47" s="61"/>
      <c r="J47" s="61">
        <f>J35/SUM($H$35:$J$35)*100</f>
        <v>7.8247705848208744</v>
      </c>
      <c r="K47" s="61"/>
      <c r="L47" s="61">
        <v>0</v>
      </c>
      <c r="AH47" s="18"/>
      <c r="AJ47" s="2"/>
      <c r="AK47" s="58"/>
      <c r="AM47" s="23"/>
      <c r="AN47" s="23"/>
      <c r="AO47" s="23"/>
      <c r="AP47" s="23"/>
      <c r="AQ47" s="23"/>
      <c r="AR47" s="23"/>
      <c r="AS47" s="23"/>
      <c r="AT47" s="23"/>
      <c r="AU47" s="23"/>
    </row>
    <row r="48" spans="1:47" x14ac:dyDescent="0.2">
      <c r="A48" s="18">
        <v>24</v>
      </c>
      <c r="B48" s="2" t="s">
        <v>349</v>
      </c>
      <c r="C48" s="2"/>
      <c r="D48" s="24">
        <f>SUM(F48:L48)</f>
        <v>1</v>
      </c>
      <c r="F48" s="24">
        <f>IFERROR(F47/$D47,0)</f>
        <v>0</v>
      </c>
      <c r="H48" s="24">
        <f>IFERROR(H47/$D47,0)</f>
        <v>0.92175229415179127</v>
      </c>
      <c r="J48" s="24">
        <f>IFERROR(J47/$D47,0)</f>
        <v>7.824770584820874E-2</v>
      </c>
      <c r="L48" s="24">
        <f>IFERROR(L47/$D47,0)</f>
        <v>0</v>
      </c>
      <c r="AH48" s="18"/>
      <c r="AJ48" s="2"/>
      <c r="AK48" s="31"/>
      <c r="AM48" s="63"/>
      <c r="AO48" s="63"/>
      <c r="AQ48" s="63"/>
      <c r="AS48" s="63"/>
      <c r="AU48" s="63"/>
    </row>
    <row r="49" spans="1:47" x14ac:dyDescent="0.2">
      <c r="A49" s="18"/>
      <c r="B49" s="2"/>
      <c r="C49" s="2"/>
      <c r="AH49" s="18"/>
      <c r="AJ49" s="31"/>
      <c r="AK49" s="31"/>
    </row>
    <row r="50" spans="1:47" x14ac:dyDescent="0.2">
      <c r="A50" s="18">
        <v>25</v>
      </c>
      <c r="B50" s="2"/>
      <c r="C50" s="2" t="s">
        <v>368</v>
      </c>
      <c r="D50" s="20">
        <f>SUM(F50:L50)</f>
        <v>1</v>
      </c>
      <c r="F50" s="20">
        <v>0</v>
      </c>
      <c r="G50" s="20"/>
      <c r="H50" s="20">
        <v>0</v>
      </c>
      <c r="I50" s="20"/>
      <c r="J50" s="20">
        <v>0</v>
      </c>
      <c r="K50" s="20"/>
      <c r="L50" s="20">
        <v>1</v>
      </c>
      <c r="AH50" s="18"/>
      <c r="AJ50" s="2"/>
      <c r="AK50" s="58"/>
      <c r="AM50" s="22"/>
      <c r="AO50" s="22"/>
      <c r="AP50" s="22"/>
      <c r="AQ50" s="22"/>
      <c r="AR50" s="22"/>
      <c r="AS50" s="22"/>
      <c r="AT50" s="22"/>
      <c r="AU50" s="22"/>
    </row>
    <row r="51" spans="1:47" x14ac:dyDescent="0.2">
      <c r="A51" s="18">
        <v>26</v>
      </c>
      <c r="B51" s="2" t="s">
        <v>258</v>
      </c>
      <c r="C51" s="2"/>
      <c r="D51" s="24">
        <f>SUM(F51:L51)</f>
        <v>1</v>
      </c>
      <c r="F51" s="24">
        <f>IFERROR(F50/$D50,0)</f>
        <v>0</v>
      </c>
      <c r="H51" s="24">
        <f>IFERROR(H50/$D50,0)</f>
        <v>0</v>
      </c>
      <c r="J51" s="24">
        <f>IFERROR(J50/$D50,0)</f>
        <v>0</v>
      </c>
      <c r="L51" s="24">
        <f>IFERROR(L50/$D50,0)</f>
        <v>1</v>
      </c>
      <c r="AH51" s="18"/>
      <c r="AJ51" s="2"/>
      <c r="AK51" s="31"/>
      <c r="AM51" s="63"/>
      <c r="AO51" s="63"/>
      <c r="AQ51" s="63"/>
      <c r="AS51" s="63"/>
      <c r="AU51" s="63"/>
    </row>
    <row r="52" spans="1:47" x14ac:dyDescent="0.2">
      <c r="A52" s="18"/>
      <c r="B52" s="2"/>
      <c r="C52" s="2"/>
      <c r="D52" s="24"/>
      <c r="F52" s="24"/>
      <c r="H52" s="24"/>
      <c r="J52" s="24"/>
      <c r="L52" s="24"/>
      <c r="AH52" s="18"/>
      <c r="AJ52" s="31"/>
      <c r="AK52" s="31"/>
      <c r="AM52" s="63"/>
      <c r="AO52" s="63"/>
      <c r="AQ52" s="63"/>
      <c r="AS52" s="63"/>
      <c r="AU52" s="63"/>
    </row>
    <row r="53" spans="1:47" x14ac:dyDescent="0.2">
      <c r="A53" s="18">
        <v>27</v>
      </c>
      <c r="B53" s="2"/>
      <c r="C53" s="2" t="s">
        <v>368</v>
      </c>
      <c r="D53" s="20">
        <f ca="1">SUM(F53:L53)</f>
        <v>24853.346732706686</v>
      </c>
      <c r="E53" s="14"/>
      <c r="F53" s="20">
        <f ca="1">'Storage Class'!AF31</f>
        <v>18544.471545173586</v>
      </c>
      <c r="G53" s="20">
        <f>'Storage Class'!AG31</f>
        <v>0</v>
      </c>
      <c r="H53" s="20">
        <f ca="1">'Storage Class'!AH31</f>
        <v>5815.2201776259462</v>
      </c>
      <c r="I53" s="20">
        <f>'Storage Class'!AI31</f>
        <v>0</v>
      </c>
      <c r="J53" s="20">
        <f ca="1">'Storage Class'!AJ31</f>
        <v>493.65500990715265</v>
      </c>
      <c r="K53" s="20">
        <f>'Storage Class'!AK31</f>
        <v>0</v>
      </c>
      <c r="L53" s="20">
        <f ca="1">'Storage Class'!AL31</f>
        <v>0</v>
      </c>
      <c r="AH53" s="18"/>
      <c r="AJ53" s="2"/>
      <c r="AK53" s="58"/>
      <c r="AM53" s="22"/>
      <c r="AN53" s="14"/>
      <c r="AO53" s="22"/>
      <c r="AP53" s="22"/>
      <c r="AQ53" s="22"/>
      <c r="AR53" s="22"/>
      <c r="AS53" s="22"/>
      <c r="AT53" s="22"/>
      <c r="AU53" s="22"/>
    </row>
    <row r="54" spans="1:47" x14ac:dyDescent="0.2">
      <c r="A54" s="18">
        <v>28</v>
      </c>
      <c r="B54" s="2" t="s">
        <v>244</v>
      </c>
      <c r="C54" s="2"/>
      <c r="D54" s="24">
        <f ca="1">SUM(F54:L54)</f>
        <v>0.99999999999999989</v>
      </c>
      <c r="F54" s="24">
        <f ca="1">IFERROR(F53/$D53,0)</f>
        <v>0.7461559098907713</v>
      </c>
      <c r="H54" s="24">
        <f ca="1">IFERROR(H53/$D53,0)</f>
        <v>0.23398137241505551</v>
      </c>
      <c r="J54" s="24">
        <f ca="1">IFERROR(J53/$D53,0)</f>
        <v>1.9862717694173113E-2</v>
      </c>
      <c r="L54" s="24">
        <f ca="1">IFERROR(L53/$D53,0)</f>
        <v>0</v>
      </c>
      <c r="AH54" s="18"/>
      <c r="AJ54" s="2"/>
      <c r="AK54" s="31"/>
      <c r="AM54" s="63"/>
      <c r="AO54" s="63"/>
      <c r="AQ54" s="63"/>
      <c r="AS54" s="63"/>
      <c r="AU54" s="63"/>
    </row>
    <row r="55" spans="1:47" x14ac:dyDescent="0.2">
      <c r="A55" s="18"/>
      <c r="B55" s="2"/>
      <c r="C55" s="2"/>
      <c r="AH55" s="18"/>
      <c r="AJ55" s="31"/>
      <c r="AK55" s="31"/>
    </row>
    <row r="56" spans="1:47" x14ac:dyDescent="0.2">
      <c r="A56" s="18">
        <v>29</v>
      </c>
      <c r="B56" s="2"/>
      <c r="C56" s="2" t="s">
        <v>368</v>
      </c>
      <c r="D56" s="61">
        <f>SUM(F56:L56)</f>
        <v>100</v>
      </c>
      <c r="E56" s="61"/>
      <c r="F56" s="61">
        <f>R66*100</f>
        <v>72.787734284862822</v>
      </c>
      <c r="G56" s="61"/>
      <c r="H56" s="61">
        <f>T66*100</f>
        <v>25.082968351995827</v>
      </c>
      <c r="I56" s="61"/>
      <c r="J56" s="61">
        <f>V66*100</f>
        <v>2.1292973631413492</v>
      </c>
      <c r="K56" s="61"/>
      <c r="L56" s="61">
        <f>X66*100</f>
        <v>0</v>
      </c>
      <c r="P56" s="76" t="s">
        <v>120</v>
      </c>
      <c r="AH56" s="18"/>
      <c r="AJ56" s="2"/>
      <c r="AK56" s="58"/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7" x14ac:dyDescent="0.2">
      <c r="A57" s="18">
        <v>30</v>
      </c>
      <c r="B57" s="2" t="s">
        <v>120</v>
      </c>
      <c r="C57" s="2"/>
      <c r="D57" s="24">
        <f>SUM(F57:L57)</f>
        <v>1</v>
      </c>
      <c r="F57" s="24">
        <f>IFERROR(F56/$D56,0)</f>
        <v>0.72787734284862826</v>
      </c>
      <c r="H57" s="24">
        <f>IFERROR(H56/$D56,0)</f>
        <v>0.25082968351995827</v>
      </c>
      <c r="J57" s="24">
        <f>IFERROR(J56/$D56,0)</f>
        <v>2.1292973631413491E-2</v>
      </c>
      <c r="L57" s="24">
        <f>IFERROR(L56/$D56,0)</f>
        <v>0</v>
      </c>
      <c r="R57" s="18"/>
      <c r="V57" s="18" t="s">
        <v>344</v>
      </c>
      <c r="X57" s="18" t="s">
        <v>8</v>
      </c>
      <c r="AH57" s="18"/>
      <c r="AJ57" s="2"/>
      <c r="AK57" s="31"/>
      <c r="AM57" s="63"/>
      <c r="AO57" s="63"/>
      <c r="AQ57" s="63"/>
      <c r="AS57" s="63"/>
      <c r="AU57" s="63"/>
    </row>
    <row r="58" spans="1:47" x14ac:dyDescent="0.2">
      <c r="A58" s="18"/>
      <c r="B58" s="2"/>
      <c r="C58" s="2"/>
      <c r="R58" s="4" t="s">
        <v>46</v>
      </c>
      <c r="T58" s="16" t="s">
        <v>47</v>
      </c>
      <c r="V58" s="4" t="s">
        <v>345</v>
      </c>
      <c r="X58" s="4" t="s">
        <v>49</v>
      </c>
      <c r="AH58" s="18"/>
      <c r="AJ58" s="31"/>
      <c r="AK58" s="31"/>
    </row>
    <row r="59" spans="1:47" x14ac:dyDescent="0.2">
      <c r="A59" s="18">
        <v>31</v>
      </c>
      <c r="B59" s="2"/>
      <c r="C59" s="2" t="s">
        <v>368</v>
      </c>
      <c r="D59" s="20">
        <f ca="1">SUM(F59:L59)</f>
        <v>18114.010056501611</v>
      </c>
      <c r="E59" s="14"/>
      <c r="F59" s="20">
        <f ca="1">'Storage Class'!AF162</f>
        <v>12825.262663793503</v>
      </c>
      <c r="G59" s="20">
        <f>'Storage Class'!AG162</f>
        <v>0</v>
      </c>
      <c r="H59" s="20">
        <f ca="1">'Storage Class'!AH162</f>
        <v>4874.9150424180061</v>
      </c>
      <c r="I59" s="20">
        <f>'Storage Class'!AI162</f>
        <v>0</v>
      </c>
      <c r="J59" s="20">
        <f ca="1">'Storage Class'!AJ162</f>
        <v>413.83235029010524</v>
      </c>
      <c r="K59" s="20">
        <f>'Storage Class'!AK162</f>
        <v>0</v>
      </c>
      <c r="L59" s="20">
        <f ca="1">'Storage Class'!AL162</f>
        <v>0</v>
      </c>
      <c r="AH59" s="18"/>
      <c r="AJ59" s="2"/>
      <c r="AK59" s="58"/>
      <c r="AM59" s="22"/>
      <c r="AN59" s="14"/>
      <c r="AO59" s="22"/>
      <c r="AP59" s="22"/>
      <c r="AQ59" s="22"/>
      <c r="AR59" s="22"/>
      <c r="AS59" s="22"/>
      <c r="AT59" s="22"/>
      <c r="AU59" s="22"/>
    </row>
    <row r="60" spans="1:47" x14ac:dyDescent="0.2">
      <c r="A60" s="18">
        <v>32</v>
      </c>
      <c r="B60" s="2" t="s">
        <v>226</v>
      </c>
      <c r="C60" s="2"/>
      <c r="D60" s="24">
        <f ca="1">SUM(F60:L60)</f>
        <v>1.0000000000000002</v>
      </c>
      <c r="F60" s="24">
        <f ca="1">IFERROR(F59/$D59,0)</f>
        <v>0.70803000681730144</v>
      </c>
      <c r="H60" s="24">
        <f ca="1">IFERROR(H59/$D59,0)</f>
        <v>0.2691240110396354</v>
      </c>
      <c r="J60" s="24">
        <f ca="1">IFERROR(J59/$D59,0)</f>
        <v>2.2845982143063322E-2</v>
      </c>
      <c r="L60" s="24">
        <f ca="1">IFERROR(L59/$D59,0)</f>
        <v>0</v>
      </c>
      <c r="P60" s="1" t="s">
        <v>360</v>
      </c>
      <c r="R60" s="47">
        <v>449162.79816525371</v>
      </c>
      <c r="S60" s="20"/>
      <c r="T60" s="47">
        <v>130643.75619523317</v>
      </c>
      <c r="U60" s="20"/>
      <c r="V60" s="47">
        <v>11090.370233443955</v>
      </c>
      <c r="W60" s="20"/>
      <c r="X60" s="47">
        <v>0</v>
      </c>
      <c r="AH60" s="18"/>
      <c r="AJ60" s="2"/>
      <c r="AK60" s="31"/>
      <c r="AM60" s="63"/>
      <c r="AO60" s="63"/>
      <c r="AQ60" s="63"/>
      <c r="AS60" s="63"/>
      <c r="AU60" s="63"/>
    </row>
    <row r="61" spans="1:47" x14ac:dyDescent="0.2">
      <c r="A61" s="18"/>
      <c r="B61" s="2"/>
      <c r="C61" s="2"/>
      <c r="R61" s="24">
        <f>R60/SUM($R$60:$X$60)</f>
        <v>0.76013730901361865</v>
      </c>
      <c r="S61" s="24"/>
      <c r="T61" s="24">
        <f>T60/SUM($R$60:$X$60)</f>
        <v>0.22109398569811922</v>
      </c>
      <c r="U61" s="24"/>
      <c r="V61" s="24">
        <f>V60/SUM($R$60:$X$60)</f>
        <v>1.8768705288262157E-2</v>
      </c>
      <c r="W61" s="24"/>
      <c r="X61" s="24">
        <f>X60/SUM($R$60:$X$60)</f>
        <v>0</v>
      </c>
      <c r="AH61" s="18"/>
      <c r="AJ61" s="31"/>
      <c r="AK61" s="31"/>
    </row>
    <row r="62" spans="1:47" ht="15" x14ac:dyDescent="0.25">
      <c r="A62" s="18">
        <v>33</v>
      </c>
      <c r="B62" s="2"/>
      <c r="C62" s="2" t="s">
        <v>368</v>
      </c>
      <c r="D62" s="20">
        <f>SUM(F62:L62)</f>
        <v>590896.92459393083</v>
      </c>
      <c r="E62" s="14"/>
      <c r="F62" s="20">
        <v>449162.79816525371</v>
      </c>
      <c r="G62" s="20"/>
      <c r="H62" s="20">
        <v>130643.75619523317</v>
      </c>
      <c r="I62" s="20"/>
      <c r="J62" s="20">
        <v>11090.370233443955</v>
      </c>
      <c r="K62" s="20"/>
      <c r="L62" s="20">
        <v>0</v>
      </c>
      <c r="P62"/>
      <c r="Q62"/>
      <c r="R62"/>
      <c r="S62"/>
      <c r="T62"/>
      <c r="U62"/>
      <c r="V62"/>
      <c r="W62"/>
      <c r="X62"/>
      <c r="AH62" s="18"/>
      <c r="AJ62" s="2"/>
      <c r="AK62" s="58"/>
      <c r="AM62" s="22"/>
      <c r="AN62" s="14"/>
      <c r="AO62" s="22"/>
      <c r="AP62" s="22"/>
      <c r="AQ62" s="22"/>
      <c r="AR62" s="22"/>
      <c r="AS62" s="22"/>
      <c r="AT62" s="22"/>
      <c r="AU62" s="22"/>
    </row>
    <row r="63" spans="1:47" x14ac:dyDescent="0.2">
      <c r="A63" s="18">
        <v>34</v>
      </c>
      <c r="B63" s="2" t="s">
        <v>231</v>
      </c>
      <c r="C63" s="2"/>
      <c r="D63" s="24">
        <f>SUM(F63:L63)</f>
        <v>1</v>
      </c>
      <c r="F63" s="24">
        <f>IFERROR(F62/$D62,0)</f>
        <v>0.76013730901361865</v>
      </c>
      <c r="H63" s="24">
        <f>IFERROR(H62/$D62,0)</f>
        <v>0.22109398569811922</v>
      </c>
      <c r="J63" s="24">
        <f>IFERROR(J62/$D62,0)</f>
        <v>1.8768705288262157E-2</v>
      </c>
      <c r="L63" s="24">
        <f>IFERROR(L62/$D62,0)</f>
        <v>0</v>
      </c>
      <c r="P63" s="1" t="s">
        <v>37</v>
      </c>
      <c r="R63" s="47">
        <v>39238.240291071226</v>
      </c>
      <c r="S63" s="20"/>
      <c r="T63" s="47">
        <v>15826.073671319809</v>
      </c>
      <c r="U63" s="20"/>
      <c r="V63" s="47">
        <v>1343.4780311613576</v>
      </c>
      <c r="W63" s="20"/>
      <c r="X63" s="47">
        <v>0</v>
      </c>
      <c r="AH63" s="18"/>
      <c r="AJ63" s="2"/>
      <c r="AK63" s="31"/>
      <c r="AM63" s="63"/>
      <c r="AO63" s="63"/>
      <c r="AQ63" s="63"/>
      <c r="AS63" s="63"/>
      <c r="AU63" s="63"/>
    </row>
    <row r="64" spans="1:47" x14ac:dyDescent="0.2">
      <c r="A64" s="18"/>
      <c r="B64" s="2"/>
      <c r="C64" s="2"/>
      <c r="R64" s="24">
        <f>R63/SUM($R$63:$X$63)</f>
        <v>0.69561737668363777</v>
      </c>
      <c r="S64" s="24"/>
      <c r="T64" s="24">
        <f>T63/SUM($R$63:$X$63)</f>
        <v>0.28056538134179732</v>
      </c>
      <c r="U64" s="24"/>
      <c r="V64" s="24">
        <f>V63/SUM($R$63:$X$63)</f>
        <v>2.3817241974564821E-2</v>
      </c>
      <c r="W64" s="24"/>
      <c r="X64" s="24">
        <f>X63/SUM($R$63:$X$63)</f>
        <v>0</v>
      </c>
      <c r="AH64" s="18"/>
      <c r="AJ64" s="31"/>
      <c r="AK64" s="31"/>
    </row>
    <row r="65" spans="1:47" x14ac:dyDescent="0.2">
      <c r="A65" s="18">
        <v>35</v>
      </c>
      <c r="B65" s="2"/>
      <c r="C65" s="2" t="s">
        <v>368</v>
      </c>
      <c r="D65" s="20">
        <f>SUM(F65:L65)</f>
        <v>42684.892213755375</v>
      </c>
      <c r="E65" s="14"/>
      <c r="F65" s="20">
        <v>29692.35274575635</v>
      </c>
      <c r="G65" s="20"/>
      <c r="H65" s="20">
        <v>11975.903061485793</v>
      </c>
      <c r="I65" s="20"/>
      <c r="J65" s="20">
        <v>1016.6364065132299</v>
      </c>
      <c r="K65" s="20"/>
      <c r="L65" s="20">
        <v>0</v>
      </c>
      <c r="AH65" s="18"/>
      <c r="AJ65" s="2"/>
      <c r="AK65" s="58"/>
      <c r="AM65" s="22"/>
      <c r="AN65" s="14"/>
      <c r="AO65" s="22"/>
      <c r="AP65" s="22"/>
      <c r="AQ65" s="22"/>
      <c r="AR65" s="22"/>
      <c r="AS65" s="22"/>
      <c r="AT65" s="22"/>
      <c r="AU65" s="22"/>
    </row>
    <row r="66" spans="1:47" x14ac:dyDescent="0.2">
      <c r="A66" s="18">
        <v>36</v>
      </c>
      <c r="B66" s="2" t="s">
        <v>158</v>
      </c>
      <c r="C66" s="2"/>
      <c r="D66" s="24">
        <f>SUM(F66:L66)</f>
        <v>1</v>
      </c>
      <c r="F66" s="24">
        <f>IFERROR(F65/$D65,0)</f>
        <v>0.69561737668363777</v>
      </c>
      <c r="H66" s="24">
        <f>IFERROR(H65/$D65,0)</f>
        <v>0.28056538134179737</v>
      </c>
      <c r="J66" s="24">
        <f>IFERROR(J65/$D65,0)</f>
        <v>2.3817241974564828E-2</v>
      </c>
      <c r="L66" s="24">
        <f>IFERROR(L65/$D65,0)</f>
        <v>0</v>
      </c>
      <c r="P66" s="31" t="s">
        <v>361</v>
      </c>
      <c r="Q66" s="116"/>
      <c r="R66" s="106">
        <f>0.5*R61+0.5*R64</f>
        <v>0.72787734284862826</v>
      </c>
      <c r="S66" s="105"/>
      <c r="T66" s="106">
        <f>0.5*T61+0.5*T64</f>
        <v>0.25082968351995827</v>
      </c>
      <c r="U66" s="104"/>
      <c r="V66" s="106">
        <f>0.5*V61+0.5*V64</f>
        <v>2.1292973631413491E-2</v>
      </c>
      <c r="W66" s="104"/>
      <c r="X66" s="106">
        <f>0.5*X61+0.5*X64</f>
        <v>0</v>
      </c>
      <c r="AH66" s="18"/>
      <c r="AJ66" s="2"/>
      <c r="AK66" s="31"/>
      <c r="AM66" s="63"/>
      <c r="AO66" s="63"/>
      <c r="AQ66" s="63"/>
      <c r="AS66" s="63"/>
      <c r="AU66" s="63"/>
    </row>
    <row r="67" spans="1:47" x14ac:dyDescent="0.2">
      <c r="A67" s="18"/>
      <c r="B67" s="2"/>
      <c r="C67" s="2"/>
      <c r="AH67" s="18"/>
      <c r="AJ67" s="31"/>
      <c r="AK67" s="31"/>
    </row>
    <row r="68" spans="1:47" x14ac:dyDescent="0.2">
      <c r="A68" s="18">
        <v>37</v>
      </c>
      <c r="B68" s="2"/>
      <c r="C68" s="2" t="s">
        <v>367</v>
      </c>
      <c r="D68" s="20">
        <f>SUM(F68:L68)</f>
        <v>4084.6733599950671</v>
      </c>
      <c r="F68" s="20">
        <v>4023.6655469486204</v>
      </c>
      <c r="G68" s="20"/>
      <c r="H68" s="20">
        <v>56.234091636745781</v>
      </c>
      <c r="I68" s="20"/>
      <c r="J68" s="20">
        <v>4.7737214097008689</v>
      </c>
      <c r="K68" s="20"/>
      <c r="L68" s="20">
        <v>0</v>
      </c>
      <c r="AH68" s="18"/>
      <c r="AJ68" s="2"/>
      <c r="AK68" s="58"/>
      <c r="AM68" s="22"/>
      <c r="AO68" s="22"/>
      <c r="AP68" s="22"/>
      <c r="AQ68" s="22"/>
      <c r="AR68" s="22"/>
      <c r="AS68" s="22"/>
      <c r="AT68" s="22"/>
      <c r="AU68" s="22"/>
    </row>
    <row r="69" spans="1:47" x14ac:dyDescent="0.2">
      <c r="A69" s="18">
        <v>38</v>
      </c>
      <c r="B69" s="2" t="s">
        <v>159</v>
      </c>
      <c r="C69" s="2"/>
      <c r="D69" s="24">
        <f>SUM(F69:L69)</f>
        <v>0.99999999999999989</v>
      </c>
      <c r="F69" s="24">
        <f>IFERROR(F68/$D68,0)</f>
        <v>0.98506421256496246</v>
      </c>
      <c r="H69" s="24">
        <f>IFERROR(H68/$D68,0)</f>
        <v>1.3767096333209295E-2</v>
      </c>
      <c r="J69" s="24">
        <f>IFERROR(J68/$D68,0)</f>
        <v>1.1686911018281849E-3</v>
      </c>
      <c r="L69" s="24">
        <f>IFERROR(L68/$D68,0)</f>
        <v>0</v>
      </c>
      <c r="AH69" s="18"/>
      <c r="AJ69" s="2"/>
      <c r="AK69" s="58"/>
      <c r="AM69" s="63"/>
      <c r="AO69" s="63"/>
      <c r="AQ69" s="63"/>
      <c r="AS69" s="63"/>
      <c r="AU69" s="63"/>
    </row>
    <row r="70" spans="1:47" x14ac:dyDescent="0.2">
      <c r="A70" s="18"/>
      <c r="B70" s="2"/>
      <c r="C70" s="2"/>
      <c r="D70" s="20"/>
      <c r="F70" s="20"/>
      <c r="G70" s="20"/>
      <c r="H70" s="20"/>
      <c r="I70" s="20"/>
      <c r="J70" s="20"/>
      <c r="L70" s="20"/>
      <c r="AH70" s="18"/>
      <c r="AJ70" s="2"/>
      <c r="AK70" s="31"/>
      <c r="AM70" s="22"/>
      <c r="AO70" s="22"/>
      <c r="AP70" s="22"/>
      <c r="AQ70" s="22"/>
      <c r="AR70" s="22"/>
      <c r="AS70" s="22"/>
      <c r="AU70" s="22"/>
    </row>
    <row r="71" spans="1:47" x14ac:dyDescent="0.2">
      <c r="A71" s="18">
        <v>39</v>
      </c>
      <c r="B71" s="2"/>
      <c r="C71" s="2" t="s">
        <v>368</v>
      </c>
      <c r="D71" s="20">
        <f>SUM(F71:L71)</f>
        <v>1128725.1756033169</v>
      </c>
      <c r="F71" s="20">
        <v>462618.2301099631</v>
      </c>
      <c r="G71" s="20"/>
      <c r="H71" s="20">
        <v>609854.86877531186</v>
      </c>
      <c r="I71" s="20"/>
      <c r="J71" s="20">
        <v>56252.076718041862</v>
      </c>
      <c r="K71" s="20"/>
      <c r="L71" s="20">
        <v>0</v>
      </c>
      <c r="M71" s="53"/>
      <c r="AH71" s="18"/>
      <c r="AJ71" s="2"/>
      <c r="AK71" s="58"/>
      <c r="AM71" s="22"/>
      <c r="AO71" s="22"/>
      <c r="AP71" s="22"/>
      <c r="AQ71" s="22"/>
      <c r="AR71" s="22"/>
      <c r="AS71" s="22"/>
      <c r="AT71" s="22"/>
      <c r="AU71" s="22"/>
    </row>
    <row r="72" spans="1:47" x14ac:dyDescent="0.2">
      <c r="A72" s="18">
        <v>40</v>
      </c>
      <c r="B72" s="2" t="s">
        <v>85</v>
      </c>
      <c r="C72" s="2"/>
      <c r="D72" s="24">
        <f>SUM(F72:L72)</f>
        <v>0.99999999999999989</v>
      </c>
      <c r="F72" s="24">
        <f>IFERROR(F71/$D71,0)</f>
        <v>0.40985905170644238</v>
      </c>
      <c r="H72" s="24">
        <f>IFERROR(H71/$D71,0)</f>
        <v>0.54030412535924632</v>
      </c>
      <c r="J72" s="24">
        <f>IFERROR(J71/$D71,0)</f>
        <v>4.9836822934311242E-2</v>
      </c>
      <c r="L72" s="24">
        <f>IFERROR(L71/$D71,0)</f>
        <v>0</v>
      </c>
      <c r="AH72" s="18"/>
      <c r="AJ72" s="2"/>
      <c r="AK72" s="31"/>
      <c r="AM72" s="63"/>
      <c r="AO72" s="63"/>
      <c r="AQ72" s="63"/>
      <c r="AS72" s="63"/>
      <c r="AU72" s="63"/>
    </row>
    <row r="73" spans="1:47" x14ac:dyDescent="0.2">
      <c r="A73" s="18"/>
      <c r="B73" s="2"/>
      <c r="C73" s="2"/>
      <c r="AH73" s="18"/>
      <c r="AJ73" s="31"/>
      <c r="AK73" s="31"/>
    </row>
    <row r="74" spans="1:47" x14ac:dyDescent="0.2">
      <c r="A74" s="18">
        <v>41</v>
      </c>
      <c r="B74" s="2"/>
      <c r="C74" s="2" t="s">
        <v>368</v>
      </c>
      <c r="D74" s="20">
        <f>SUM(F74:L74)</f>
        <v>10889.315564516064</v>
      </c>
      <c r="E74" s="14"/>
      <c r="F74" s="20">
        <v>7314.2538809245907</v>
      </c>
      <c r="G74" s="20"/>
      <c r="H74" s="20">
        <v>3295.3213085846064</v>
      </c>
      <c r="I74" s="20"/>
      <c r="J74" s="20">
        <v>279.74037500686757</v>
      </c>
      <c r="K74" s="20"/>
      <c r="L74" s="20">
        <v>0</v>
      </c>
      <c r="AH74" s="18"/>
      <c r="AJ74" s="2"/>
      <c r="AK74" s="58"/>
      <c r="AM74" s="22"/>
      <c r="AN74" s="14"/>
      <c r="AO74" s="22"/>
      <c r="AP74" s="22"/>
      <c r="AQ74" s="22"/>
      <c r="AR74" s="22"/>
      <c r="AS74" s="22"/>
      <c r="AT74" s="22"/>
      <c r="AU74" s="22"/>
    </row>
    <row r="75" spans="1:47" x14ac:dyDescent="0.2">
      <c r="A75" s="18">
        <v>42</v>
      </c>
      <c r="B75" s="2" t="s">
        <v>351</v>
      </c>
      <c r="D75" s="24">
        <f>SUM(F75:L75)</f>
        <v>0.99999999999999989</v>
      </c>
      <c r="F75" s="24">
        <f>IFERROR(F74/$D74,0)</f>
        <v>0.67169087327754795</v>
      </c>
      <c r="H75" s="24">
        <f>IFERROR(H74/$D74,0)</f>
        <v>0.30261969074739131</v>
      </c>
      <c r="J75" s="24">
        <f>IFERROR(J74/$D74,0)</f>
        <v>2.5689435975060716E-2</v>
      </c>
      <c r="L75" s="24">
        <f>IFERROR(L74/$D74,0)</f>
        <v>0</v>
      </c>
      <c r="AH75" s="18"/>
      <c r="AJ75" s="31"/>
      <c r="AK75" s="31"/>
      <c r="AM75" s="63"/>
      <c r="AO75" s="63"/>
      <c r="AQ75" s="63"/>
      <c r="AS75" s="63"/>
      <c r="AU75" s="63"/>
    </row>
    <row r="76" spans="1:47" x14ac:dyDescent="0.2">
      <c r="B76" s="18"/>
      <c r="D76" s="20"/>
      <c r="F76" s="20"/>
      <c r="G76" s="20"/>
      <c r="H76" s="20"/>
      <c r="I76" s="20"/>
      <c r="J76" s="20"/>
      <c r="L76" s="20"/>
      <c r="AH76" s="18"/>
      <c r="AJ76" s="31"/>
      <c r="AK76" s="31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25">
    <cfRule type="cellIs" dxfId="27" priority="11" operator="equal">
      <formula>"check"</formula>
    </cfRule>
    <cfRule type="cellIs" dxfId="26" priority="12" operator="equal">
      <formula>"ok"</formula>
    </cfRule>
  </conditionalFormatting>
  <conditionalFormatting sqref="M128">
    <cfRule type="cellIs" dxfId="25" priority="9" operator="equal">
      <formula>"check"</formula>
    </cfRule>
    <cfRule type="cellIs" dxfId="24" priority="10" operator="equal">
      <formula>"ok"</formula>
    </cfRule>
  </conditionalFormatting>
  <conditionalFormatting sqref="M131">
    <cfRule type="cellIs" dxfId="23" priority="7" operator="equal">
      <formula>"check"</formula>
    </cfRule>
    <cfRule type="cellIs" dxfId="22" priority="8" operator="equal">
      <formula>"ok"</formula>
    </cfRule>
  </conditionalFormatting>
  <conditionalFormatting sqref="M134">
    <cfRule type="cellIs" dxfId="21" priority="5" operator="equal">
      <formula>"check"</formula>
    </cfRule>
    <cfRule type="cellIs" dxfId="20" priority="6" operator="equal">
      <formula>"ok"</formula>
    </cfRule>
  </conditionalFormatting>
  <conditionalFormatting sqref="M137">
    <cfRule type="cellIs" dxfId="19" priority="13" operator="equal">
      <formula>"check"</formula>
    </cfRule>
    <cfRule type="cellIs" dxfId="18" priority="14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6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  <pageSetUpPr fitToPage="1"/>
  </sheetPr>
  <dimension ref="B5:AZ181"/>
  <sheetViews>
    <sheetView topLeftCell="E2" zoomScale="70" zoomScaleNormal="70" workbookViewId="0">
      <selection activeCell="AL44" sqref="AL44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4" customWidth="1"/>
    <col min="12" max="12" width="13.28515625" style="31" customWidth="1"/>
    <col min="13" max="13" width="1.7109375" style="1" customWidth="1"/>
    <col min="14" max="14" width="25.28515625" style="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31"/>
    <col min="35" max="35" width="11.5703125" style="31" customWidth="1"/>
    <col min="36" max="37" width="9.140625" style="31"/>
    <col min="38" max="38" width="11.5703125" style="31" customWidth="1"/>
    <col min="39" max="39" width="2.140625" style="31" customWidth="1"/>
    <col min="40" max="40" width="11.5703125" style="31" customWidth="1"/>
    <col min="41" max="41" width="2" style="31" customWidth="1"/>
    <col min="42" max="42" width="11.5703125" style="31" customWidth="1"/>
    <col min="43" max="43" width="2.140625" style="31" customWidth="1"/>
    <col min="44" max="44" width="11.5703125" style="31" customWidth="1"/>
    <col min="45" max="45" width="2.140625" style="31" customWidth="1"/>
    <col min="46" max="46" width="11.5703125" style="31" customWidth="1"/>
    <col min="47" max="47" width="2.140625" style="31" customWidth="1"/>
    <col min="48" max="48" width="11.5703125" style="31" customWidth="1"/>
    <col min="49" max="49" width="2.140625" style="31" customWidth="1"/>
    <col min="50" max="50" width="11.5703125" style="31" customWidth="1"/>
    <col min="51" max="51" width="2.140625" style="31" customWidth="1"/>
    <col min="52" max="52" width="11.5703125" style="31" customWidth="1"/>
    <col min="53" max="16384" width="9.140625" style="1"/>
  </cols>
  <sheetData>
    <row r="5" spans="2:52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2:52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2:52" ht="15" customHeight="1" x14ac:dyDescent="0.2">
      <c r="B7" s="145" t="s">
        <v>377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</row>
    <row r="10" spans="2:52" x14ac:dyDescent="0.2">
      <c r="H10" s="2" t="s">
        <v>11</v>
      </c>
      <c r="J10" s="2" t="s">
        <v>130</v>
      </c>
      <c r="L10" s="2" t="s">
        <v>137</v>
      </c>
      <c r="N10" s="18" t="s">
        <v>9</v>
      </c>
      <c r="P10" s="146" t="s">
        <v>51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</row>
    <row r="11" spans="2:52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18" t="s">
        <v>141</v>
      </c>
      <c r="P11" s="18" t="s">
        <v>52</v>
      </c>
      <c r="Q11" s="18"/>
      <c r="R11" s="2" t="s">
        <v>54</v>
      </c>
      <c r="S11" s="3"/>
      <c r="T11" s="2" t="s">
        <v>55</v>
      </c>
      <c r="U11" s="3"/>
      <c r="V11" s="2" t="s">
        <v>52</v>
      </c>
      <c r="W11" s="3"/>
      <c r="X11" s="2"/>
      <c r="Y11" s="3"/>
      <c r="Z11" s="2" t="s">
        <v>60</v>
      </c>
      <c r="AA11" s="2"/>
      <c r="AB11" s="2" t="s">
        <v>9</v>
      </c>
      <c r="AD11" s="2"/>
    </row>
    <row r="12" spans="2:52" x14ac:dyDescent="0.2">
      <c r="B12" s="4" t="s">
        <v>4</v>
      </c>
      <c r="D12" s="5" t="s">
        <v>374</v>
      </c>
      <c r="F12" s="33" t="s">
        <v>5</v>
      </c>
      <c r="H12" s="33" t="s">
        <v>131</v>
      </c>
      <c r="J12" s="33" t="s">
        <v>6</v>
      </c>
      <c r="K12" s="74" t="s">
        <v>252</v>
      </c>
      <c r="L12" s="33" t="s">
        <v>323</v>
      </c>
      <c r="N12" s="4" t="s">
        <v>6</v>
      </c>
      <c r="O12" s="73" t="s">
        <v>252</v>
      </c>
      <c r="P12" s="4" t="s">
        <v>53</v>
      </c>
      <c r="Q12" s="18"/>
      <c r="R12" s="4" t="s">
        <v>53</v>
      </c>
      <c r="S12" s="18"/>
      <c r="T12" s="4" t="s">
        <v>53</v>
      </c>
      <c r="U12" s="18"/>
      <c r="V12" s="4" t="s">
        <v>55</v>
      </c>
      <c r="W12" s="18"/>
      <c r="X12" s="4" t="s">
        <v>58</v>
      </c>
      <c r="Y12" s="18"/>
      <c r="Z12" s="4" t="s">
        <v>81</v>
      </c>
      <c r="AA12" s="18"/>
      <c r="AB12" s="4" t="s">
        <v>49</v>
      </c>
      <c r="AD12" s="4" t="s">
        <v>11</v>
      </c>
      <c r="AF12" s="26" t="s">
        <v>84</v>
      </c>
      <c r="AH12" s="96"/>
    </row>
    <row r="13" spans="2:52" x14ac:dyDescent="0.2">
      <c r="F13" s="2" t="s">
        <v>12</v>
      </c>
      <c r="H13" s="2" t="s">
        <v>13</v>
      </c>
      <c r="J13" s="2" t="s">
        <v>14</v>
      </c>
      <c r="L13" s="2" t="s">
        <v>192</v>
      </c>
      <c r="N13" s="18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W13" s="18"/>
      <c r="X13" s="18" t="s">
        <v>82</v>
      </c>
      <c r="Y13" s="18"/>
      <c r="Z13" s="18" t="s">
        <v>143</v>
      </c>
      <c r="AA13" s="18"/>
      <c r="AB13" s="18" t="s">
        <v>144</v>
      </c>
      <c r="AD13" s="18" t="s">
        <v>270</v>
      </c>
      <c r="AF13" s="27"/>
    </row>
    <row r="14" spans="2:52" s="74" customFormat="1" x14ac:dyDescent="0.2">
      <c r="B14" s="73"/>
      <c r="F14" s="31"/>
      <c r="G14" s="31"/>
      <c r="H14" s="31"/>
      <c r="I14" s="31"/>
      <c r="J14" s="31"/>
      <c r="L14" s="31"/>
      <c r="P14" s="74">
        <v>4</v>
      </c>
      <c r="R14" s="74">
        <v>6</v>
      </c>
      <c r="T14" s="74">
        <v>8</v>
      </c>
      <c r="V14" s="74">
        <v>10</v>
      </c>
      <c r="X14" s="74">
        <v>12</v>
      </c>
      <c r="Z14" s="74">
        <v>14</v>
      </c>
      <c r="AB14" s="74">
        <v>16</v>
      </c>
      <c r="AF14" s="75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</row>
    <row r="15" spans="2:52" x14ac:dyDescent="0.2">
      <c r="D15" s="6"/>
      <c r="E15" s="6"/>
      <c r="F15" s="76"/>
      <c r="AF15" s="25"/>
      <c r="AI15" s="2" t="s">
        <v>319</v>
      </c>
      <c r="AL15" s="2" t="s">
        <v>52</v>
      </c>
      <c r="AM15" s="2"/>
      <c r="AN15" s="2" t="s">
        <v>54</v>
      </c>
      <c r="AO15" s="2"/>
      <c r="AP15" s="2" t="s">
        <v>55</v>
      </c>
      <c r="AQ15" s="2"/>
      <c r="AR15" s="2" t="s">
        <v>56</v>
      </c>
      <c r="AS15" s="2"/>
      <c r="AT15" s="2" t="s">
        <v>57</v>
      </c>
      <c r="AU15" s="2"/>
      <c r="AV15" s="2" t="s">
        <v>60</v>
      </c>
      <c r="AW15" s="2"/>
      <c r="AX15" s="2" t="s">
        <v>9</v>
      </c>
      <c r="AZ15" s="2"/>
    </row>
    <row r="16" spans="2:52" x14ac:dyDescent="0.2">
      <c r="D16" s="6" t="s">
        <v>295</v>
      </c>
      <c r="E16" s="7"/>
      <c r="F16" s="77"/>
      <c r="AF16" s="27"/>
      <c r="AI16" s="33" t="s">
        <v>320</v>
      </c>
      <c r="AL16" s="33" t="s">
        <v>53</v>
      </c>
      <c r="AM16" s="2"/>
      <c r="AN16" s="33" t="s">
        <v>53</v>
      </c>
      <c r="AO16" s="2"/>
      <c r="AP16" s="33" t="s">
        <v>53</v>
      </c>
      <c r="AQ16" s="2"/>
      <c r="AR16" s="33" t="s">
        <v>55</v>
      </c>
      <c r="AS16" s="2"/>
      <c r="AT16" s="33" t="s">
        <v>58</v>
      </c>
      <c r="AU16" s="2"/>
      <c r="AV16" s="33" t="s">
        <v>81</v>
      </c>
      <c r="AW16" s="2"/>
      <c r="AX16" s="33" t="s">
        <v>49</v>
      </c>
      <c r="AZ16" s="33" t="s">
        <v>11</v>
      </c>
    </row>
    <row r="17" spans="2:52" x14ac:dyDescent="0.2">
      <c r="AF17" s="25" t="str">
        <f t="shared" ref="AF17:AF30" si="0">IF(ROUND(F17,4)=ROUND(AD17,4), "", "check")</f>
        <v/>
      </c>
    </row>
    <row r="18" spans="2:52" x14ac:dyDescent="0.2">
      <c r="B18" s="18">
        <v>1</v>
      </c>
      <c r="D18" s="1" t="s">
        <v>76</v>
      </c>
      <c r="F18" s="50">
        <f ca="1">Function!T18</f>
        <v>79166.942309318154</v>
      </c>
      <c r="H18" s="50"/>
      <c r="J18" s="2"/>
      <c r="K18" s="73">
        <f>_xlfn.IFNA(MATCH(J18,'Trans Factors'!$B$13:$B$450,0),0)</f>
        <v>0</v>
      </c>
      <c r="L18" s="50">
        <f ca="1">F18-H18</f>
        <v>79166.942309318154</v>
      </c>
      <c r="N18" s="18" t="s">
        <v>273</v>
      </c>
      <c r="O18" s="73">
        <f>_xlfn.IFNA(MATCH(N18,'Trans Factors'!$B$13:$B$450,0),0)</f>
        <v>29</v>
      </c>
      <c r="P18" s="20">
        <f ca="1">OFFSET('Trans Factors'!$B$13,$O18-1,P$14)*$L18+OFFSET('Trans Factors'!$B$13,$K18-1,P$14)*$H18</f>
        <v>3031.2129016562189</v>
      </c>
      <c r="R18" s="20">
        <f ca="1">OFFSET('Trans Factors'!$B$13,$O18-1,R$14)*$L18+OFFSET('Trans Factors'!$B$13,$K18-1,R$14)*$H18</f>
        <v>0</v>
      </c>
      <c r="S18" s="20"/>
      <c r="T18" s="20">
        <f ca="1">OFFSET('Trans Factors'!$B$13,$O18-1,T$14)*$L18+OFFSET('Trans Factors'!$B$13,$K18-1,T$14)*$H18</f>
        <v>31159.855072747287</v>
      </c>
      <c r="U18" s="20"/>
      <c r="V18" s="20">
        <f ca="1">OFFSET('Trans Factors'!$B$13,$O18-1,V$14)*$L18+OFFSET('Trans Factors'!$B$13,$K18-1,V$14)*$H18</f>
        <v>39457.139453762698</v>
      </c>
      <c r="X18" s="20">
        <f ca="1">OFFSET('Trans Factors'!$B$13,$O18-1,X$14)*$L18+OFFSET('Trans Factors'!$B$13,$K18-1,X$14)*$H18</f>
        <v>42.977502499999986</v>
      </c>
      <c r="Y18" s="9"/>
      <c r="Z18" s="20">
        <f ca="1">OFFSET('Trans Factors'!$B$13,$O18-1,Z$14)*$L18+OFFSET('Trans Factors'!$B$13,$K18-1,Z$14)*$H18</f>
        <v>5475.7573786519433</v>
      </c>
      <c r="AA18" s="20"/>
      <c r="AB18" s="20">
        <f ca="1">OFFSET('Trans Factors'!$B$13,$O18-1,AB$14)*$L18+OFFSET('Trans Factors'!$B$13,$K18-1,AB$14)*$H18</f>
        <v>0</v>
      </c>
      <c r="AD18" s="20">
        <f ca="1">P18+R18+T18+V18+X18+Z18+AB18</f>
        <v>79166.942309318154</v>
      </c>
      <c r="AF18" s="25" t="str">
        <f t="shared" ca="1" si="0"/>
        <v/>
      </c>
      <c r="AI18" s="91">
        <v>0</v>
      </c>
      <c r="AL18" s="91">
        <f ca="1">IFERROR(P18/$AD18*$AI18,"")</f>
        <v>0</v>
      </c>
      <c r="AM18" s="94"/>
      <c r="AN18" s="91">
        <f ca="1">IFERROR(R18/$AD18*$AI18,"")</f>
        <v>0</v>
      </c>
      <c r="AO18" s="94"/>
      <c r="AP18" s="91">
        <f ca="1">IFERROR(T18/$AD18*$AI18,"")</f>
        <v>0</v>
      </c>
      <c r="AQ18" s="94"/>
      <c r="AR18" s="91">
        <f ca="1">IFERROR(V18/$AD18*$AI18,"")</f>
        <v>0</v>
      </c>
      <c r="AS18" s="94"/>
      <c r="AT18" s="91">
        <f ca="1">IFERROR(X18/$AD18*$AI18,"")</f>
        <v>0</v>
      </c>
      <c r="AU18" s="94"/>
      <c r="AV18" s="91">
        <f ca="1">IFERROR(Z18/$AD18*$AI18,"")</f>
        <v>0</v>
      </c>
      <c r="AW18" s="94"/>
      <c r="AX18" s="91">
        <f ca="1">IFERROR(AB18/$AD18*$AI18,"")</f>
        <v>0</v>
      </c>
      <c r="AZ18" s="97">
        <f ca="1">SUM(AL18:AX18)</f>
        <v>0</v>
      </c>
    </row>
    <row r="19" spans="2:52" x14ac:dyDescent="0.2">
      <c r="B19" s="18">
        <f>B18+1</f>
        <v>2</v>
      </c>
      <c r="D19" s="1" t="s">
        <v>75</v>
      </c>
      <c r="F19" s="50">
        <f ca="1">Function!T19</f>
        <v>66946.67524576078</v>
      </c>
      <c r="H19" s="50"/>
      <c r="J19" s="2"/>
      <c r="K19" s="73">
        <f>_xlfn.IFNA(MATCH(J19,'Trans Factors'!$B$13:$B$450,0),0)</f>
        <v>0</v>
      </c>
      <c r="L19" s="50">
        <f t="shared" ref="L19:L30" ca="1" si="1">F19-H19</f>
        <v>66946.67524576078</v>
      </c>
      <c r="N19" s="18" t="s">
        <v>274</v>
      </c>
      <c r="O19" s="73">
        <f>_xlfn.IFNA(MATCH(N19,'Trans Factors'!$B$13:$B$450,0),0)</f>
        <v>32</v>
      </c>
      <c r="P19" s="20">
        <f ca="1">OFFSET('Trans Factors'!$B$13,$O19-1,P$14)*$L19+OFFSET('Trans Factors'!$B$13,$K19-1,P$14)*$H19</f>
        <v>0</v>
      </c>
      <c r="R19" s="20">
        <f ca="1">OFFSET('Trans Factors'!$B$13,$O19-1,R$14)*$L19+OFFSET('Trans Factors'!$B$13,$K19-1,R$14)*$H19</f>
        <v>0</v>
      </c>
      <c r="S19" s="20"/>
      <c r="T19" s="20">
        <f ca="1">OFFSET('Trans Factors'!$B$13,$O19-1,T$14)*$L19+OFFSET('Trans Factors'!$B$13,$K19-1,T$14)*$H19</f>
        <v>449.29173225577108</v>
      </c>
      <c r="U19" s="20"/>
      <c r="V19" s="20">
        <f ca="1">OFFSET('Trans Factors'!$B$13,$O19-1,V$14)*$L19+OFFSET('Trans Factors'!$B$13,$K19-1,V$14)*$H19</f>
        <v>36010.838755091449</v>
      </c>
      <c r="X19" s="20">
        <f ca="1">OFFSET('Trans Factors'!$B$13,$O19-1,X$14)*$L19+OFFSET('Trans Factors'!$B$13,$K19-1,X$14)*$H19</f>
        <v>19861.049590000006</v>
      </c>
      <c r="Y19" s="9"/>
      <c r="Z19" s="20">
        <f ca="1">OFFSET('Trans Factors'!$B$13,$O19-1,Z$14)*$L19+OFFSET('Trans Factors'!$B$13,$K19-1,Z$14)*$H19</f>
        <v>10625.495168413567</v>
      </c>
      <c r="AA19" s="20"/>
      <c r="AB19" s="20">
        <f ca="1">OFFSET('Trans Factors'!$B$13,$O19-1,AB$14)*$L19+OFFSET('Trans Factors'!$B$13,$K19-1,AB$14)*$H19</f>
        <v>0</v>
      </c>
      <c r="AD19" s="20">
        <f t="shared" ref="AD19:AD30" ca="1" si="2">P19+R19+T19+V19+X19+Z19+AB19</f>
        <v>66946.675245760794</v>
      </c>
      <c r="AF19" s="25" t="str">
        <f t="shared" ca="1" si="0"/>
        <v/>
      </c>
      <c r="AI19" s="91">
        <v>1072.9007198544787</v>
      </c>
      <c r="AL19" s="91">
        <f t="shared" ref="AL19:AX30" ca="1" si="3">IFERROR(P19/$AD19*$AI19,"")</f>
        <v>0</v>
      </c>
      <c r="AM19" s="94"/>
      <c r="AN19" s="91">
        <f t="shared" ca="1" si="3"/>
        <v>0</v>
      </c>
      <c r="AO19" s="94"/>
      <c r="AP19" s="91">
        <f t="shared" ca="1" si="3"/>
        <v>7.2004385758112255</v>
      </c>
      <c r="AQ19" s="94"/>
      <c r="AR19" s="91">
        <f t="shared" ca="1" si="3"/>
        <v>577.11685727586143</v>
      </c>
      <c r="AS19" s="94"/>
      <c r="AT19" s="91">
        <f t="shared" ca="1" si="3"/>
        <v>318.29712713815212</v>
      </c>
      <c r="AU19" s="94"/>
      <c r="AV19" s="91">
        <f t="shared" ca="1" si="3"/>
        <v>170.28629686465393</v>
      </c>
      <c r="AW19" s="94"/>
      <c r="AX19" s="91">
        <f t="shared" ca="1" si="3"/>
        <v>0</v>
      </c>
      <c r="AZ19" s="97">
        <f t="shared" ref="AZ19:AZ30" ca="1" si="4">SUM(AL19:AX19)</f>
        <v>1072.9007198544787</v>
      </c>
    </row>
    <row r="20" spans="2:52" x14ac:dyDescent="0.2">
      <c r="B20" s="18">
        <f t="shared" ref="B20:B31" si="5">B19+1</f>
        <v>3</v>
      </c>
      <c r="D20" s="1" t="s">
        <v>19</v>
      </c>
      <c r="F20" s="50">
        <f ca="1">Function!T20</f>
        <v>211517.76996137522</v>
      </c>
      <c r="H20" s="50"/>
      <c r="J20" s="2"/>
      <c r="K20" s="73">
        <f>_xlfn.IFNA(MATCH(J20,'Trans Factors'!$B$13:$B$450,0),0)</f>
        <v>0</v>
      </c>
      <c r="L20" s="50">
        <f t="shared" ca="1" si="1"/>
        <v>211517.76996137522</v>
      </c>
      <c r="N20" s="18" t="s">
        <v>275</v>
      </c>
      <c r="O20" s="73">
        <f>_xlfn.IFNA(MATCH(N20,'Trans Factors'!$B$13:$B$450,0),0)</f>
        <v>65</v>
      </c>
      <c r="P20" s="20">
        <f ca="1">OFFSET('Trans Factors'!$B$13,$O20-1,P$14)*$L20+OFFSET('Trans Factors'!$B$13,$K20-1,P$14)*$H20</f>
        <v>38917.497387146519</v>
      </c>
      <c r="R20" s="20">
        <f ca="1">OFFSET('Trans Factors'!$B$13,$O20-1,R$14)*$L20+OFFSET('Trans Factors'!$B$13,$K20-1,R$14)*$H20</f>
        <v>1921.1219134951616</v>
      </c>
      <c r="S20" s="20"/>
      <c r="T20" s="20">
        <f ca="1">OFFSET('Trans Factors'!$B$13,$O20-1,T$14)*$L20+OFFSET('Trans Factors'!$B$13,$K20-1,T$14)*$H20</f>
        <v>78518.226456491451</v>
      </c>
      <c r="U20" s="20"/>
      <c r="V20" s="20">
        <f ca="1">OFFSET('Trans Factors'!$B$13,$O20-1,V$14)*$L20+OFFSET('Trans Factors'!$B$13,$K20-1,V$14)*$H20</f>
        <v>87003.762408955983</v>
      </c>
      <c r="X20" s="20">
        <f ca="1">OFFSET('Trans Factors'!$B$13,$O20-1,X$14)*$L20+OFFSET('Trans Factors'!$B$13,$K20-1,X$14)*$H20</f>
        <v>0</v>
      </c>
      <c r="Y20" s="9"/>
      <c r="Z20" s="20">
        <f ca="1">OFFSET('Trans Factors'!$B$13,$O20-1,Z$14)*$L20+OFFSET('Trans Factors'!$B$13,$K20-1,Z$14)*$H20</f>
        <v>5157.1617952860888</v>
      </c>
      <c r="AA20" s="20"/>
      <c r="AB20" s="20">
        <f ca="1">OFFSET('Trans Factors'!$B$13,$O20-1,AB$14)*$L20+OFFSET('Trans Factors'!$B$13,$K20-1,AB$14)*$H20</f>
        <v>0</v>
      </c>
      <c r="AD20" s="20">
        <f t="shared" ca="1" si="2"/>
        <v>211517.76996137519</v>
      </c>
      <c r="AF20" s="25" t="str">
        <f t="shared" ca="1" si="0"/>
        <v/>
      </c>
      <c r="AI20" s="91">
        <v>4666.9598691332048</v>
      </c>
      <c r="AL20" s="91">
        <f t="shared" ca="1" si="3"/>
        <v>858.68151194141069</v>
      </c>
      <c r="AM20" s="94"/>
      <c r="AN20" s="91">
        <f t="shared" ca="1" si="3"/>
        <v>42.387922658373043</v>
      </c>
      <c r="AO20" s="94"/>
      <c r="AP20" s="91">
        <f t="shared" ca="1" si="3"/>
        <v>1732.4379504136875</v>
      </c>
      <c r="AQ20" s="94"/>
      <c r="AR20" s="91">
        <f t="shared" ca="1" si="3"/>
        <v>1919.6640911084887</v>
      </c>
      <c r="AS20" s="94"/>
      <c r="AT20" s="91">
        <f t="shared" ca="1" si="3"/>
        <v>0</v>
      </c>
      <c r="AU20" s="94"/>
      <c r="AV20" s="91">
        <f t="shared" ca="1" si="3"/>
        <v>113.78839301124526</v>
      </c>
      <c r="AW20" s="94"/>
      <c r="AX20" s="91">
        <f t="shared" ca="1" si="3"/>
        <v>0</v>
      </c>
      <c r="AZ20" s="97">
        <f t="shared" ca="1" si="4"/>
        <v>4666.9598691332048</v>
      </c>
    </row>
    <row r="21" spans="2:52" x14ac:dyDescent="0.2">
      <c r="B21" s="18">
        <f t="shared" si="5"/>
        <v>4</v>
      </c>
      <c r="D21" s="1" t="s">
        <v>21</v>
      </c>
      <c r="F21" s="50">
        <f ca="1">Function!T21</f>
        <v>251233.18487320884</v>
      </c>
      <c r="H21" s="50"/>
      <c r="J21" s="2"/>
      <c r="K21" s="73">
        <f>_xlfn.IFNA(MATCH(J21,'Trans Factors'!$B$13:$B$450,0),0)</f>
        <v>0</v>
      </c>
      <c r="L21" s="50">
        <f t="shared" ca="1" si="1"/>
        <v>251233.18487320884</v>
      </c>
      <c r="N21" s="18" t="s">
        <v>276</v>
      </c>
      <c r="O21" s="73">
        <f>_xlfn.IFNA(MATCH(N21,'Trans Factors'!$B$13:$B$450,0),0)</f>
        <v>47</v>
      </c>
      <c r="P21" s="20">
        <f ca="1">OFFSET('Trans Factors'!$B$13,$O21-1,P$14)*$L21+OFFSET('Trans Factors'!$B$13,$K21-1,P$14)*$H21</f>
        <v>78959.90158724878</v>
      </c>
      <c r="R21" s="20">
        <f ca="1">OFFSET('Trans Factors'!$B$13,$O21-1,R$14)*$L21+OFFSET('Trans Factors'!$B$13,$K21-1,R$14)*$H21</f>
        <v>14671.957388417999</v>
      </c>
      <c r="S21" s="20"/>
      <c r="T21" s="20">
        <f ca="1">OFFSET('Trans Factors'!$B$13,$O21-1,T$14)*$L21+OFFSET('Trans Factors'!$B$13,$K21-1,T$14)*$H21</f>
        <v>59837.565322128161</v>
      </c>
      <c r="U21" s="20"/>
      <c r="V21" s="20">
        <f ca="1">OFFSET('Trans Factors'!$B$13,$O21-1,V$14)*$L21+OFFSET('Trans Factors'!$B$13,$K21-1,V$14)*$H21</f>
        <v>0</v>
      </c>
      <c r="X21" s="20">
        <f ca="1">OFFSET('Trans Factors'!$B$13,$O21-1,X$14)*$L21+OFFSET('Trans Factors'!$B$13,$K21-1,X$14)*$H21</f>
        <v>3464.1131800000003</v>
      </c>
      <c r="Y21" s="9"/>
      <c r="Z21" s="20">
        <f ca="1">OFFSET('Trans Factors'!$B$13,$O21-1,Z$14)*$L21+OFFSET('Trans Factors'!$B$13,$K21-1,Z$14)*$H21</f>
        <v>94299.647395413922</v>
      </c>
      <c r="AA21" s="20"/>
      <c r="AB21" s="20">
        <f ca="1">OFFSET('Trans Factors'!$B$13,$O21-1,AB$14)*$L21+OFFSET('Trans Factors'!$B$13,$K21-1,AB$14)*$H21</f>
        <v>0</v>
      </c>
      <c r="AD21" s="20">
        <f t="shared" ca="1" si="2"/>
        <v>251233.18487320884</v>
      </c>
      <c r="AF21" s="25" t="str">
        <f t="shared" ca="1" si="0"/>
        <v/>
      </c>
      <c r="AI21" s="91">
        <v>6385.0722624694008</v>
      </c>
      <c r="AL21" s="91">
        <f t="shared" ca="1" si="3"/>
        <v>2006.759886145197</v>
      </c>
      <c r="AM21" s="94"/>
      <c r="AN21" s="91">
        <f t="shared" ca="1" si="3"/>
        <v>372.88667977599971</v>
      </c>
      <c r="AO21" s="94"/>
      <c r="AP21" s="91">
        <f t="shared" ca="1" si="3"/>
        <v>1520.7671661084153</v>
      </c>
      <c r="AQ21" s="94"/>
      <c r="AR21" s="91">
        <f t="shared" ca="1" si="3"/>
        <v>0</v>
      </c>
      <c r="AS21" s="94"/>
      <c r="AT21" s="91">
        <f t="shared" ca="1" si="3"/>
        <v>88.040172681946402</v>
      </c>
      <c r="AU21" s="94"/>
      <c r="AV21" s="91">
        <f t="shared" ca="1" si="3"/>
        <v>2396.6183577578427</v>
      </c>
      <c r="AW21" s="94"/>
      <c r="AX21" s="91">
        <f t="shared" ca="1" si="3"/>
        <v>0</v>
      </c>
      <c r="AZ21" s="97">
        <f t="shared" ca="1" si="4"/>
        <v>6385.0722624694008</v>
      </c>
    </row>
    <row r="22" spans="2:52" x14ac:dyDescent="0.2">
      <c r="B22" s="18">
        <f t="shared" si="5"/>
        <v>5</v>
      </c>
      <c r="D22" s="1" t="s">
        <v>23</v>
      </c>
      <c r="F22" s="50">
        <f ca="1">Function!T22</f>
        <v>1996976.7673333895</v>
      </c>
      <c r="H22" s="50"/>
      <c r="K22" s="73">
        <f>_xlfn.IFNA(MATCH(J22,'Trans Factors'!$B$13:$B$450,0),0)</f>
        <v>0</v>
      </c>
      <c r="L22" s="50">
        <f t="shared" ca="1" si="1"/>
        <v>1996976.7673333895</v>
      </c>
      <c r="N22" s="18" t="s">
        <v>277</v>
      </c>
      <c r="O22" s="73">
        <f>_xlfn.IFNA(MATCH(N22,'Trans Factors'!$B$13:$B$450,0),0)</f>
        <v>41</v>
      </c>
      <c r="P22" s="20">
        <f ca="1">OFFSET('Trans Factors'!$B$13,$O22-1,P$14)*$L22+OFFSET('Trans Factors'!$B$13,$K22-1,P$14)*$H22</f>
        <v>0</v>
      </c>
      <c r="R22" s="20">
        <f ca="1">OFFSET('Trans Factors'!$B$13,$O22-1,R$14)*$L22+OFFSET('Trans Factors'!$B$13,$K22-1,R$14)*$H22</f>
        <v>216.64224552037109</v>
      </c>
      <c r="S22" s="20"/>
      <c r="T22" s="20">
        <f ca="1">OFFSET('Trans Factors'!$B$13,$O22-1,T$14)*$L22+OFFSET('Trans Factors'!$B$13,$K22-1,T$14)*$H22</f>
        <v>8200.9113909883254</v>
      </c>
      <c r="U22" s="20"/>
      <c r="V22" s="20">
        <f ca="1">OFFSET('Trans Factors'!$B$13,$O22-1,V$14)*$L22+OFFSET('Trans Factors'!$B$13,$K22-1,V$14)*$H22</f>
        <v>1264493.696065499</v>
      </c>
      <c r="X22" s="20">
        <f ca="1">OFFSET('Trans Factors'!$B$13,$O22-1,X$14)*$L22+OFFSET('Trans Factors'!$B$13,$K22-1,X$14)*$H22</f>
        <v>320167.83708339947</v>
      </c>
      <c r="Y22" s="9"/>
      <c r="Z22" s="20">
        <f ca="1">OFFSET('Trans Factors'!$B$13,$O22-1,Z$14)*$L22+OFFSET('Trans Factors'!$B$13,$K22-1,Z$14)*$H22</f>
        <v>403897.68054798234</v>
      </c>
      <c r="AA22" s="20"/>
      <c r="AB22" s="20">
        <f ca="1">OFFSET('Trans Factors'!$B$13,$O22-1,AB$14)*$L22+OFFSET('Trans Factors'!$B$13,$K22-1,AB$14)*$H22</f>
        <v>0</v>
      </c>
      <c r="AD22" s="20">
        <f t="shared" ca="1" si="2"/>
        <v>1996976.7673333897</v>
      </c>
      <c r="AF22" s="25" t="str">
        <f t="shared" ca="1" si="0"/>
        <v/>
      </c>
      <c r="AI22" s="91">
        <v>28061.061939974679</v>
      </c>
      <c r="AL22" s="91">
        <f t="shared" ca="1" si="3"/>
        <v>0</v>
      </c>
      <c r="AM22" s="94"/>
      <c r="AN22" s="91">
        <f t="shared" ca="1" si="3"/>
        <v>3.0442074088223121</v>
      </c>
      <c r="AO22" s="94"/>
      <c r="AP22" s="91">
        <f t="shared" ca="1" si="3"/>
        <v>115.23733589252535</v>
      </c>
      <c r="AQ22" s="94"/>
      <c r="AR22" s="91">
        <f t="shared" ca="1" si="3"/>
        <v>17768.376932788666</v>
      </c>
      <c r="AS22" s="94"/>
      <c r="AT22" s="91">
        <f t="shared" ca="1" si="3"/>
        <v>4498.9254029138638</v>
      </c>
      <c r="AU22" s="94"/>
      <c r="AV22" s="91">
        <f t="shared" ca="1" si="3"/>
        <v>5675.4780609707977</v>
      </c>
      <c r="AW22" s="94"/>
      <c r="AX22" s="91">
        <f t="shared" ca="1" si="3"/>
        <v>0</v>
      </c>
      <c r="AZ22" s="97">
        <f t="shared" ca="1" si="4"/>
        <v>28061.061939974679</v>
      </c>
    </row>
    <row r="23" spans="2:52" x14ac:dyDescent="0.2">
      <c r="B23" s="18">
        <f t="shared" si="5"/>
        <v>6</v>
      </c>
      <c r="D23" s="1" t="s">
        <v>25</v>
      </c>
      <c r="F23" s="50">
        <f ca="1">Function!T23</f>
        <v>1377669.911911838</v>
      </c>
      <c r="H23" s="50"/>
      <c r="K23" s="73">
        <f>_xlfn.IFNA(MATCH(J23,'Trans Factors'!$B$13:$B$450,0),0)</f>
        <v>0</v>
      </c>
      <c r="L23" s="50">
        <f t="shared" ca="1" si="1"/>
        <v>1377669.911911838</v>
      </c>
      <c r="N23" s="18" t="s">
        <v>278</v>
      </c>
      <c r="O23" s="73">
        <f>_xlfn.IFNA(MATCH(N23,'Trans Factors'!$B$13:$B$450,0),0)</f>
        <v>14</v>
      </c>
      <c r="P23" s="20">
        <f ca="1">OFFSET('Trans Factors'!$B$13,$O23-1,P$14)*$L23+OFFSET('Trans Factors'!$B$13,$K23-1,P$14)*$H23</f>
        <v>0</v>
      </c>
      <c r="R23" s="20">
        <f ca="1">OFFSET('Trans Factors'!$B$13,$O23-1,R$14)*$L23+OFFSET('Trans Factors'!$B$13,$K23-1,R$14)*$H23</f>
        <v>0</v>
      </c>
      <c r="S23" s="20"/>
      <c r="T23" s="20">
        <f ca="1">OFFSET('Trans Factors'!$B$13,$O23-1,T$14)*$L23+OFFSET('Trans Factors'!$B$13,$K23-1,T$14)*$H23</f>
        <v>312327.75774717639</v>
      </c>
      <c r="U23" s="20"/>
      <c r="V23" s="20">
        <f ca="1">OFFSET('Trans Factors'!$B$13,$O23-1,V$14)*$L23+OFFSET('Trans Factors'!$B$13,$K23-1,V$14)*$H23</f>
        <v>1051161.3967942924</v>
      </c>
      <c r="X23" s="20">
        <f ca="1">OFFSET('Trans Factors'!$B$13,$O23-1,X$14)*$L23+OFFSET('Trans Factors'!$B$13,$K23-1,X$14)*$H23</f>
        <v>0</v>
      </c>
      <c r="Y23" s="9"/>
      <c r="Z23" s="20">
        <f ca="1">OFFSET('Trans Factors'!$B$13,$O23-1,Z$14)*$L23+OFFSET('Trans Factors'!$B$13,$K23-1,Z$14)*$H23</f>
        <v>14180.757370368965</v>
      </c>
      <c r="AA23" s="20"/>
      <c r="AB23" s="20">
        <f ca="1">OFFSET('Trans Factors'!$B$13,$O23-1,AB$14)*$L23+OFFSET('Trans Factors'!$B$13,$K23-1,AB$14)*$H23</f>
        <v>0</v>
      </c>
      <c r="AD23" s="20">
        <f t="shared" ca="1" si="2"/>
        <v>1377669.9119118378</v>
      </c>
      <c r="AF23" s="25" t="str">
        <f t="shared" ca="1" si="0"/>
        <v/>
      </c>
      <c r="AI23" s="91">
        <v>42235.146781124742</v>
      </c>
      <c r="AL23" s="91">
        <f t="shared" ca="1" si="3"/>
        <v>0</v>
      </c>
      <c r="AM23" s="94"/>
      <c r="AN23" s="91">
        <f t="shared" ca="1" si="3"/>
        <v>0</v>
      </c>
      <c r="AO23" s="94"/>
      <c r="AP23" s="91">
        <f t="shared" ca="1" si="3"/>
        <v>9575.0139987928542</v>
      </c>
      <c r="AQ23" s="94"/>
      <c r="AR23" s="91">
        <f t="shared" ca="1" si="3"/>
        <v>32225.394124089798</v>
      </c>
      <c r="AS23" s="94"/>
      <c r="AT23" s="91">
        <f t="shared" ca="1" si="3"/>
        <v>0</v>
      </c>
      <c r="AU23" s="94"/>
      <c r="AV23" s="91">
        <f t="shared" ca="1" si="3"/>
        <v>434.73865824208929</v>
      </c>
      <c r="AW23" s="94"/>
      <c r="AX23" s="91">
        <f t="shared" ca="1" si="3"/>
        <v>0</v>
      </c>
      <c r="AZ23" s="97">
        <f t="shared" ca="1" si="4"/>
        <v>42235.146781124742</v>
      </c>
    </row>
    <row r="24" spans="2:52" x14ac:dyDescent="0.2">
      <c r="B24" s="18">
        <f t="shared" si="5"/>
        <v>7</v>
      </c>
      <c r="D24" s="1" t="s">
        <v>27</v>
      </c>
      <c r="F24" s="50">
        <f ca="1">Function!T24</f>
        <v>0</v>
      </c>
      <c r="H24" s="50"/>
      <c r="K24" s="73">
        <f>_xlfn.IFNA(MATCH(J24,'Trans Factors'!$B$13:$B$450,0),0)</f>
        <v>0</v>
      </c>
      <c r="L24" s="50">
        <f t="shared" ca="1" si="1"/>
        <v>0</v>
      </c>
      <c r="N24" s="18"/>
      <c r="O24" s="73">
        <f>_xlfn.IFNA(MATCH(N24,'Trans Factors'!$B$13:$B$450,0),0)</f>
        <v>0</v>
      </c>
      <c r="P24" s="20">
        <f ca="1">OFFSET('Trans Factors'!$B$13,$O24-1,P$14)*$L24+OFFSET('Trans Factors'!$B$13,$K24-1,P$14)*$H24</f>
        <v>0</v>
      </c>
      <c r="R24" s="20">
        <f ca="1">OFFSET('Trans Factors'!$B$13,$O24-1,R$14)*$L24+OFFSET('Trans Factors'!$B$13,$K24-1,R$14)*$H24</f>
        <v>0</v>
      </c>
      <c r="S24" s="20"/>
      <c r="T24" s="20">
        <f ca="1">OFFSET('Trans Factors'!$B$13,$O24-1,T$14)*$L24+OFFSET('Trans Factors'!$B$13,$K24-1,T$14)*$H24</f>
        <v>0</v>
      </c>
      <c r="U24" s="20"/>
      <c r="V24" s="20">
        <f ca="1">OFFSET('Trans Factors'!$B$13,$O24-1,V$14)*$L24+OFFSET('Trans Factors'!$B$13,$K24-1,V$14)*$H24</f>
        <v>0</v>
      </c>
      <c r="X24" s="20">
        <f ca="1">OFFSET('Trans Factors'!$B$13,$O24-1,X$14)*$L24+OFFSET('Trans Factors'!$B$13,$K24-1,X$14)*$H24</f>
        <v>0</v>
      </c>
      <c r="Y24" s="9"/>
      <c r="Z24" s="20">
        <f ca="1">OFFSET('Trans Factors'!$B$13,$O24-1,Z$14)*$L24+OFFSET('Trans Factors'!$B$13,$K24-1,Z$14)*$H24</f>
        <v>0</v>
      </c>
      <c r="AA24" s="20"/>
      <c r="AB24" s="20">
        <f ca="1">OFFSET('Trans Factors'!$B$13,$O24-1,AB$14)*$L24+OFFSET('Trans Factors'!$B$13,$K24-1,AB$14)*$H24</f>
        <v>0</v>
      </c>
      <c r="AD24" s="20">
        <f t="shared" ca="1" si="2"/>
        <v>0</v>
      </c>
      <c r="AF24" s="25" t="str">
        <f t="shared" ca="1" si="0"/>
        <v/>
      </c>
      <c r="AI24" s="91">
        <v>0</v>
      </c>
      <c r="AL24" s="91" t="str">
        <f t="shared" ca="1" si="3"/>
        <v/>
      </c>
      <c r="AN24" s="91" t="str">
        <f t="shared" ca="1" si="3"/>
        <v/>
      </c>
      <c r="AO24" s="94"/>
      <c r="AP24" s="91" t="str">
        <f t="shared" ca="1" si="3"/>
        <v/>
      </c>
      <c r="AQ24" s="94"/>
      <c r="AR24" s="91" t="str">
        <f t="shared" ca="1" si="3"/>
        <v/>
      </c>
      <c r="AS24" s="94"/>
      <c r="AT24" s="91" t="str">
        <f t="shared" ca="1" si="3"/>
        <v/>
      </c>
      <c r="AU24" s="94"/>
      <c r="AV24" s="91" t="str">
        <f t="shared" ca="1" si="3"/>
        <v/>
      </c>
      <c r="AW24" s="94"/>
      <c r="AX24" s="91" t="str">
        <f t="shared" ca="1" si="3"/>
        <v/>
      </c>
      <c r="AZ24" s="97">
        <f t="shared" ca="1" si="4"/>
        <v>0</v>
      </c>
    </row>
    <row r="25" spans="2:52" x14ac:dyDescent="0.2">
      <c r="B25" s="18">
        <f t="shared" si="5"/>
        <v>8</v>
      </c>
      <c r="D25" s="1" t="s">
        <v>29</v>
      </c>
      <c r="F25" s="50">
        <f ca="1">Function!T25</f>
        <v>0</v>
      </c>
      <c r="H25" s="50"/>
      <c r="K25" s="73">
        <f>_xlfn.IFNA(MATCH(J25,'Trans Factors'!$B$13:$B$450,0),0)</f>
        <v>0</v>
      </c>
      <c r="L25" s="50">
        <f t="shared" ca="1" si="1"/>
        <v>0</v>
      </c>
      <c r="N25" s="18"/>
      <c r="O25" s="73">
        <f>_xlfn.IFNA(MATCH(N25,'Trans Factors'!$B$13:$B$450,0),0)</f>
        <v>0</v>
      </c>
      <c r="P25" s="20">
        <f ca="1">OFFSET('Trans Factors'!$B$13,$O25-1,P$14)*$L25+OFFSET('Trans Factors'!$B$13,$K25-1,P$14)*$H25</f>
        <v>0</v>
      </c>
      <c r="R25" s="20">
        <f ca="1">OFFSET('Trans Factors'!$B$13,$O25-1,R$14)*$L25+OFFSET('Trans Factors'!$B$13,$K25-1,R$14)*$H25</f>
        <v>0</v>
      </c>
      <c r="S25" s="20"/>
      <c r="T25" s="20">
        <f ca="1">OFFSET('Trans Factors'!$B$13,$O25-1,T$14)*$L25+OFFSET('Trans Factors'!$B$13,$K25-1,T$14)*$H25</f>
        <v>0</v>
      </c>
      <c r="U25" s="20"/>
      <c r="V25" s="20">
        <f ca="1">OFFSET('Trans Factors'!$B$13,$O25-1,V$14)*$L25+OFFSET('Trans Factors'!$B$13,$K25-1,V$14)*$H25</f>
        <v>0</v>
      </c>
      <c r="X25" s="20">
        <f ca="1">OFFSET('Trans Factors'!$B$13,$O25-1,X$14)*$L25+OFFSET('Trans Factors'!$B$13,$K25-1,X$14)*$H25</f>
        <v>0</v>
      </c>
      <c r="Y25" s="9"/>
      <c r="Z25" s="20">
        <f ca="1">OFFSET('Trans Factors'!$B$13,$O25-1,Z$14)*$L25+OFFSET('Trans Factors'!$B$13,$K25-1,Z$14)*$H25</f>
        <v>0</v>
      </c>
      <c r="AA25" s="20"/>
      <c r="AB25" s="20">
        <f ca="1">OFFSET('Trans Factors'!$B$13,$O25-1,AB$14)*$L25+OFFSET('Trans Factors'!$B$13,$K25-1,AB$14)*$H25</f>
        <v>0</v>
      </c>
      <c r="AD25" s="20">
        <f t="shared" ca="1" si="2"/>
        <v>0</v>
      </c>
      <c r="AF25" s="25" t="str">
        <f t="shared" ca="1" si="0"/>
        <v/>
      </c>
      <c r="AI25" s="91">
        <v>0</v>
      </c>
      <c r="AL25" s="91" t="str">
        <f t="shared" ca="1" si="3"/>
        <v/>
      </c>
      <c r="AN25" s="91" t="str">
        <f t="shared" ca="1" si="3"/>
        <v/>
      </c>
      <c r="AO25" s="94"/>
      <c r="AP25" s="91" t="str">
        <f t="shared" ca="1" si="3"/>
        <v/>
      </c>
      <c r="AQ25" s="94"/>
      <c r="AR25" s="91" t="str">
        <f t="shared" ca="1" si="3"/>
        <v/>
      </c>
      <c r="AS25" s="94"/>
      <c r="AT25" s="91" t="str">
        <f t="shared" ca="1" si="3"/>
        <v/>
      </c>
      <c r="AU25" s="94"/>
      <c r="AV25" s="91" t="str">
        <f t="shared" ca="1" si="3"/>
        <v/>
      </c>
      <c r="AW25" s="94"/>
      <c r="AX25" s="91" t="str">
        <f t="shared" ca="1" si="3"/>
        <v/>
      </c>
      <c r="AZ25" s="97">
        <f t="shared" ca="1" si="4"/>
        <v>0</v>
      </c>
    </row>
    <row r="26" spans="2:52" x14ac:dyDescent="0.2">
      <c r="B26" s="18">
        <f t="shared" si="5"/>
        <v>9</v>
      </c>
      <c r="D26" s="1" t="s">
        <v>30</v>
      </c>
      <c r="F26" s="50">
        <f ca="1">Function!T26</f>
        <v>0</v>
      </c>
      <c r="H26" s="50"/>
      <c r="K26" s="73">
        <f>_xlfn.IFNA(MATCH(J26,'Trans Factors'!$B$13:$B$450,0),0)</f>
        <v>0</v>
      </c>
      <c r="L26" s="50">
        <f t="shared" ca="1" si="1"/>
        <v>0</v>
      </c>
      <c r="N26" s="18"/>
      <c r="O26" s="73">
        <f>_xlfn.IFNA(MATCH(N26,'Trans Factors'!$B$13:$B$450,0),0)</f>
        <v>0</v>
      </c>
      <c r="P26" s="20">
        <f ca="1">OFFSET('Trans Factors'!$B$13,$O26-1,P$14)*$L26+OFFSET('Trans Factors'!$B$13,$K26-1,P$14)*$H26</f>
        <v>0</v>
      </c>
      <c r="R26" s="20">
        <f ca="1">OFFSET('Trans Factors'!$B$13,$O26-1,R$14)*$L26+OFFSET('Trans Factors'!$B$13,$K26-1,R$14)*$H26</f>
        <v>0</v>
      </c>
      <c r="S26" s="20"/>
      <c r="T26" s="20">
        <f ca="1">OFFSET('Trans Factors'!$B$13,$O26-1,T$14)*$L26+OFFSET('Trans Factors'!$B$13,$K26-1,T$14)*$H26</f>
        <v>0</v>
      </c>
      <c r="U26" s="20"/>
      <c r="V26" s="20">
        <f ca="1">OFFSET('Trans Factors'!$B$13,$O26-1,V$14)*$L26+OFFSET('Trans Factors'!$B$13,$K26-1,V$14)*$H26</f>
        <v>0</v>
      </c>
      <c r="X26" s="20">
        <f ca="1">OFFSET('Trans Factors'!$B$13,$O26-1,X$14)*$L26+OFFSET('Trans Factors'!$B$13,$K26-1,X$14)*$H26</f>
        <v>0</v>
      </c>
      <c r="Y26" s="9"/>
      <c r="Z26" s="20">
        <f ca="1">OFFSET('Trans Factors'!$B$13,$O26-1,Z$14)*$L26+OFFSET('Trans Factors'!$B$13,$K26-1,Z$14)*$H26</f>
        <v>0</v>
      </c>
      <c r="AA26" s="20"/>
      <c r="AB26" s="20">
        <f ca="1">OFFSET('Trans Factors'!$B$13,$O26-1,AB$14)*$L26+OFFSET('Trans Factors'!$B$13,$K26-1,AB$14)*$H26</f>
        <v>0</v>
      </c>
      <c r="AD26" s="20">
        <f t="shared" ca="1" si="2"/>
        <v>0</v>
      </c>
      <c r="AF26" s="25" t="str">
        <f t="shared" ca="1" si="0"/>
        <v/>
      </c>
      <c r="AI26" s="91">
        <v>0</v>
      </c>
      <c r="AL26" s="91" t="str">
        <f t="shared" ca="1" si="3"/>
        <v/>
      </c>
      <c r="AN26" s="91" t="str">
        <f t="shared" ca="1" si="3"/>
        <v/>
      </c>
      <c r="AO26" s="94"/>
      <c r="AP26" s="91" t="str">
        <f t="shared" ca="1" si="3"/>
        <v/>
      </c>
      <c r="AQ26" s="94"/>
      <c r="AR26" s="91" t="str">
        <f t="shared" ca="1" si="3"/>
        <v/>
      </c>
      <c r="AS26" s="94"/>
      <c r="AT26" s="91" t="str">
        <f t="shared" ca="1" si="3"/>
        <v/>
      </c>
      <c r="AU26" s="94"/>
      <c r="AV26" s="91" t="str">
        <f t="shared" ca="1" si="3"/>
        <v/>
      </c>
      <c r="AW26" s="94"/>
      <c r="AX26" s="91" t="str">
        <f t="shared" ca="1" si="3"/>
        <v/>
      </c>
      <c r="AZ26" s="97">
        <f t="shared" ca="1" si="4"/>
        <v>0</v>
      </c>
    </row>
    <row r="27" spans="2:52" x14ac:dyDescent="0.2">
      <c r="B27" s="18">
        <f t="shared" si="5"/>
        <v>10</v>
      </c>
      <c r="D27" s="1" t="s">
        <v>31</v>
      </c>
      <c r="F27" s="50">
        <f ca="1">Function!T27</f>
        <v>0</v>
      </c>
      <c r="H27" s="50"/>
      <c r="K27" s="73">
        <f>_xlfn.IFNA(MATCH(J27,'Trans Factors'!$B$13:$B$450,0),0)</f>
        <v>0</v>
      </c>
      <c r="L27" s="50">
        <f t="shared" ca="1" si="1"/>
        <v>0</v>
      </c>
      <c r="N27" s="18"/>
      <c r="O27" s="73">
        <f>_xlfn.IFNA(MATCH(N27,'Trans Factors'!$B$13:$B$450,0),0)</f>
        <v>0</v>
      </c>
      <c r="P27" s="20">
        <f ca="1">OFFSET('Trans Factors'!$B$13,$O27-1,P$14)*$L27+OFFSET('Trans Factors'!$B$13,$K27-1,P$14)*$H27</f>
        <v>0</v>
      </c>
      <c r="R27" s="20">
        <f ca="1">OFFSET('Trans Factors'!$B$13,$O27-1,R$14)*$L27+OFFSET('Trans Factors'!$B$13,$K27-1,R$14)*$H27</f>
        <v>0</v>
      </c>
      <c r="S27" s="20"/>
      <c r="T27" s="20">
        <f ca="1">OFFSET('Trans Factors'!$B$13,$O27-1,T$14)*$L27+OFFSET('Trans Factors'!$B$13,$K27-1,T$14)*$H27</f>
        <v>0</v>
      </c>
      <c r="U27" s="20"/>
      <c r="V27" s="20">
        <f ca="1">OFFSET('Trans Factors'!$B$13,$O27-1,V$14)*$L27+OFFSET('Trans Factors'!$B$13,$K27-1,V$14)*$H27</f>
        <v>0</v>
      </c>
      <c r="X27" s="20">
        <f ca="1">OFFSET('Trans Factors'!$B$13,$O27-1,X$14)*$L27+OFFSET('Trans Factors'!$B$13,$K27-1,X$14)*$H27</f>
        <v>0</v>
      </c>
      <c r="Y27" s="9"/>
      <c r="Z27" s="20">
        <f ca="1">OFFSET('Trans Factors'!$B$13,$O27-1,Z$14)*$L27+OFFSET('Trans Factors'!$B$13,$K27-1,Z$14)*$H27</f>
        <v>0</v>
      </c>
      <c r="AA27" s="20"/>
      <c r="AB27" s="20">
        <f ca="1">OFFSET('Trans Factors'!$B$13,$O27-1,AB$14)*$L27+OFFSET('Trans Factors'!$B$13,$K27-1,AB$14)*$H27</f>
        <v>0</v>
      </c>
      <c r="AD27" s="20">
        <f t="shared" ca="1" si="2"/>
        <v>0</v>
      </c>
      <c r="AF27" s="25" t="str">
        <f t="shared" ca="1" si="0"/>
        <v/>
      </c>
      <c r="AI27" s="91">
        <v>0</v>
      </c>
      <c r="AL27" s="91" t="str">
        <f t="shared" ca="1" si="3"/>
        <v/>
      </c>
      <c r="AN27" s="91" t="str">
        <f t="shared" ca="1" si="3"/>
        <v/>
      </c>
      <c r="AO27" s="94"/>
      <c r="AP27" s="91" t="str">
        <f t="shared" ca="1" si="3"/>
        <v/>
      </c>
      <c r="AQ27" s="94"/>
      <c r="AR27" s="91" t="str">
        <f t="shared" ca="1" si="3"/>
        <v/>
      </c>
      <c r="AS27" s="94"/>
      <c r="AT27" s="91" t="str">
        <f t="shared" ca="1" si="3"/>
        <v/>
      </c>
      <c r="AU27" s="94"/>
      <c r="AV27" s="91" t="str">
        <f t="shared" ca="1" si="3"/>
        <v/>
      </c>
      <c r="AW27" s="94"/>
      <c r="AX27" s="91" t="str">
        <f t="shared" ca="1" si="3"/>
        <v/>
      </c>
      <c r="AZ27" s="97">
        <f t="shared" ca="1" si="4"/>
        <v>0</v>
      </c>
    </row>
    <row r="28" spans="2:52" x14ac:dyDescent="0.2">
      <c r="B28" s="18">
        <f t="shared" si="5"/>
        <v>11</v>
      </c>
      <c r="D28" s="1" t="s">
        <v>293</v>
      </c>
      <c r="F28" s="50">
        <f ca="1">Function!T28</f>
        <v>0</v>
      </c>
      <c r="H28" s="50"/>
      <c r="K28" s="73">
        <f>_xlfn.IFNA(MATCH(J28,'Trans Factors'!$B$13:$B$450,0),0)</f>
        <v>0</v>
      </c>
      <c r="L28" s="50">
        <f t="shared" ca="1" si="1"/>
        <v>0</v>
      </c>
      <c r="N28" s="18"/>
      <c r="O28" s="73">
        <f>_xlfn.IFNA(MATCH(N28,'Trans Factors'!$B$13:$B$450,0),0)</f>
        <v>0</v>
      </c>
      <c r="P28" s="20">
        <f ca="1">OFFSET('Trans Factors'!$B$13,$O28-1,P$14)*$L28+OFFSET('Trans Factors'!$B$13,$K28-1,P$14)*$H28</f>
        <v>0</v>
      </c>
      <c r="R28" s="20">
        <f ca="1">OFFSET('Trans Factors'!$B$13,$O28-1,R$14)*$L28+OFFSET('Trans Factors'!$B$13,$K28-1,R$14)*$H28</f>
        <v>0</v>
      </c>
      <c r="S28" s="20"/>
      <c r="T28" s="20">
        <f ca="1">OFFSET('Trans Factors'!$B$13,$O28-1,T$14)*$L28+OFFSET('Trans Factors'!$B$13,$K28-1,T$14)*$H28</f>
        <v>0</v>
      </c>
      <c r="U28" s="20"/>
      <c r="V28" s="20">
        <f ca="1">OFFSET('Trans Factors'!$B$13,$O28-1,V$14)*$L28+OFFSET('Trans Factors'!$B$13,$K28-1,V$14)*$H28</f>
        <v>0</v>
      </c>
      <c r="X28" s="20">
        <f ca="1">OFFSET('Trans Factors'!$B$13,$O28-1,X$14)*$L28+OFFSET('Trans Factors'!$B$13,$K28-1,X$14)*$H28</f>
        <v>0</v>
      </c>
      <c r="Y28" s="9"/>
      <c r="Z28" s="20">
        <f ca="1">OFFSET('Trans Factors'!$B$13,$O28-1,Z$14)*$L28+OFFSET('Trans Factors'!$B$13,$K28-1,Z$14)*$H28</f>
        <v>0</v>
      </c>
      <c r="AA28" s="20"/>
      <c r="AB28" s="20">
        <f ca="1">OFFSET('Trans Factors'!$B$13,$O28-1,AB$14)*$L28+OFFSET('Trans Factors'!$B$13,$K28-1,AB$14)*$H28</f>
        <v>0</v>
      </c>
      <c r="AD28" s="20">
        <f t="shared" ca="1" si="2"/>
        <v>0</v>
      </c>
      <c r="AF28" s="25" t="str">
        <f t="shared" ca="1" si="0"/>
        <v/>
      </c>
      <c r="AI28" s="91">
        <v>0</v>
      </c>
      <c r="AL28" s="91" t="str">
        <f t="shared" ca="1" si="3"/>
        <v/>
      </c>
      <c r="AN28" s="91" t="str">
        <f t="shared" ca="1" si="3"/>
        <v/>
      </c>
      <c r="AO28" s="94"/>
      <c r="AP28" s="91" t="str">
        <f t="shared" ca="1" si="3"/>
        <v/>
      </c>
      <c r="AQ28" s="94"/>
      <c r="AR28" s="91" t="str">
        <f t="shared" ca="1" si="3"/>
        <v/>
      </c>
      <c r="AS28" s="94"/>
      <c r="AT28" s="91" t="str">
        <f t="shared" ca="1" si="3"/>
        <v/>
      </c>
      <c r="AU28" s="94"/>
      <c r="AV28" s="91" t="str">
        <f t="shared" ca="1" si="3"/>
        <v/>
      </c>
      <c r="AW28" s="94"/>
      <c r="AX28" s="91" t="str">
        <f t="shared" ca="1" si="3"/>
        <v/>
      </c>
      <c r="AZ28" s="97">
        <f t="shared" ca="1" si="4"/>
        <v>0</v>
      </c>
    </row>
    <row r="29" spans="2:52" x14ac:dyDescent="0.2">
      <c r="B29" s="18">
        <f>B28+1</f>
        <v>12</v>
      </c>
      <c r="D29" s="1" t="s">
        <v>34</v>
      </c>
      <c r="F29" s="50">
        <f ca="1">Function!T29</f>
        <v>0</v>
      </c>
      <c r="H29" s="50"/>
      <c r="K29" s="73">
        <f>_xlfn.IFNA(MATCH(J29,'Trans Factors'!$B$13:$B$450,0),0)</f>
        <v>0</v>
      </c>
      <c r="L29" s="50">
        <f t="shared" ca="1" si="1"/>
        <v>0</v>
      </c>
      <c r="N29" s="18"/>
      <c r="O29" s="73">
        <f>_xlfn.IFNA(MATCH(N29,'Trans Factors'!$B$13:$B$450,0),0)</f>
        <v>0</v>
      </c>
      <c r="P29" s="20">
        <f ca="1">OFFSET('Trans Factors'!$B$13,$O29-1,P$14)*$L29+OFFSET('Trans Factors'!$B$13,$K29-1,P$14)*$H29</f>
        <v>0</v>
      </c>
      <c r="R29" s="20">
        <f ca="1">OFFSET('Trans Factors'!$B$13,$O29-1,R$14)*$L29+OFFSET('Trans Factors'!$B$13,$K29-1,R$14)*$H29</f>
        <v>0</v>
      </c>
      <c r="S29" s="20"/>
      <c r="T29" s="20">
        <f ca="1">OFFSET('Trans Factors'!$B$13,$O29-1,T$14)*$L29+OFFSET('Trans Factors'!$B$13,$K29-1,T$14)*$H29</f>
        <v>0</v>
      </c>
      <c r="U29" s="20"/>
      <c r="V29" s="20">
        <f ca="1">OFFSET('Trans Factors'!$B$13,$O29-1,V$14)*$L29+OFFSET('Trans Factors'!$B$13,$K29-1,V$14)*$H29</f>
        <v>0</v>
      </c>
      <c r="X29" s="20">
        <f ca="1">OFFSET('Trans Factors'!$B$13,$O29-1,X$14)*$L29+OFFSET('Trans Factors'!$B$13,$K29-1,X$14)*$H29</f>
        <v>0</v>
      </c>
      <c r="Y29" s="9"/>
      <c r="Z29" s="20">
        <f ca="1">OFFSET('Trans Factors'!$B$13,$O29-1,Z$14)*$L29+OFFSET('Trans Factors'!$B$13,$K29-1,Z$14)*$H29</f>
        <v>0</v>
      </c>
      <c r="AA29" s="20"/>
      <c r="AB29" s="20">
        <f ca="1">OFFSET('Trans Factors'!$B$13,$O29-1,AB$14)*$L29+OFFSET('Trans Factors'!$B$13,$K29-1,AB$14)*$H29</f>
        <v>0</v>
      </c>
      <c r="AD29" s="20">
        <f t="shared" ca="1" si="2"/>
        <v>0</v>
      </c>
      <c r="AF29" s="25" t="str">
        <f t="shared" ca="1" si="0"/>
        <v/>
      </c>
      <c r="AI29" s="91">
        <v>0</v>
      </c>
      <c r="AL29" s="91" t="str">
        <f t="shared" ca="1" si="3"/>
        <v/>
      </c>
      <c r="AN29" s="91" t="str">
        <f t="shared" ca="1" si="3"/>
        <v/>
      </c>
      <c r="AO29" s="94"/>
      <c r="AP29" s="91" t="str">
        <f t="shared" ca="1" si="3"/>
        <v/>
      </c>
      <c r="AQ29" s="94"/>
      <c r="AR29" s="91" t="str">
        <f t="shared" ca="1" si="3"/>
        <v/>
      </c>
      <c r="AS29" s="94"/>
      <c r="AT29" s="91" t="str">
        <f t="shared" ca="1" si="3"/>
        <v/>
      </c>
      <c r="AU29" s="94"/>
      <c r="AV29" s="91" t="str">
        <f t="shared" ca="1" si="3"/>
        <v/>
      </c>
      <c r="AW29" s="94"/>
      <c r="AX29" s="91" t="str">
        <f t="shared" ca="1" si="3"/>
        <v/>
      </c>
      <c r="AZ29" s="97">
        <f t="shared" ca="1" si="4"/>
        <v>0</v>
      </c>
    </row>
    <row r="30" spans="2:52" x14ac:dyDescent="0.2">
      <c r="B30" s="18">
        <f>B29+1</f>
        <v>13</v>
      </c>
      <c r="D30" s="1" t="s">
        <v>77</v>
      </c>
      <c r="F30" s="50">
        <f ca="1">Function!T30</f>
        <v>4318.2255996879157</v>
      </c>
      <c r="H30" s="50"/>
      <c r="K30" s="73">
        <f>_xlfn.IFNA(MATCH(J30,'Trans Factors'!$B$13:$B$450,0),0)</f>
        <v>0</v>
      </c>
      <c r="L30" s="50">
        <f t="shared" ca="1" si="1"/>
        <v>4318.2255996879157</v>
      </c>
      <c r="N30" s="18" t="s">
        <v>279</v>
      </c>
      <c r="O30" s="73">
        <f>_xlfn.IFNA(MATCH(N30,'Trans Factors'!$B$13:$B$450,0),0)</f>
        <v>38</v>
      </c>
      <c r="P30" s="20">
        <f ca="1">OFFSET('Trans Factors'!$B$13,$O30-1,P$14)*$L30+OFFSET('Trans Factors'!$B$13,$K30-1,P$14)*$H30</f>
        <v>0</v>
      </c>
      <c r="R30" s="20">
        <f ca="1">OFFSET('Trans Factors'!$B$13,$O30-1,R$14)*$L30+OFFSET('Trans Factors'!$B$13,$K30-1,R$14)*$H30</f>
        <v>0</v>
      </c>
      <c r="S30" s="20"/>
      <c r="T30" s="20">
        <f ca="1">OFFSET('Trans Factors'!$B$13,$O30-1,T$14)*$L30+OFFSET('Trans Factors'!$B$13,$K30-1,T$14)*$H30</f>
        <v>39.163422261415214</v>
      </c>
      <c r="U30" s="20"/>
      <c r="V30" s="20">
        <f ca="1">OFFSET('Trans Factors'!$B$13,$O30-1,V$14)*$L30+OFFSET('Trans Factors'!$B$13,$K30-1,V$14)*$H30</f>
        <v>3560.0134120638827</v>
      </c>
      <c r="X30" s="20">
        <f ca="1">OFFSET('Trans Factors'!$B$13,$O30-1,X$14)*$L30+OFFSET('Trans Factors'!$B$13,$K30-1,X$14)*$H30</f>
        <v>136.1762187887613</v>
      </c>
      <c r="Y30" s="9"/>
      <c r="Z30" s="20">
        <f ca="1">OFFSET('Trans Factors'!$B$13,$O30-1,Z$14)*$L30+OFFSET('Trans Factors'!$B$13,$K30-1,Z$14)*$H30</f>
        <v>582.87254657385631</v>
      </c>
      <c r="AA30" s="20"/>
      <c r="AB30" s="20">
        <f ca="1">OFFSET('Trans Factors'!$B$13,$O30-1,AB$14)*$L30+OFFSET('Trans Factors'!$B$13,$K30-1,AB$14)*$H30</f>
        <v>0</v>
      </c>
      <c r="AD30" s="20">
        <f t="shared" ca="1" si="2"/>
        <v>4318.2255996879157</v>
      </c>
      <c r="AF30" s="25" t="str">
        <f t="shared" ca="1" si="0"/>
        <v/>
      </c>
      <c r="AI30" s="91">
        <v>0</v>
      </c>
      <c r="AL30" s="91">
        <f t="shared" ca="1" si="3"/>
        <v>0</v>
      </c>
      <c r="AN30" s="91">
        <f t="shared" ca="1" si="3"/>
        <v>0</v>
      </c>
      <c r="AO30" s="94"/>
      <c r="AP30" s="91">
        <f t="shared" ca="1" si="3"/>
        <v>0</v>
      </c>
      <c r="AQ30" s="94"/>
      <c r="AR30" s="91">
        <f t="shared" ca="1" si="3"/>
        <v>0</v>
      </c>
      <c r="AS30" s="94"/>
      <c r="AT30" s="91">
        <f t="shared" ca="1" si="3"/>
        <v>0</v>
      </c>
      <c r="AU30" s="94"/>
      <c r="AV30" s="91">
        <f t="shared" ca="1" si="3"/>
        <v>0</v>
      </c>
      <c r="AW30" s="94"/>
      <c r="AX30" s="91">
        <f t="shared" ca="1" si="3"/>
        <v>0</v>
      </c>
      <c r="AZ30" s="97">
        <f t="shared" ca="1" si="4"/>
        <v>0</v>
      </c>
    </row>
    <row r="31" spans="2:52" x14ac:dyDescent="0.2">
      <c r="B31" s="18">
        <f t="shared" si="5"/>
        <v>14</v>
      </c>
      <c r="D31" s="1" t="s">
        <v>297</v>
      </c>
      <c r="F31" s="41">
        <f ca="1">SUM(F18:F30)</f>
        <v>3987829.4772345782</v>
      </c>
      <c r="H31" s="41">
        <f>SUM(H18:H30)</f>
        <v>0</v>
      </c>
      <c r="L31" s="41">
        <f ca="1">SUM(L18:L30)</f>
        <v>3987829.4772345782</v>
      </c>
      <c r="O31" s="73"/>
      <c r="P31" s="28">
        <f ca="1">SUM(P18:P30)</f>
        <v>120908.61187605152</v>
      </c>
      <c r="Q31" s="23"/>
      <c r="R31" s="28">
        <f ca="1">SUM(R18:R30)</f>
        <v>16809.721547433532</v>
      </c>
      <c r="S31" s="22"/>
      <c r="T31" s="28">
        <f ca="1">SUM(T18:T30)</f>
        <v>490532.77114404883</v>
      </c>
      <c r="U31" s="22"/>
      <c r="V31" s="28">
        <f ca="1">SUM(V18:V30)</f>
        <v>2481686.8468896654</v>
      </c>
      <c r="W31" s="18"/>
      <c r="X31" s="28">
        <f ca="1">SUM(X18:X30)</f>
        <v>343672.15357468824</v>
      </c>
      <c r="Y31" s="13"/>
      <c r="Z31" s="28">
        <f ca="1">SUM(Z18:Z30)</f>
        <v>534219.37220269069</v>
      </c>
      <c r="AA31" s="22"/>
      <c r="AB31" s="28">
        <f ca="1">SUM(AB18:AB30)</f>
        <v>0</v>
      </c>
      <c r="AD31" s="28">
        <f ca="1">SUM(AD18:AD30)</f>
        <v>3987829.4772345782</v>
      </c>
      <c r="AF31" s="25" t="str">
        <f ca="1">IF(ROUND(F31,4)=ROUND(AD31,4), "", "check")</f>
        <v/>
      </c>
      <c r="AI31" s="80">
        <f>SUM(AI18:AI29)</f>
        <v>82421.141572556502</v>
      </c>
      <c r="AL31" s="80">
        <f t="shared" ref="AL31:AZ31" ca="1" si="6">SUM(AL18:AL29)</f>
        <v>2865.4413980866075</v>
      </c>
      <c r="AM31" s="80">
        <f t="shared" si="6"/>
        <v>0</v>
      </c>
      <c r="AN31" s="80">
        <f t="shared" ca="1" si="6"/>
        <v>418.31880984319508</v>
      </c>
      <c r="AO31" s="80">
        <f t="shared" si="6"/>
        <v>0</v>
      </c>
      <c r="AP31" s="80">
        <f t="shared" ca="1" si="6"/>
        <v>12950.656889783293</v>
      </c>
      <c r="AQ31" s="80">
        <f t="shared" si="6"/>
        <v>0</v>
      </c>
      <c r="AR31" s="80">
        <f t="shared" ca="1" si="6"/>
        <v>52490.552005262813</v>
      </c>
      <c r="AS31" s="80">
        <f t="shared" si="6"/>
        <v>0</v>
      </c>
      <c r="AT31" s="80">
        <f t="shared" ca="1" si="6"/>
        <v>4905.2627027339622</v>
      </c>
      <c r="AU31" s="80">
        <f t="shared" si="6"/>
        <v>0</v>
      </c>
      <c r="AV31" s="80">
        <f t="shared" ca="1" si="6"/>
        <v>8790.9097668466293</v>
      </c>
      <c r="AW31" s="80">
        <f t="shared" si="6"/>
        <v>0</v>
      </c>
      <c r="AX31" s="80">
        <f t="shared" ca="1" si="6"/>
        <v>0</v>
      </c>
      <c r="AY31" s="80">
        <f t="shared" si="6"/>
        <v>0</v>
      </c>
      <c r="AZ31" s="80">
        <f t="shared" ca="1" si="6"/>
        <v>82421.141572556502</v>
      </c>
    </row>
    <row r="32" spans="2:52" x14ac:dyDescent="0.2">
      <c r="O32" s="73"/>
      <c r="W32" s="18"/>
      <c r="AF32" s="25" t="str">
        <f t="shared" ref="AF32:AF37" si="7">IF(ROUND(F32,4)=ROUND(AD32,4), "", "check")</f>
        <v/>
      </c>
    </row>
    <row r="33" spans="2:52" x14ac:dyDescent="0.2">
      <c r="B33" s="18">
        <f>B31+1</f>
        <v>15</v>
      </c>
      <c r="D33" s="1" t="s">
        <v>196</v>
      </c>
      <c r="F33" s="50">
        <f ca="1">Function!T33</f>
        <v>101710.50916156216</v>
      </c>
      <c r="H33" s="50"/>
      <c r="K33" s="73">
        <f>_xlfn.IFNA(MATCH(J33,'Trans Factors'!$B$13:$B$450,0),0)</f>
        <v>0</v>
      </c>
      <c r="L33" s="50">
        <f t="shared" ref="L33" ca="1" si="8">F33-H33</f>
        <v>101710.50916156216</v>
      </c>
      <c r="N33" s="18" t="s">
        <v>234</v>
      </c>
      <c r="O33" s="73">
        <f>_xlfn.IFNA(MATCH(N33,'Trans Factors'!$B$13:$B$450,0),0)</f>
        <v>23</v>
      </c>
      <c r="P33" s="20">
        <f ca="1">OFFSET('Trans Factors'!$B$13,$O33-1,P$14)*$L33+OFFSET('Trans Factors'!$B$13,$K33-1,P$14)*$H33</f>
        <v>3590.9482084043066</v>
      </c>
      <c r="R33" s="20">
        <f ca="1">OFFSET('Trans Factors'!$B$13,$O33-1,R$14)*$L33+OFFSET('Trans Factors'!$B$13,$K33-1,R$14)*$H33</f>
        <v>516.639972988208</v>
      </c>
      <c r="S33" s="20"/>
      <c r="T33" s="20">
        <f ca="1">OFFSET('Trans Factors'!$B$13,$O33-1,T$14)*$L33+OFFSET('Trans Factors'!$B$13,$K33-1,T$14)*$H33</f>
        <v>13457.456974555602</v>
      </c>
      <c r="U33" s="20"/>
      <c r="V33" s="20">
        <f ca="1">OFFSET('Trans Factors'!$B$13,$O33-1,V$14)*$L33+OFFSET('Trans Factors'!$B$13,$K33-1,V$14)*$H33</f>
        <v>59333.303889413837</v>
      </c>
      <c r="X33" s="20">
        <f ca="1">OFFSET('Trans Factors'!$B$13,$O33-1,X$14)*$L33+OFFSET('Trans Factors'!$B$13,$K33-1,X$14)*$H33</f>
        <v>8873.6159163903958</v>
      </c>
      <c r="Y33" s="9"/>
      <c r="Z33" s="20">
        <f ca="1">OFFSET('Trans Factors'!$B$13,$O33-1,Z$14)*$L33+OFFSET('Trans Factors'!$B$13,$K33-1,Z$14)*$H33</f>
        <v>15938.544199809825</v>
      </c>
      <c r="AA33" s="20"/>
      <c r="AB33" s="20">
        <f ca="1">OFFSET('Trans Factors'!$B$13,$O33-1,AB$14)*$L33+OFFSET('Trans Factors'!$B$13,$K33-1,AB$14)*$H33</f>
        <v>0</v>
      </c>
      <c r="AC33" s="9"/>
      <c r="AD33" s="20">
        <f ca="1">P33+R33+T33+V33+X33+Z33+AB33</f>
        <v>101710.50916156216</v>
      </c>
      <c r="AF33" s="25" t="str">
        <f t="shared" ca="1" si="7"/>
        <v/>
      </c>
    </row>
    <row r="34" spans="2:52" x14ac:dyDescent="0.2">
      <c r="W34" s="18"/>
      <c r="AF34" s="25" t="str">
        <f t="shared" si="7"/>
        <v/>
      </c>
    </row>
    <row r="35" spans="2:52" x14ac:dyDescent="0.2">
      <c r="B35" s="18">
        <f>B33+1</f>
        <v>16</v>
      </c>
      <c r="D35" s="1" t="s">
        <v>392</v>
      </c>
      <c r="F35" s="41">
        <f ca="1">F31+F33</f>
        <v>4089539.9863961404</v>
      </c>
      <c r="H35" s="41">
        <f>H31+H33</f>
        <v>0</v>
      </c>
      <c r="L35" s="41">
        <f ca="1">L31+L33</f>
        <v>4089539.9863961404</v>
      </c>
      <c r="P35" s="10">
        <f ca="1">P31+P33</f>
        <v>124499.56008445584</v>
      </c>
      <c r="Q35" s="14"/>
      <c r="R35" s="10">
        <f ca="1">R31+R33</f>
        <v>17326.361520421739</v>
      </c>
      <c r="S35" s="8"/>
      <c r="T35" s="10">
        <f ca="1">T31+T33</f>
        <v>503990.22811860446</v>
      </c>
      <c r="U35" s="8"/>
      <c r="V35" s="10">
        <f ca="1">V31+V33</f>
        <v>2541020.1507790792</v>
      </c>
      <c r="W35" s="18"/>
      <c r="X35" s="10">
        <f ca="1">X31+X33</f>
        <v>352545.76949107862</v>
      </c>
      <c r="Y35" s="8"/>
      <c r="Z35" s="10">
        <f ca="1">Z31+Z33</f>
        <v>550157.91640250047</v>
      </c>
      <c r="AA35" s="8"/>
      <c r="AB35" s="10">
        <f ca="1">AB31+AB33</f>
        <v>0</v>
      </c>
      <c r="AD35" s="10">
        <f ca="1">AD31+AD33</f>
        <v>4089539.9863961404</v>
      </c>
      <c r="AF35" s="25" t="str">
        <f t="shared" ca="1" si="7"/>
        <v/>
      </c>
    </row>
    <row r="36" spans="2:52" x14ac:dyDescent="0.2">
      <c r="D36" s="6"/>
      <c r="F36" s="76"/>
      <c r="H36" s="76"/>
      <c r="L36" s="76"/>
      <c r="W36" s="18"/>
      <c r="AF36" s="25" t="str">
        <f t="shared" si="7"/>
        <v/>
      </c>
    </row>
    <row r="37" spans="2:52" x14ac:dyDescent="0.2">
      <c r="E37" s="6"/>
      <c r="W37" s="18"/>
      <c r="AF37" s="25" t="str">
        <f t="shared" si="7"/>
        <v/>
      </c>
    </row>
    <row r="38" spans="2:52" x14ac:dyDescent="0.2">
      <c r="D38" s="6" t="s">
        <v>296</v>
      </c>
      <c r="E38" s="7"/>
      <c r="F38" s="77"/>
      <c r="AF38" s="2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Z38" s="2"/>
    </row>
    <row r="39" spans="2:52" x14ac:dyDescent="0.2">
      <c r="AF39" s="25" t="str">
        <f t="shared" ref="AF39:AF52" si="9">IF(ROUND(F39,4)=ROUND(AD39,4), "", "check")</f>
        <v/>
      </c>
    </row>
    <row r="40" spans="2:52" x14ac:dyDescent="0.2">
      <c r="B40" s="18">
        <f>B35+1</f>
        <v>17</v>
      </c>
      <c r="D40" s="1" t="s">
        <v>76</v>
      </c>
      <c r="F40" s="50">
        <f ca="1">Function!T40</f>
        <v>0</v>
      </c>
      <c r="H40" s="50"/>
      <c r="J40" s="2"/>
      <c r="K40" s="73">
        <f>_xlfn.IFNA(MATCH(J40,'Trans Factors'!$B$13:$B$450,0),0)</f>
        <v>0</v>
      </c>
      <c r="L40" s="50">
        <f ca="1">F40-H40</f>
        <v>0</v>
      </c>
      <c r="N40" s="18"/>
      <c r="O40" s="73">
        <f>_xlfn.IFNA(MATCH(N40,'Trans Factors'!$B$13:$B$450,0),0)</f>
        <v>0</v>
      </c>
      <c r="P40" s="20">
        <f ca="1">OFFSET('Trans Factors'!$B$13,$O40-1,P$14)*$L40+OFFSET('Trans Factors'!$B$13,$K40-1,P$14)*$H40</f>
        <v>0</v>
      </c>
      <c r="R40" s="20">
        <f ca="1">OFFSET('Trans Factors'!$B$13,$O40-1,R$14)*$L40+OFFSET('Trans Factors'!$B$13,$K40-1,R$14)*$H40</f>
        <v>0</v>
      </c>
      <c r="S40" s="20"/>
      <c r="T40" s="20">
        <f ca="1">OFFSET('Trans Factors'!$B$13,$O40-1,T$14)*$L40+OFFSET('Trans Factors'!$B$13,$K40-1,T$14)*$H40</f>
        <v>0</v>
      </c>
      <c r="U40" s="20"/>
      <c r="V40" s="20">
        <f ca="1">OFFSET('Trans Factors'!$B$13,$O40-1,V$14)*$L40+OFFSET('Trans Factors'!$B$13,$K40-1,V$14)*$H40</f>
        <v>0</v>
      </c>
      <c r="X40" s="20">
        <f ca="1">OFFSET('Trans Factors'!$B$13,$O40-1,X$14)*$L40+OFFSET('Trans Factors'!$B$13,$K40-1,X$14)*$H40</f>
        <v>0</v>
      </c>
      <c r="Y40" s="9"/>
      <c r="Z40" s="20">
        <f ca="1">OFFSET('Trans Factors'!$B$13,$O40-1,Z$14)*$L40+OFFSET('Trans Factors'!$B$13,$K40-1,Z$14)*$H40</f>
        <v>0</v>
      </c>
      <c r="AA40" s="20"/>
      <c r="AB40" s="20">
        <f ca="1">OFFSET('Trans Factors'!$B$13,$O40-1,AB$14)*$L40+OFFSET('Trans Factors'!$B$13,$K40-1,AB$14)*$H40</f>
        <v>0</v>
      </c>
      <c r="AD40" s="20">
        <f ca="1">P40+R40+T40+V40+X40+Z40+AB40</f>
        <v>0</v>
      </c>
      <c r="AF40" s="25" t="str">
        <f t="shared" ca="1" si="9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50"/>
    </row>
    <row r="41" spans="2:52" x14ac:dyDescent="0.2">
      <c r="B41" s="18">
        <f>B40+1</f>
        <v>18</v>
      </c>
      <c r="D41" s="1" t="s">
        <v>75</v>
      </c>
      <c r="F41" s="50">
        <f ca="1">Function!T41</f>
        <v>-17684.967853226444</v>
      </c>
      <c r="H41" s="50"/>
      <c r="J41" s="2"/>
      <c r="K41" s="73">
        <f>_xlfn.IFNA(MATCH(J41,'Trans Factors'!$B$13:$B$450,0),0)</f>
        <v>0</v>
      </c>
      <c r="L41" s="50">
        <f t="shared" ref="L41:L52" ca="1" si="10">F41-H41</f>
        <v>-17684.967853226444</v>
      </c>
      <c r="N41" s="18" t="s">
        <v>304</v>
      </c>
      <c r="O41" s="73">
        <f>_xlfn.IFNA(MATCH(N41,'Trans Factors'!$B$13:$B$450,0),0)</f>
        <v>35</v>
      </c>
      <c r="P41" s="20">
        <f ca="1">OFFSET('Trans Factors'!$B$13,$O41-1,P$14)*$L41+OFFSET('Trans Factors'!$B$13,$K41-1,P$14)*$H41</f>
        <v>0</v>
      </c>
      <c r="R41" s="20">
        <f ca="1">OFFSET('Trans Factors'!$B$13,$O41-1,R$14)*$L41+OFFSET('Trans Factors'!$B$13,$K41-1,R$14)*$H41</f>
        <v>0</v>
      </c>
      <c r="S41" s="20"/>
      <c r="T41" s="20">
        <f ca="1">OFFSET('Trans Factors'!$B$13,$O41-1,T$14)*$L41+OFFSET('Trans Factors'!$B$13,$K41-1,T$14)*$H41</f>
        <v>-81.470851186358061</v>
      </c>
      <c r="U41" s="20"/>
      <c r="V41" s="20">
        <f ca="1">OFFSET('Trans Factors'!$B$13,$O41-1,V$14)*$L41+OFFSET('Trans Factors'!$B$13,$K41-1,V$14)*$H41</f>
        <v>-14093.643890261523</v>
      </c>
      <c r="X41" s="20">
        <f ca="1">OFFSET('Trans Factors'!$B$13,$O41-1,X$14)*$L41+OFFSET('Trans Factors'!$B$13,$K41-1,X$14)*$H41</f>
        <v>-1728.3808892002776</v>
      </c>
      <c r="Y41" s="9"/>
      <c r="Z41" s="20">
        <f ca="1">OFFSET('Trans Factors'!$B$13,$O41-1,Z$14)*$L41+OFFSET('Trans Factors'!$B$13,$K41-1,Z$14)*$H41</f>
        <v>-1781.4722225782866</v>
      </c>
      <c r="AA41" s="20"/>
      <c r="AB41" s="20">
        <f ca="1">OFFSET('Trans Factors'!$B$13,$O41-1,AB$14)*$L41+OFFSET('Trans Factors'!$B$13,$K41-1,AB$14)*$H41</f>
        <v>0</v>
      </c>
      <c r="AD41" s="20">
        <f t="shared" ref="AD41:AD52" ca="1" si="11">P41+R41+T41+V41+X41+Z41+AB41</f>
        <v>-17684.967853226444</v>
      </c>
      <c r="AF41" s="25" t="str">
        <f t="shared" ca="1" si="9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50"/>
    </row>
    <row r="42" spans="2:52" x14ac:dyDescent="0.2">
      <c r="B42" s="18">
        <f t="shared" ref="B42:B53" si="12">B41+1</f>
        <v>19</v>
      </c>
      <c r="D42" s="1" t="s">
        <v>19</v>
      </c>
      <c r="F42" s="50">
        <f ca="1">Function!T42</f>
        <v>-77738.765516644649</v>
      </c>
      <c r="H42" s="50"/>
      <c r="J42" s="2"/>
      <c r="K42" s="73">
        <f>_xlfn.IFNA(MATCH(J42,'Trans Factors'!$B$13:$B$450,0),0)</f>
        <v>0</v>
      </c>
      <c r="L42" s="50">
        <f t="shared" ca="1" si="10"/>
        <v>-77738.765516644649</v>
      </c>
      <c r="N42" s="18" t="s">
        <v>305</v>
      </c>
      <c r="O42" s="73">
        <f>_xlfn.IFNA(MATCH(N42,'Trans Factors'!$B$13:$B$450,0),0)</f>
        <v>68</v>
      </c>
      <c r="P42" s="20">
        <f ca="1">OFFSET('Trans Factors'!$B$13,$O42-1,P$14)*$L42+OFFSET('Trans Factors'!$B$13,$K42-1,P$14)*$H42</f>
        <v>-23485.914549559006</v>
      </c>
      <c r="R42" s="20">
        <f ca="1">OFFSET('Trans Factors'!$B$13,$O42-1,R$14)*$L42+OFFSET('Trans Factors'!$B$13,$K42-1,R$14)*$H42</f>
        <v>-1066.4351039073856</v>
      </c>
      <c r="S42" s="20"/>
      <c r="T42" s="20">
        <f ca="1">OFFSET('Trans Factors'!$B$13,$O42-1,T$14)*$L42+OFFSET('Trans Factors'!$B$13,$K42-1,T$14)*$H42</f>
        <v>-24764.875005545597</v>
      </c>
      <c r="U42" s="20"/>
      <c r="V42" s="20">
        <f ca="1">OFFSET('Trans Factors'!$B$13,$O42-1,V$14)*$L42+OFFSET('Trans Factors'!$B$13,$K42-1,V$14)*$H42</f>
        <v>-25533.312542571388</v>
      </c>
      <c r="X42" s="20">
        <f ca="1">OFFSET('Trans Factors'!$B$13,$O42-1,X$14)*$L42+OFFSET('Trans Factors'!$B$13,$K42-1,X$14)*$H42</f>
        <v>0</v>
      </c>
      <c r="Y42" s="9"/>
      <c r="Z42" s="20">
        <f ca="1">OFFSET('Trans Factors'!$B$13,$O42-1,Z$14)*$L42+OFFSET('Trans Factors'!$B$13,$K42-1,Z$14)*$H42</f>
        <v>-2888.2283150612561</v>
      </c>
      <c r="AA42" s="20"/>
      <c r="AB42" s="20">
        <f ca="1">OFFSET('Trans Factors'!$B$13,$O42-1,AB$14)*$L42+OFFSET('Trans Factors'!$B$13,$K42-1,AB$14)*$H42</f>
        <v>0</v>
      </c>
      <c r="AD42" s="20">
        <f t="shared" ca="1" si="11"/>
        <v>-77738.765516644635</v>
      </c>
      <c r="AF42" s="25" t="str">
        <f t="shared" ca="1" si="9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50"/>
    </row>
    <row r="43" spans="2:52" x14ac:dyDescent="0.2">
      <c r="B43" s="18">
        <f t="shared" si="12"/>
        <v>20</v>
      </c>
      <c r="D43" s="1" t="s">
        <v>21</v>
      </c>
      <c r="F43" s="50">
        <f ca="1">Function!T43</f>
        <v>-91934.117047230378</v>
      </c>
      <c r="H43" s="50"/>
      <c r="J43" s="2"/>
      <c r="K43" s="73">
        <f>_xlfn.IFNA(MATCH(J43,'Trans Factors'!$B$13:$B$450,0),0)</f>
        <v>0</v>
      </c>
      <c r="L43" s="50">
        <f t="shared" ca="1" si="10"/>
        <v>-91934.117047230378</v>
      </c>
      <c r="N43" s="18" t="s">
        <v>306</v>
      </c>
      <c r="O43" s="73">
        <f>_xlfn.IFNA(MATCH(N43,'Trans Factors'!$B$13:$B$450,0),0)</f>
        <v>50</v>
      </c>
      <c r="P43" s="20">
        <f ca="1">OFFSET('Trans Factors'!$B$13,$O43-1,P$14)*$L43+OFFSET('Trans Factors'!$B$13,$K43-1,P$14)*$H43</f>
        <v>-34952.348121982686</v>
      </c>
      <c r="R43" s="20">
        <f ca="1">OFFSET('Trans Factors'!$B$13,$O43-1,R$14)*$L43+OFFSET('Trans Factors'!$B$13,$K43-1,R$14)*$H43</f>
        <v>-9130.3820732125623</v>
      </c>
      <c r="S43" s="20"/>
      <c r="T43" s="20">
        <f ca="1">OFFSET('Trans Factors'!$B$13,$O43-1,T$14)*$L43+OFFSET('Trans Factors'!$B$13,$K43-1,T$14)*$H43</f>
        <v>-18389.293021966987</v>
      </c>
      <c r="U43" s="20"/>
      <c r="V43" s="20">
        <f ca="1">OFFSET('Trans Factors'!$B$13,$O43-1,V$14)*$L43+OFFSET('Trans Factors'!$B$13,$K43-1,V$14)*$H43</f>
        <v>0</v>
      </c>
      <c r="X43" s="20">
        <f ca="1">OFFSET('Trans Factors'!$B$13,$O43-1,X$14)*$L43+OFFSET('Trans Factors'!$B$13,$K43-1,X$14)*$H43</f>
        <v>-517.39716281437381</v>
      </c>
      <c r="Y43" s="9"/>
      <c r="Z43" s="20">
        <f ca="1">OFFSET('Trans Factors'!$B$13,$O43-1,Z$14)*$L43+OFFSET('Trans Factors'!$B$13,$K43-1,Z$14)*$H43</f>
        <v>-28944.696667253767</v>
      </c>
      <c r="AA43" s="20"/>
      <c r="AB43" s="20">
        <f ca="1">OFFSET('Trans Factors'!$B$13,$O43-1,AB$14)*$L43+OFFSET('Trans Factors'!$B$13,$K43-1,AB$14)*$H43</f>
        <v>0</v>
      </c>
      <c r="AD43" s="20">
        <f t="shared" ca="1" si="11"/>
        <v>-91934.117047230378</v>
      </c>
      <c r="AF43" s="25" t="str">
        <f t="shared" ca="1" si="9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50"/>
    </row>
    <row r="44" spans="2:52" x14ac:dyDescent="0.2">
      <c r="B44" s="18">
        <f t="shared" si="12"/>
        <v>21</v>
      </c>
      <c r="D44" s="1" t="s">
        <v>23</v>
      </c>
      <c r="F44" s="50">
        <f ca="1">Function!T44</f>
        <v>-700300.98840433965</v>
      </c>
      <c r="H44" s="50"/>
      <c r="K44" s="73">
        <f>_xlfn.IFNA(MATCH(J44,'Trans Factors'!$B$13:$B$450,0),0)</f>
        <v>0</v>
      </c>
      <c r="L44" s="50">
        <f t="shared" ca="1" si="10"/>
        <v>-700300.98840433965</v>
      </c>
      <c r="N44" s="18" t="s">
        <v>307</v>
      </c>
      <c r="O44" s="73">
        <f>_xlfn.IFNA(MATCH(N44,'Trans Factors'!$B$13:$B$450,0),0)</f>
        <v>44</v>
      </c>
      <c r="P44" s="20">
        <f ca="1">OFFSET('Trans Factors'!$B$13,$O44-1,P$14)*$L44+OFFSET('Trans Factors'!$B$13,$K44-1,P$14)*$H44</f>
        <v>0</v>
      </c>
      <c r="R44" s="20">
        <f ca="1">OFFSET('Trans Factors'!$B$13,$O44-1,R$14)*$L44+OFFSET('Trans Factors'!$B$13,$K44-1,R$14)*$H44</f>
        <v>-12.200666647008878</v>
      </c>
      <c r="S44" s="20"/>
      <c r="T44" s="20">
        <f ca="1">OFFSET('Trans Factors'!$B$13,$O44-1,T$14)*$L44+OFFSET('Trans Factors'!$B$13,$K44-1,T$14)*$H44</f>
        <v>-1756.3198305423257</v>
      </c>
      <c r="U44" s="20"/>
      <c r="V44" s="20">
        <f ca="1">OFFSET('Trans Factors'!$B$13,$O44-1,V$14)*$L44+OFFSET('Trans Factors'!$B$13,$K44-1,V$14)*$H44</f>
        <v>-572450.84464776691</v>
      </c>
      <c r="X44" s="20">
        <f ca="1">OFFSET('Trans Factors'!$B$13,$O44-1,X$14)*$L44+OFFSET('Trans Factors'!$B$13,$K44-1,X$14)*$H44</f>
        <v>-51214.137142734056</v>
      </c>
      <c r="Y44" s="9"/>
      <c r="Z44" s="20">
        <f ca="1">OFFSET('Trans Factors'!$B$13,$O44-1,Z$14)*$L44+OFFSET('Trans Factors'!$B$13,$K44-1,Z$14)*$H44</f>
        <v>-74867.486116649408</v>
      </c>
      <c r="AA44" s="20"/>
      <c r="AB44" s="20">
        <f ca="1">OFFSET('Trans Factors'!$B$13,$O44-1,AB$14)*$L44+OFFSET('Trans Factors'!$B$13,$K44-1,AB$14)*$H44</f>
        <v>0</v>
      </c>
      <c r="AD44" s="20">
        <f t="shared" ca="1" si="11"/>
        <v>-700300.98840433965</v>
      </c>
      <c r="AF44" s="25" t="str">
        <f t="shared" ca="1" si="9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50"/>
    </row>
    <row r="45" spans="2:52" x14ac:dyDescent="0.2">
      <c r="B45" s="18">
        <f t="shared" si="12"/>
        <v>22</v>
      </c>
      <c r="D45" s="1" t="s">
        <v>25</v>
      </c>
      <c r="F45" s="50">
        <f ca="1">Function!T45</f>
        <v>-529309.68232222286</v>
      </c>
      <c r="H45" s="50"/>
      <c r="K45" s="73">
        <f>_xlfn.IFNA(MATCH(J45,'Trans Factors'!$B$13:$B$450,0),0)</f>
        <v>0</v>
      </c>
      <c r="L45" s="50">
        <f t="shared" ca="1" si="10"/>
        <v>-529309.68232222286</v>
      </c>
      <c r="N45" s="18" t="s">
        <v>308</v>
      </c>
      <c r="O45" s="73">
        <f>_xlfn.IFNA(MATCH(N45,'Trans Factors'!$B$13:$B$450,0),0)</f>
        <v>17</v>
      </c>
      <c r="P45" s="20">
        <f ca="1">OFFSET('Trans Factors'!$B$13,$O45-1,P$14)*$L45+OFFSET('Trans Factors'!$B$13,$K45-1,P$14)*$H45</f>
        <v>0</v>
      </c>
      <c r="R45" s="20">
        <f ca="1">OFFSET('Trans Factors'!$B$13,$O45-1,R$14)*$L45+OFFSET('Trans Factors'!$B$13,$K45-1,R$14)*$H45</f>
        <v>0</v>
      </c>
      <c r="S45" s="20"/>
      <c r="T45" s="20">
        <f ca="1">OFFSET('Trans Factors'!$B$13,$O45-1,T$14)*$L45+OFFSET('Trans Factors'!$B$13,$K45-1,T$14)*$H45</f>
        <v>-125363.51856244406</v>
      </c>
      <c r="U45" s="20"/>
      <c r="V45" s="20">
        <f ca="1">OFFSET('Trans Factors'!$B$13,$O45-1,V$14)*$L45+OFFSET('Trans Factors'!$B$13,$K45-1,V$14)*$H45</f>
        <v>-394898.99494617968</v>
      </c>
      <c r="X45" s="20">
        <f ca="1">OFFSET('Trans Factors'!$B$13,$O45-1,X$14)*$L45+OFFSET('Trans Factors'!$B$13,$K45-1,X$14)*$H45</f>
        <v>0</v>
      </c>
      <c r="Y45" s="9"/>
      <c r="Z45" s="20">
        <f ca="1">OFFSET('Trans Factors'!$B$13,$O45-1,Z$14)*$L45+OFFSET('Trans Factors'!$B$13,$K45-1,Z$14)*$H45</f>
        <v>-9047.1688135990662</v>
      </c>
      <c r="AA45" s="20"/>
      <c r="AB45" s="20">
        <f ca="1">OFFSET('Trans Factors'!$B$13,$O45-1,AB$14)*$L45+OFFSET('Trans Factors'!$B$13,$K45-1,AB$14)*$H45</f>
        <v>0</v>
      </c>
      <c r="AD45" s="20">
        <f t="shared" ca="1" si="11"/>
        <v>-529309.68232222286</v>
      </c>
      <c r="AF45" s="25" t="str">
        <f t="shared" ca="1" si="9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50"/>
    </row>
    <row r="46" spans="2:52" x14ac:dyDescent="0.2">
      <c r="B46" s="18">
        <f t="shared" si="12"/>
        <v>23</v>
      </c>
      <c r="D46" s="1" t="s">
        <v>27</v>
      </c>
      <c r="F46" s="50">
        <f ca="1">Function!T46</f>
        <v>0</v>
      </c>
      <c r="H46" s="50"/>
      <c r="K46" s="73">
        <f>_xlfn.IFNA(MATCH(J46,'Trans Factors'!$B$13:$B$450,0),0)</f>
        <v>0</v>
      </c>
      <c r="L46" s="50">
        <f t="shared" ca="1" si="10"/>
        <v>0</v>
      </c>
      <c r="N46" s="18"/>
      <c r="O46" s="73">
        <f>_xlfn.IFNA(MATCH(N46,'Trans Factors'!$B$13:$B$450,0),0)</f>
        <v>0</v>
      </c>
      <c r="P46" s="20">
        <f ca="1">OFFSET('Trans Factors'!$B$13,$O46-1,P$14)*$L46+OFFSET('Trans Factors'!$B$13,$K46-1,P$14)*$H46</f>
        <v>0</v>
      </c>
      <c r="R46" s="20">
        <f ca="1">OFFSET('Trans Factors'!$B$13,$O46-1,R$14)*$L46+OFFSET('Trans Factors'!$B$13,$K46-1,R$14)*$H46</f>
        <v>0</v>
      </c>
      <c r="S46" s="20"/>
      <c r="T46" s="20">
        <f ca="1">OFFSET('Trans Factors'!$B$13,$O46-1,T$14)*$L46+OFFSET('Trans Factors'!$B$13,$K46-1,T$14)*$H46</f>
        <v>0</v>
      </c>
      <c r="U46" s="20"/>
      <c r="V46" s="20">
        <f ca="1">OFFSET('Trans Factors'!$B$13,$O46-1,V$14)*$L46+OFFSET('Trans Factors'!$B$13,$K46-1,V$14)*$H46</f>
        <v>0</v>
      </c>
      <c r="X46" s="20">
        <f ca="1">OFFSET('Trans Factors'!$B$13,$O46-1,X$14)*$L46+OFFSET('Trans Factors'!$B$13,$K46-1,X$14)*$H46</f>
        <v>0</v>
      </c>
      <c r="Y46" s="9"/>
      <c r="Z46" s="20">
        <f ca="1">OFFSET('Trans Factors'!$B$13,$O46-1,Z$14)*$L46+OFFSET('Trans Factors'!$B$13,$K46-1,Z$14)*$H46</f>
        <v>0</v>
      </c>
      <c r="AA46" s="20"/>
      <c r="AB46" s="20">
        <f ca="1">OFFSET('Trans Factors'!$B$13,$O46-1,AB$14)*$L46+OFFSET('Trans Factors'!$B$13,$K46-1,AB$14)*$H46</f>
        <v>0</v>
      </c>
      <c r="AD46" s="20">
        <f t="shared" ca="1" si="11"/>
        <v>0</v>
      </c>
      <c r="AF46" s="25" t="str">
        <f t="shared" ca="1" si="9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50"/>
    </row>
    <row r="47" spans="2:52" x14ac:dyDescent="0.2">
      <c r="B47" s="18">
        <f t="shared" si="12"/>
        <v>24</v>
      </c>
      <c r="D47" s="1" t="s">
        <v>29</v>
      </c>
      <c r="F47" s="50">
        <f ca="1">Function!T47</f>
        <v>0</v>
      </c>
      <c r="H47" s="50"/>
      <c r="K47" s="73">
        <f>_xlfn.IFNA(MATCH(J47,'Trans Factors'!$B$13:$B$450,0),0)</f>
        <v>0</v>
      </c>
      <c r="L47" s="50">
        <f t="shared" ca="1" si="10"/>
        <v>0</v>
      </c>
      <c r="N47" s="18"/>
      <c r="O47" s="73">
        <f>_xlfn.IFNA(MATCH(N47,'Trans Factors'!$B$13:$B$450,0),0)</f>
        <v>0</v>
      </c>
      <c r="P47" s="20">
        <f ca="1">OFFSET('Trans Factors'!$B$13,$O47-1,P$14)*$L47+OFFSET('Trans Factors'!$B$13,$K47-1,P$14)*$H47</f>
        <v>0</v>
      </c>
      <c r="R47" s="20">
        <f ca="1">OFFSET('Trans Factors'!$B$13,$O47-1,R$14)*$L47+OFFSET('Trans Factors'!$B$13,$K47-1,R$14)*$H47</f>
        <v>0</v>
      </c>
      <c r="S47" s="20"/>
      <c r="T47" s="20">
        <f ca="1">OFFSET('Trans Factors'!$B$13,$O47-1,T$14)*$L47+OFFSET('Trans Factors'!$B$13,$K47-1,T$14)*$H47</f>
        <v>0</v>
      </c>
      <c r="U47" s="20"/>
      <c r="V47" s="20">
        <f ca="1">OFFSET('Trans Factors'!$B$13,$O47-1,V$14)*$L47+OFFSET('Trans Factors'!$B$13,$K47-1,V$14)*$H47</f>
        <v>0</v>
      </c>
      <c r="X47" s="20">
        <f ca="1">OFFSET('Trans Factors'!$B$13,$O47-1,X$14)*$L47+OFFSET('Trans Factors'!$B$13,$K47-1,X$14)*$H47</f>
        <v>0</v>
      </c>
      <c r="Y47" s="9"/>
      <c r="Z47" s="20">
        <f ca="1">OFFSET('Trans Factors'!$B$13,$O47-1,Z$14)*$L47+OFFSET('Trans Factors'!$B$13,$K47-1,Z$14)*$H47</f>
        <v>0</v>
      </c>
      <c r="AA47" s="20"/>
      <c r="AB47" s="20">
        <f ca="1">OFFSET('Trans Factors'!$B$13,$O47-1,AB$14)*$L47+OFFSET('Trans Factors'!$B$13,$K47-1,AB$14)*$H47</f>
        <v>0</v>
      </c>
      <c r="AD47" s="20">
        <f t="shared" ca="1" si="11"/>
        <v>0</v>
      </c>
      <c r="AF47" s="25" t="str">
        <f t="shared" ca="1" si="9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50"/>
    </row>
    <row r="48" spans="2:52" x14ac:dyDescent="0.2">
      <c r="B48" s="18">
        <f t="shared" si="12"/>
        <v>25</v>
      </c>
      <c r="D48" s="1" t="s">
        <v>30</v>
      </c>
      <c r="F48" s="50">
        <f ca="1">Function!T48</f>
        <v>0</v>
      </c>
      <c r="H48" s="50"/>
      <c r="K48" s="73">
        <f>_xlfn.IFNA(MATCH(J48,'Trans Factors'!$B$13:$B$450,0),0)</f>
        <v>0</v>
      </c>
      <c r="L48" s="50">
        <f t="shared" ca="1" si="10"/>
        <v>0</v>
      </c>
      <c r="N48" s="18"/>
      <c r="O48" s="73">
        <f>_xlfn.IFNA(MATCH(N48,'Trans Factors'!$B$13:$B$450,0),0)</f>
        <v>0</v>
      </c>
      <c r="P48" s="20">
        <f ca="1">OFFSET('Trans Factors'!$B$13,$O48-1,P$14)*$L48+OFFSET('Trans Factors'!$B$13,$K48-1,P$14)*$H48</f>
        <v>0</v>
      </c>
      <c r="R48" s="20">
        <f ca="1">OFFSET('Trans Factors'!$B$13,$O48-1,R$14)*$L48+OFFSET('Trans Factors'!$B$13,$K48-1,R$14)*$H48</f>
        <v>0</v>
      </c>
      <c r="S48" s="20"/>
      <c r="T48" s="20">
        <f ca="1">OFFSET('Trans Factors'!$B$13,$O48-1,T$14)*$L48+OFFSET('Trans Factors'!$B$13,$K48-1,T$14)*$H48</f>
        <v>0</v>
      </c>
      <c r="U48" s="20"/>
      <c r="V48" s="20">
        <f ca="1">OFFSET('Trans Factors'!$B$13,$O48-1,V$14)*$L48+OFFSET('Trans Factors'!$B$13,$K48-1,V$14)*$H48</f>
        <v>0</v>
      </c>
      <c r="X48" s="20">
        <f ca="1">OFFSET('Trans Factors'!$B$13,$O48-1,X$14)*$L48+OFFSET('Trans Factors'!$B$13,$K48-1,X$14)*$H48</f>
        <v>0</v>
      </c>
      <c r="Y48" s="9"/>
      <c r="Z48" s="20">
        <f ca="1">OFFSET('Trans Factors'!$B$13,$O48-1,Z$14)*$L48+OFFSET('Trans Factors'!$B$13,$K48-1,Z$14)*$H48</f>
        <v>0</v>
      </c>
      <c r="AA48" s="20"/>
      <c r="AB48" s="20">
        <f ca="1">OFFSET('Trans Factors'!$B$13,$O48-1,AB$14)*$L48+OFFSET('Trans Factors'!$B$13,$K48-1,AB$14)*$H48</f>
        <v>0</v>
      </c>
      <c r="AD48" s="20">
        <f t="shared" ca="1" si="11"/>
        <v>0</v>
      </c>
      <c r="AF48" s="25" t="str">
        <f t="shared" ca="1" si="9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50"/>
    </row>
    <row r="49" spans="2:52" x14ac:dyDescent="0.2">
      <c r="B49" s="18">
        <f t="shared" si="12"/>
        <v>26</v>
      </c>
      <c r="D49" s="1" t="s">
        <v>31</v>
      </c>
      <c r="F49" s="50">
        <f ca="1">Function!T49</f>
        <v>0</v>
      </c>
      <c r="H49" s="50"/>
      <c r="K49" s="73">
        <f>_xlfn.IFNA(MATCH(J49,'Trans Factors'!$B$13:$B$450,0),0)</f>
        <v>0</v>
      </c>
      <c r="L49" s="50">
        <f t="shared" ca="1" si="10"/>
        <v>0</v>
      </c>
      <c r="N49" s="18"/>
      <c r="O49" s="73">
        <f>_xlfn.IFNA(MATCH(N49,'Trans Factors'!$B$13:$B$450,0),0)</f>
        <v>0</v>
      </c>
      <c r="P49" s="20">
        <f ca="1">OFFSET('Trans Factors'!$B$13,$O49-1,P$14)*$L49+OFFSET('Trans Factors'!$B$13,$K49-1,P$14)*$H49</f>
        <v>0</v>
      </c>
      <c r="R49" s="20">
        <f ca="1">OFFSET('Trans Factors'!$B$13,$O49-1,R$14)*$L49+OFFSET('Trans Factors'!$B$13,$K49-1,R$14)*$H49</f>
        <v>0</v>
      </c>
      <c r="S49" s="20"/>
      <c r="T49" s="20">
        <f ca="1">OFFSET('Trans Factors'!$B$13,$O49-1,T$14)*$L49+OFFSET('Trans Factors'!$B$13,$K49-1,T$14)*$H49</f>
        <v>0</v>
      </c>
      <c r="U49" s="20"/>
      <c r="V49" s="20">
        <f ca="1">OFFSET('Trans Factors'!$B$13,$O49-1,V$14)*$L49+OFFSET('Trans Factors'!$B$13,$K49-1,V$14)*$H49</f>
        <v>0</v>
      </c>
      <c r="X49" s="20">
        <f ca="1">OFFSET('Trans Factors'!$B$13,$O49-1,X$14)*$L49+OFFSET('Trans Factors'!$B$13,$K49-1,X$14)*$H49</f>
        <v>0</v>
      </c>
      <c r="Y49" s="9"/>
      <c r="Z49" s="20">
        <f ca="1">OFFSET('Trans Factors'!$B$13,$O49-1,Z$14)*$L49+OFFSET('Trans Factors'!$B$13,$K49-1,Z$14)*$H49</f>
        <v>0</v>
      </c>
      <c r="AA49" s="20"/>
      <c r="AB49" s="20">
        <f ca="1">OFFSET('Trans Factors'!$B$13,$O49-1,AB$14)*$L49+OFFSET('Trans Factors'!$B$13,$K49-1,AB$14)*$H49</f>
        <v>0</v>
      </c>
      <c r="AD49" s="20">
        <f t="shared" ca="1" si="11"/>
        <v>0</v>
      </c>
      <c r="AF49" s="25" t="str">
        <f t="shared" ca="1" si="9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50"/>
    </row>
    <row r="50" spans="2:52" x14ac:dyDescent="0.2">
      <c r="B50" s="18">
        <f t="shared" si="12"/>
        <v>27</v>
      </c>
      <c r="D50" s="1" t="s">
        <v>293</v>
      </c>
      <c r="F50" s="50">
        <f ca="1">Function!T50</f>
        <v>0</v>
      </c>
      <c r="H50" s="50"/>
      <c r="K50" s="73">
        <f>_xlfn.IFNA(MATCH(J50,'Trans Factors'!$B$13:$B$450,0),0)</f>
        <v>0</v>
      </c>
      <c r="L50" s="50">
        <f t="shared" ca="1" si="10"/>
        <v>0</v>
      </c>
      <c r="N50" s="18"/>
      <c r="O50" s="73">
        <f>_xlfn.IFNA(MATCH(N50,'Trans Factors'!$B$13:$B$450,0),0)</f>
        <v>0</v>
      </c>
      <c r="P50" s="20">
        <f ca="1">OFFSET('Trans Factors'!$B$13,$O50-1,P$14)*$L50+OFFSET('Trans Factors'!$B$13,$K50-1,P$14)*$H50</f>
        <v>0</v>
      </c>
      <c r="R50" s="20">
        <f ca="1">OFFSET('Trans Factors'!$B$13,$O50-1,R$14)*$L50+OFFSET('Trans Factors'!$B$13,$K50-1,R$14)*$H50</f>
        <v>0</v>
      </c>
      <c r="S50" s="20"/>
      <c r="T50" s="20">
        <f ca="1">OFFSET('Trans Factors'!$B$13,$O50-1,T$14)*$L50+OFFSET('Trans Factors'!$B$13,$K50-1,T$14)*$H50</f>
        <v>0</v>
      </c>
      <c r="U50" s="20"/>
      <c r="V50" s="20">
        <f ca="1">OFFSET('Trans Factors'!$B$13,$O50-1,V$14)*$L50+OFFSET('Trans Factors'!$B$13,$K50-1,V$14)*$H50</f>
        <v>0</v>
      </c>
      <c r="X50" s="20">
        <f ca="1">OFFSET('Trans Factors'!$B$13,$O50-1,X$14)*$L50+OFFSET('Trans Factors'!$B$13,$K50-1,X$14)*$H50</f>
        <v>0</v>
      </c>
      <c r="Y50" s="9"/>
      <c r="Z50" s="20">
        <f ca="1">OFFSET('Trans Factors'!$B$13,$O50-1,Z$14)*$L50+OFFSET('Trans Factors'!$B$13,$K50-1,Z$14)*$H50</f>
        <v>0</v>
      </c>
      <c r="AA50" s="20"/>
      <c r="AB50" s="20">
        <f ca="1">OFFSET('Trans Factors'!$B$13,$O50-1,AB$14)*$L50+OFFSET('Trans Factors'!$B$13,$K50-1,AB$14)*$H50</f>
        <v>0</v>
      </c>
      <c r="AD50" s="20">
        <f t="shared" ca="1" si="11"/>
        <v>0</v>
      </c>
      <c r="AF50" s="25" t="str">
        <f t="shared" ca="1" si="9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50"/>
    </row>
    <row r="51" spans="2:52" x14ac:dyDescent="0.2">
      <c r="B51" s="18">
        <f>B50+1</f>
        <v>28</v>
      </c>
      <c r="D51" s="1" t="s">
        <v>34</v>
      </c>
      <c r="F51" s="50">
        <f ca="1">Function!T51</f>
        <v>0</v>
      </c>
      <c r="H51" s="50"/>
      <c r="K51" s="73">
        <f>_xlfn.IFNA(MATCH(J51,'Trans Factors'!$B$13:$B$450,0),0)</f>
        <v>0</v>
      </c>
      <c r="L51" s="50">
        <f t="shared" ca="1" si="10"/>
        <v>0</v>
      </c>
      <c r="N51" s="18"/>
      <c r="O51" s="73">
        <f>_xlfn.IFNA(MATCH(N51,'Trans Factors'!$B$13:$B$450,0),0)</f>
        <v>0</v>
      </c>
      <c r="P51" s="20">
        <f ca="1">OFFSET('Trans Factors'!$B$13,$O51-1,P$14)*$L51+OFFSET('Trans Factors'!$B$13,$K51-1,P$14)*$H51</f>
        <v>0</v>
      </c>
      <c r="R51" s="20">
        <f ca="1">OFFSET('Trans Factors'!$B$13,$O51-1,R$14)*$L51+OFFSET('Trans Factors'!$B$13,$K51-1,R$14)*$H51</f>
        <v>0</v>
      </c>
      <c r="S51" s="20"/>
      <c r="T51" s="20">
        <f ca="1">OFFSET('Trans Factors'!$B$13,$O51-1,T$14)*$L51+OFFSET('Trans Factors'!$B$13,$K51-1,T$14)*$H51</f>
        <v>0</v>
      </c>
      <c r="U51" s="20"/>
      <c r="V51" s="20">
        <f ca="1">OFFSET('Trans Factors'!$B$13,$O51-1,V$14)*$L51+OFFSET('Trans Factors'!$B$13,$K51-1,V$14)*$H51</f>
        <v>0</v>
      </c>
      <c r="X51" s="20">
        <f ca="1">OFFSET('Trans Factors'!$B$13,$O51-1,X$14)*$L51+OFFSET('Trans Factors'!$B$13,$K51-1,X$14)*$H51</f>
        <v>0</v>
      </c>
      <c r="Y51" s="9"/>
      <c r="Z51" s="20">
        <f ca="1">OFFSET('Trans Factors'!$B$13,$O51-1,Z$14)*$L51+OFFSET('Trans Factors'!$B$13,$K51-1,Z$14)*$H51</f>
        <v>0</v>
      </c>
      <c r="AA51" s="20"/>
      <c r="AB51" s="20">
        <f ca="1">OFFSET('Trans Factors'!$B$13,$O51-1,AB$14)*$L51+OFFSET('Trans Factors'!$B$13,$K51-1,AB$14)*$H51</f>
        <v>0</v>
      </c>
      <c r="AD51" s="20">
        <f t="shared" ca="1" si="11"/>
        <v>0</v>
      </c>
      <c r="AF51" s="25" t="str">
        <f t="shared" ca="1" si="9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50"/>
    </row>
    <row r="52" spans="2:52" x14ac:dyDescent="0.2">
      <c r="B52" s="18">
        <f>B51+1</f>
        <v>29</v>
      </c>
      <c r="D52" s="1" t="s">
        <v>77</v>
      </c>
      <c r="F52" s="50">
        <f ca="1">Function!T52</f>
        <v>0</v>
      </c>
      <c r="H52" s="50"/>
      <c r="K52" s="73">
        <f>_xlfn.IFNA(MATCH(J52,'Trans Factors'!$B$13:$B$450,0),0)</f>
        <v>0</v>
      </c>
      <c r="L52" s="50">
        <f t="shared" ca="1" si="10"/>
        <v>0</v>
      </c>
      <c r="N52" s="18"/>
      <c r="O52" s="73">
        <f>_xlfn.IFNA(MATCH(N52,'Trans Factors'!$B$13:$B$450,0),0)</f>
        <v>0</v>
      </c>
      <c r="P52" s="20">
        <f ca="1">OFFSET('Trans Factors'!$B$13,$O52-1,P$14)*$L52+OFFSET('Trans Factors'!$B$13,$K52-1,P$14)*$H52</f>
        <v>0</v>
      </c>
      <c r="R52" s="20">
        <f ca="1">OFFSET('Trans Factors'!$B$13,$O52-1,R$14)*$L52+OFFSET('Trans Factors'!$B$13,$K52-1,R$14)*$H52</f>
        <v>0</v>
      </c>
      <c r="S52" s="20"/>
      <c r="T52" s="20">
        <f ca="1">OFFSET('Trans Factors'!$B$13,$O52-1,T$14)*$L52+OFFSET('Trans Factors'!$B$13,$K52-1,T$14)*$H52</f>
        <v>0</v>
      </c>
      <c r="U52" s="20"/>
      <c r="V52" s="20">
        <f ca="1">OFFSET('Trans Factors'!$B$13,$O52-1,V$14)*$L52+OFFSET('Trans Factors'!$B$13,$K52-1,V$14)*$H52</f>
        <v>0</v>
      </c>
      <c r="X52" s="20">
        <f ca="1">OFFSET('Trans Factors'!$B$13,$O52-1,X$14)*$L52+OFFSET('Trans Factors'!$B$13,$K52-1,X$14)*$H52</f>
        <v>0</v>
      </c>
      <c r="Y52" s="9"/>
      <c r="Z52" s="20">
        <f ca="1">OFFSET('Trans Factors'!$B$13,$O52-1,Z$14)*$L52+OFFSET('Trans Factors'!$B$13,$K52-1,Z$14)*$H52</f>
        <v>0</v>
      </c>
      <c r="AA52" s="20"/>
      <c r="AB52" s="20">
        <f ca="1">OFFSET('Trans Factors'!$B$13,$O52-1,AB$14)*$L52+OFFSET('Trans Factors'!$B$13,$K52-1,AB$14)*$H52</f>
        <v>0</v>
      </c>
      <c r="AD52" s="20">
        <f t="shared" ca="1" si="11"/>
        <v>0</v>
      </c>
      <c r="AF52" s="25" t="str">
        <f t="shared" ca="1" si="9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50"/>
    </row>
    <row r="53" spans="2:52" x14ac:dyDescent="0.2">
      <c r="B53" s="18">
        <f t="shared" si="12"/>
        <v>30</v>
      </c>
      <c r="D53" s="1" t="s">
        <v>298</v>
      </c>
      <c r="F53" s="41">
        <f ca="1">SUM(F40:F52)</f>
        <v>-1416968.5211436641</v>
      </c>
      <c r="H53" s="41">
        <f>SUM(H40:H52)</f>
        <v>0</v>
      </c>
      <c r="L53" s="41">
        <f ca="1">SUM(L40:L52)</f>
        <v>-1416968.5211436641</v>
      </c>
      <c r="O53" s="73"/>
      <c r="P53" s="28">
        <f ca="1">SUM(P40:P52)</f>
        <v>-58438.262671541692</v>
      </c>
      <c r="Q53" s="23"/>
      <c r="R53" s="28">
        <f ca="1">SUM(R40:R52)</f>
        <v>-10209.017843766958</v>
      </c>
      <c r="S53" s="22"/>
      <c r="T53" s="28">
        <f ca="1">SUM(T40:T52)</f>
        <v>-170355.47727168532</v>
      </c>
      <c r="U53" s="22"/>
      <c r="V53" s="28">
        <f ca="1">SUM(V40:V52)</f>
        <v>-1006976.7960267795</v>
      </c>
      <c r="W53" s="18"/>
      <c r="X53" s="28">
        <f ca="1">SUM(X40:X52)</f>
        <v>-53459.915194748712</v>
      </c>
      <c r="Y53" s="13"/>
      <c r="Z53" s="28">
        <f ca="1">SUM(Z40:Z52)</f>
        <v>-117529.05213514178</v>
      </c>
      <c r="AA53" s="22"/>
      <c r="AB53" s="28">
        <f ca="1">SUM(AB40:AB52)</f>
        <v>0</v>
      </c>
      <c r="AD53" s="28">
        <f ca="1">SUM(AD40:AD52)</f>
        <v>-1416968.5211436641</v>
      </c>
      <c r="AF53" s="25" t="str">
        <f ca="1"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73"/>
      <c r="W54" s="18"/>
      <c r="AF54" s="25" t="str">
        <f t="shared" ref="AF54:AF59" si="13">IF(ROUND(F54,4)=ROUND(AD54,4), "", "check")</f>
        <v/>
      </c>
    </row>
    <row r="55" spans="2:52" x14ac:dyDescent="0.2">
      <c r="B55" s="18">
        <f>B53+1</f>
        <v>31</v>
      </c>
      <c r="D55" s="1" t="s">
        <v>196</v>
      </c>
      <c r="F55" s="50">
        <f ca="1">Function!T55</f>
        <v>-50852.680549399018</v>
      </c>
      <c r="H55" s="50"/>
      <c r="K55" s="73">
        <f>_xlfn.IFNA(MATCH(J55,'Trans Factors'!$B$13:$B$450,0),0)</f>
        <v>0</v>
      </c>
      <c r="L55" s="50">
        <f t="shared" ref="L55" ca="1" si="14">F55-H55</f>
        <v>-50852.680549399018</v>
      </c>
      <c r="N55" s="18" t="s">
        <v>234</v>
      </c>
      <c r="O55" s="73">
        <f>_xlfn.IFNA(MATCH(N55,'Trans Factors'!$B$13:$B$450,0),0)</f>
        <v>23</v>
      </c>
      <c r="P55" s="20">
        <f ca="1">OFFSET('Trans Factors'!$B$13,$O55-1,P$14)*$L55+OFFSET('Trans Factors'!$B$13,$K55-1,P$14)*$H55</f>
        <v>-1795.3832265391077</v>
      </c>
      <c r="R55" s="20">
        <f ca="1">OFFSET('Trans Factors'!$B$13,$O55-1,R$14)*$L55+OFFSET('Trans Factors'!$B$13,$K55-1,R$14)*$H55</f>
        <v>-258.30691166521302</v>
      </c>
      <c r="S55" s="20"/>
      <c r="T55" s="20">
        <f ca="1">OFFSET('Trans Factors'!$B$13,$O55-1,T$14)*$L55+OFFSET('Trans Factors'!$B$13,$K55-1,T$14)*$H55</f>
        <v>-6728.3879136550668</v>
      </c>
      <c r="U55" s="20"/>
      <c r="V55" s="20">
        <f ca="1">OFFSET('Trans Factors'!$B$13,$O55-1,V$14)*$L55+OFFSET('Trans Factors'!$B$13,$K55-1,V$14)*$H55</f>
        <v>-29665.150371393876</v>
      </c>
      <c r="X55" s="20">
        <f ca="1">OFFSET('Trans Factors'!$B$13,$O55-1,X$14)*$L55+OFFSET('Trans Factors'!$B$13,$K55-1,X$14)*$H55</f>
        <v>-4436.5833897997645</v>
      </c>
      <c r="Y55" s="9"/>
      <c r="Z55" s="20">
        <f ca="1">OFFSET('Trans Factors'!$B$13,$O55-1,Z$14)*$L55+OFFSET('Trans Factors'!$B$13,$K55-1,Z$14)*$H55</f>
        <v>-7968.8687363459949</v>
      </c>
      <c r="AA55" s="20"/>
      <c r="AB55" s="20">
        <f ca="1">OFFSET('Trans Factors'!$B$13,$O55-1,AB$14)*$L55+OFFSET('Trans Factors'!$B$13,$K55-1,AB$14)*$H55</f>
        <v>0</v>
      </c>
      <c r="AC55" s="9"/>
      <c r="AD55" s="20">
        <f ca="1">P55+R55+T55+V55+X55+Z55+AB55</f>
        <v>-50852.680549399025</v>
      </c>
      <c r="AF55" s="25" t="str">
        <f t="shared" ca="1" si="13"/>
        <v/>
      </c>
    </row>
    <row r="56" spans="2:52" x14ac:dyDescent="0.2">
      <c r="W56" s="18"/>
      <c r="AF56" s="25" t="str">
        <f t="shared" si="13"/>
        <v/>
      </c>
    </row>
    <row r="57" spans="2:52" x14ac:dyDescent="0.2">
      <c r="B57" s="18">
        <f>B55+1</f>
        <v>32</v>
      </c>
      <c r="D57" s="1" t="s">
        <v>393</v>
      </c>
      <c r="F57" s="41">
        <f ca="1">F53+F55</f>
        <v>-1467821.2016930631</v>
      </c>
      <c r="H57" s="41">
        <f>H53+H55</f>
        <v>0</v>
      </c>
      <c r="L57" s="41">
        <f ca="1">L53+L55</f>
        <v>-1467821.2016930631</v>
      </c>
      <c r="P57" s="10">
        <f ca="1">P53+P55</f>
        <v>-60233.645898080802</v>
      </c>
      <c r="Q57" s="14"/>
      <c r="R57" s="10">
        <f ca="1">R53+R55</f>
        <v>-10467.324755432172</v>
      </c>
      <c r="S57" s="8"/>
      <c r="T57" s="10">
        <f ca="1">T53+T55</f>
        <v>-177083.86518534037</v>
      </c>
      <c r="U57" s="8"/>
      <c r="V57" s="10">
        <f ca="1">V53+V55</f>
        <v>-1036641.9463981733</v>
      </c>
      <c r="W57" s="18"/>
      <c r="X57" s="10">
        <f ca="1">X53+X55</f>
        <v>-57896.498584548477</v>
      </c>
      <c r="Y57" s="8"/>
      <c r="Z57" s="10">
        <f ca="1">Z53+Z55</f>
        <v>-125497.92087148778</v>
      </c>
      <c r="AA57" s="8"/>
      <c r="AB57" s="10">
        <f ca="1">AB53+AB55</f>
        <v>0</v>
      </c>
      <c r="AD57" s="10">
        <f ca="1">AD53+AD55</f>
        <v>-1467821.2016930631</v>
      </c>
      <c r="AF57" s="25" t="str">
        <f t="shared" ca="1" si="13"/>
        <v/>
      </c>
    </row>
    <row r="58" spans="2:52" x14ac:dyDescent="0.2">
      <c r="D58" s="6"/>
      <c r="F58" s="76"/>
      <c r="H58" s="76"/>
      <c r="L58" s="76"/>
      <c r="W58" s="18"/>
      <c r="AF58" s="25" t="str">
        <f t="shared" si="13"/>
        <v/>
      </c>
    </row>
    <row r="59" spans="2:52" x14ac:dyDescent="0.2">
      <c r="E59" s="6"/>
      <c r="W59" s="18"/>
      <c r="AF59" s="25" t="str">
        <f t="shared" si="13"/>
        <v/>
      </c>
    </row>
    <row r="60" spans="2:52" x14ac:dyDescent="0.2">
      <c r="D60" s="6" t="s">
        <v>17</v>
      </c>
      <c r="E60" s="7"/>
      <c r="F60" s="77"/>
      <c r="AF60" s="27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Z60" s="2"/>
    </row>
    <row r="61" spans="2:52" x14ac:dyDescent="0.2">
      <c r="AF61" s="25" t="str">
        <f t="shared" ref="AF61:AF118" si="15">IF(ROUND(F61,4)=ROUND(AD61,4), "", "check")</f>
        <v/>
      </c>
    </row>
    <row r="62" spans="2:52" x14ac:dyDescent="0.2">
      <c r="B62" s="18">
        <f>B57+1</f>
        <v>33</v>
      </c>
      <c r="D62" s="1" t="s">
        <v>76</v>
      </c>
      <c r="F62" s="50">
        <f ca="1">Function!T62</f>
        <v>79166.942309318154</v>
      </c>
      <c r="H62" s="50"/>
      <c r="J62" s="2"/>
      <c r="K62" s="73">
        <f>_xlfn.IFNA(MATCH(J62,'Trans Factors'!$B$13:$B$450,0),0)</f>
        <v>0</v>
      </c>
      <c r="L62" s="50">
        <f ca="1">F62-H62</f>
        <v>79166.942309318154</v>
      </c>
      <c r="N62" s="18"/>
      <c r="O62" s="73">
        <f>_xlfn.IFNA(MATCH(N62,'Trans Factors'!$B$13:$B$450,0),0)</f>
        <v>0</v>
      </c>
      <c r="P62" s="20">
        <f ca="1">P18+P40</f>
        <v>3031.2129016562189</v>
      </c>
      <c r="R62" s="20">
        <f ca="1">R18+R40</f>
        <v>0</v>
      </c>
      <c r="S62" s="20"/>
      <c r="T62" s="20">
        <f ca="1">T18+T40</f>
        <v>31159.855072747287</v>
      </c>
      <c r="U62" s="20"/>
      <c r="V62" s="20">
        <f ca="1">V18+V40</f>
        <v>39457.139453762698</v>
      </c>
      <c r="X62" s="20">
        <f ca="1">X18+X40</f>
        <v>42.977502499999986</v>
      </c>
      <c r="Y62" s="9"/>
      <c r="Z62" s="20">
        <f ca="1">Z18+Z40</f>
        <v>5475.7573786519433</v>
      </c>
      <c r="AA62" s="20"/>
      <c r="AB62" s="20">
        <f ca="1">AB18+AB40</f>
        <v>0</v>
      </c>
      <c r="AD62" s="20">
        <f ca="1">P62+R62+T62+V62+X62+Z62+AB62</f>
        <v>79166.942309318154</v>
      </c>
      <c r="AF62" s="25" t="str">
        <f t="shared" ca="1" si="15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50"/>
    </row>
    <row r="63" spans="2:52" x14ac:dyDescent="0.2">
      <c r="B63" s="18">
        <f>B62+1</f>
        <v>34</v>
      </c>
      <c r="D63" s="1" t="s">
        <v>75</v>
      </c>
      <c r="F63" s="50">
        <f ca="1">Function!T63</f>
        <v>49261.707392534336</v>
      </c>
      <c r="H63" s="50"/>
      <c r="J63" s="2"/>
      <c r="K63" s="73">
        <f>_xlfn.IFNA(MATCH(J63,'Trans Factors'!$B$13:$B$450,0),0)</f>
        <v>0</v>
      </c>
      <c r="L63" s="50">
        <f t="shared" ref="L63:L74" ca="1" si="16">F63-H63</f>
        <v>49261.707392534336</v>
      </c>
      <c r="N63" s="18"/>
      <c r="O63" s="73">
        <f>_xlfn.IFNA(MATCH(N63,'Trans Factors'!$B$13:$B$450,0),0)</f>
        <v>0</v>
      </c>
      <c r="P63" s="20">
        <f t="shared" ref="P63:R74" ca="1" si="17">P19+P41</f>
        <v>0</v>
      </c>
      <c r="R63" s="20">
        <f t="shared" ca="1" si="17"/>
        <v>0</v>
      </c>
      <c r="S63" s="20"/>
      <c r="T63" s="20">
        <f t="shared" ref="T63" ca="1" si="18">T19+T41</f>
        <v>367.82088106941302</v>
      </c>
      <c r="U63" s="20"/>
      <c r="V63" s="20">
        <f t="shared" ref="V63" ca="1" si="19">V19+V41</f>
        <v>21917.194864829926</v>
      </c>
      <c r="X63" s="20">
        <f t="shared" ref="X63" ca="1" si="20">X19+X41</f>
        <v>18132.668700799728</v>
      </c>
      <c r="Y63" s="9"/>
      <c r="Z63" s="20">
        <f t="shared" ref="Z63" ca="1" si="21">Z19+Z41</f>
        <v>8844.0229458352806</v>
      </c>
      <c r="AA63" s="20"/>
      <c r="AB63" s="20">
        <f t="shared" ref="AB63" ca="1" si="22">AB19+AB41</f>
        <v>0</v>
      </c>
      <c r="AD63" s="20">
        <f t="shared" ref="AD63:AD73" ca="1" si="23">P63+R63+T63+V63+X63+Z63+AB63</f>
        <v>49261.707392534343</v>
      </c>
      <c r="AF63" s="25" t="str">
        <f t="shared" ca="1" si="15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50"/>
    </row>
    <row r="64" spans="2:52" x14ac:dyDescent="0.2">
      <c r="B64" s="18">
        <f t="shared" ref="B64:B75" si="24">B63+1</f>
        <v>35</v>
      </c>
      <c r="D64" s="1" t="s">
        <v>19</v>
      </c>
      <c r="F64" s="50">
        <f ca="1">Function!T64</f>
        <v>133779.00444473058</v>
      </c>
      <c r="H64" s="50"/>
      <c r="J64" s="2"/>
      <c r="K64" s="73">
        <f>_xlfn.IFNA(MATCH(J64,'Trans Factors'!$B$13:$B$450,0),0)</f>
        <v>0</v>
      </c>
      <c r="L64" s="50">
        <f t="shared" ca="1" si="16"/>
        <v>133779.00444473058</v>
      </c>
      <c r="N64" s="18"/>
      <c r="O64" s="73">
        <f>_xlfn.IFNA(MATCH(N64,'Trans Factors'!$B$13:$B$450,0),0)</f>
        <v>0</v>
      </c>
      <c r="P64" s="20">
        <f t="shared" ca="1" si="17"/>
        <v>15431.582837587513</v>
      </c>
      <c r="R64" s="20">
        <f t="shared" ca="1" si="17"/>
        <v>854.686809587776</v>
      </c>
      <c r="S64" s="20"/>
      <c r="T64" s="20">
        <f t="shared" ref="T64" ca="1" si="25">T20+T42</f>
        <v>53753.351450945855</v>
      </c>
      <c r="U64" s="20"/>
      <c r="V64" s="20">
        <f t="shared" ref="V64" ca="1" si="26">V20+V42</f>
        <v>61470.449866384595</v>
      </c>
      <c r="X64" s="20">
        <f t="shared" ref="X64" ca="1" si="27">X20+X42</f>
        <v>0</v>
      </c>
      <c r="Y64" s="9"/>
      <c r="Z64" s="20">
        <f t="shared" ref="Z64" ca="1" si="28">Z20+Z42</f>
        <v>2268.9334802248327</v>
      </c>
      <c r="AA64" s="20"/>
      <c r="AB64" s="20">
        <f t="shared" ref="AB64" ca="1" si="29">AB20+AB42</f>
        <v>0</v>
      </c>
      <c r="AD64" s="20">
        <f t="shared" ca="1" si="23"/>
        <v>133779.00444473058</v>
      </c>
      <c r="AF64" s="25" t="str">
        <f t="shared" ca="1" si="15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50"/>
    </row>
    <row r="65" spans="2:52" x14ac:dyDescent="0.2">
      <c r="B65" s="18">
        <f t="shared" si="24"/>
        <v>36</v>
      </c>
      <c r="D65" s="1" t="s">
        <v>21</v>
      </c>
      <c r="F65" s="50">
        <f ca="1">Function!T65</f>
        <v>159299.06782597845</v>
      </c>
      <c r="H65" s="50"/>
      <c r="J65" s="2"/>
      <c r="K65" s="73">
        <f>_xlfn.IFNA(MATCH(J65,'Trans Factors'!$B$13:$B$450,0),0)</f>
        <v>0</v>
      </c>
      <c r="L65" s="50">
        <f t="shared" ca="1" si="16"/>
        <v>159299.06782597845</v>
      </c>
      <c r="N65" s="18"/>
      <c r="O65" s="73">
        <f>_xlfn.IFNA(MATCH(N65,'Trans Factors'!$B$13:$B$450,0),0)</f>
        <v>0</v>
      </c>
      <c r="P65" s="20">
        <f t="shared" ca="1" si="17"/>
        <v>44007.553465266094</v>
      </c>
      <c r="R65" s="20">
        <f t="shared" ca="1" si="17"/>
        <v>5541.5753152054367</v>
      </c>
      <c r="S65" s="20"/>
      <c r="T65" s="20">
        <f t="shared" ref="T65" ca="1" si="30">T21+T43</f>
        <v>41448.272300161174</v>
      </c>
      <c r="U65" s="20"/>
      <c r="V65" s="20">
        <f t="shared" ref="V65" ca="1" si="31">V21+V43</f>
        <v>0</v>
      </c>
      <c r="X65" s="20">
        <f t="shared" ref="X65" ca="1" si="32">X21+X43</f>
        <v>2946.7160171856267</v>
      </c>
      <c r="Y65" s="9"/>
      <c r="Z65" s="20">
        <f t="shared" ref="Z65" ca="1" si="33">Z21+Z43</f>
        <v>65354.950728160155</v>
      </c>
      <c r="AA65" s="20"/>
      <c r="AB65" s="20">
        <f t="shared" ref="AB65" ca="1" si="34">AB21+AB43</f>
        <v>0</v>
      </c>
      <c r="AD65" s="20">
        <f t="shared" ca="1" si="23"/>
        <v>159299.06782597848</v>
      </c>
      <c r="AF65" s="25" t="str">
        <f t="shared" ca="1" si="15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50"/>
    </row>
    <row r="66" spans="2:52" x14ac:dyDescent="0.2">
      <c r="B66" s="18">
        <f t="shared" si="24"/>
        <v>37</v>
      </c>
      <c r="D66" s="1" t="s">
        <v>23</v>
      </c>
      <c r="F66" s="50">
        <f ca="1">Function!T66</f>
        <v>1296675.7789290498</v>
      </c>
      <c r="H66" s="50"/>
      <c r="K66" s="73">
        <f>_xlfn.IFNA(MATCH(J66,'Trans Factors'!$B$13:$B$450,0),0)</f>
        <v>0</v>
      </c>
      <c r="L66" s="50">
        <f t="shared" ca="1" si="16"/>
        <v>1296675.7789290498</v>
      </c>
      <c r="N66" s="18"/>
      <c r="O66" s="73">
        <f>_xlfn.IFNA(MATCH(N66,'Trans Factors'!$B$13:$B$450,0),0)</f>
        <v>0</v>
      </c>
      <c r="P66" s="20">
        <f t="shared" ca="1" si="17"/>
        <v>0</v>
      </c>
      <c r="R66" s="20">
        <f t="shared" ca="1" si="17"/>
        <v>204.4415788733622</v>
      </c>
      <c r="S66" s="20"/>
      <c r="T66" s="20">
        <f t="shared" ref="T66" ca="1" si="35">T22+T44</f>
        <v>6444.5915604459997</v>
      </c>
      <c r="U66" s="20"/>
      <c r="V66" s="20">
        <f t="shared" ref="V66" ca="1" si="36">V22+V44</f>
        <v>692042.85141773208</v>
      </c>
      <c r="X66" s="20">
        <f t="shared" ref="X66" ca="1" si="37">X22+X44</f>
        <v>268953.69994066539</v>
      </c>
      <c r="Y66" s="9"/>
      <c r="Z66" s="20">
        <f t="shared" ref="Z66" ca="1" si="38">Z22+Z44</f>
        <v>329030.19443133293</v>
      </c>
      <c r="AA66" s="20"/>
      <c r="AB66" s="20">
        <f t="shared" ref="AB66" ca="1" si="39">AB22+AB44</f>
        <v>0</v>
      </c>
      <c r="AD66" s="20">
        <f t="shared" ca="1" si="23"/>
        <v>1296675.7789290498</v>
      </c>
      <c r="AF66" s="25" t="str">
        <f t="shared" ca="1" si="15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50"/>
    </row>
    <row r="67" spans="2:52" x14ac:dyDescent="0.2">
      <c r="B67" s="18">
        <f t="shared" si="24"/>
        <v>38</v>
      </c>
      <c r="D67" s="1" t="s">
        <v>25</v>
      </c>
      <c r="F67" s="50">
        <f ca="1">Function!T67</f>
        <v>848360.22958961513</v>
      </c>
      <c r="H67" s="50"/>
      <c r="K67" s="73">
        <f>_xlfn.IFNA(MATCH(J67,'Trans Factors'!$B$13:$B$450,0),0)</f>
        <v>0</v>
      </c>
      <c r="L67" s="50">
        <f t="shared" ca="1" si="16"/>
        <v>848360.22958961513</v>
      </c>
      <c r="N67" s="18"/>
      <c r="O67" s="73">
        <f>_xlfn.IFNA(MATCH(N67,'Trans Factors'!$B$13:$B$450,0),0)</f>
        <v>0</v>
      </c>
      <c r="P67" s="20">
        <f t="shared" ca="1" si="17"/>
        <v>0</v>
      </c>
      <c r="R67" s="20">
        <f t="shared" ca="1" si="17"/>
        <v>0</v>
      </c>
      <c r="S67" s="20"/>
      <c r="T67" s="20">
        <f t="shared" ref="T67" ca="1" si="40">T23+T45</f>
        <v>186964.23918473232</v>
      </c>
      <c r="U67" s="20"/>
      <c r="V67" s="20">
        <f t="shared" ref="V67" ca="1" si="41">V23+V45</f>
        <v>656262.4018481127</v>
      </c>
      <c r="X67" s="20">
        <f t="shared" ref="X67" ca="1" si="42">X23+X45</f>
        <v>0</v>
      </c>
      <c r="Y67" s="9"/>
      <c r="Z67" s="20">
        <f t="shared" ref="Z67" ca="1" si="43">Z23+Z45</f>
        <v>5133.5885567698988</v>
      </c>
      <c r="AA67" s="20"/>
      <c r="AB67" s="20">
        <f t="shared" ref="AB67" ca="1" si="44">AB23+AB45</f>
        <v>0</v>
      </c>
      <c r="AD67" s="20">
        <f t="shared" ca="1" si="23"/>
        <v>848360.2295896149</v>
      </c>
      <c r="AF67" s="25" t="str">
        <f t="shared" ca="1" si="15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50"/>
    </row>
    <row r="68" spans="2:52" x14ac:dyDescent="0.2">
      <c r="B68" s="18">
        <f t="shared" si="24"/>
        <v>39</v>
      </c>
      <c r="D68" s="1" t="s">
        <v>27</v>
      </c>
      <c r="F68" s="50">
        <f ca="1">Function!T68</f>
        <v>0</v>
      </c>
      <c r="H68" s="50"/>
      <c r="K68" s="73">
        <f>_xlfn.IFNA(MATCH(J68,'Trans Factors'!$B$13:$B$450,0),0)</f>
        <v>0</v>
      </c>
      <c r="L68" s="50">
        <f t="shared" ca="1" si="16"/>
        <v>0</v>
      </c>
      <c r="N68" s="18"/>
      <c r="O68" s="73">
        <f>_xlfn.IFNA(MATCH(N68,'Trans Factors'!$B$13:$B$450,0),0)</f>
        <v>0</v>
      </c>
      <c r="P68" s="20">
        <f t="shared" ca="1" si="17"/>
        <v>0</v>
      </c>
      <c r="R68" s="20">
        <f t="shared" ca="1" si="17"/>
        <v>0</v>
      </c>
      <c r="S68" s="20"/>
      <c r="T68" s="20">
        <f t="shared" ref="T68" ca="1" si="45">T24+T46</f>
        <v>0</v>
      </c>
      <c r="U68" s="20"/>
      <c r="V68" s="20">
        <f t="shared" ref="V68" ca="1" si="46">V24+V46</f>
        <v>0</v>
      </c>
      <c r="X68" s="20">
        <f t="shared" ref="X68" ca="1" si="47">X24+X46</f>
        <v>0</v>
      </c>
      <c r="Y68" s="9"/>
      <c r="Z68" s="20">
        <f t="shared" ref="Z68" ca="1" si="48">Z24+Z46</f>
        <v>0</v>
      </c>
      <c r="AA68" s="20"/>
      <c r="AB68" s="20">
        <f t="shared" ref="AB68" ca="1" si="49">AB24+AB46</f>
        <v>0</v>
      </c>
      <c r="AD68" s="20">
        <f t="shared" ca="1" si="23"/>
        <v>0</v>
      </c>
      <c r="AF68" s="25" t="str">
        <f t="shared" ca="1" si="15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50"/>
    </row>
    <row r="69" spans="2:52" x14ac:dyDescent="0.2">
      <c r="B69" s="18">
        <f t="shared" si="24"/>
        <v>40</v>
      </c>
      <c r="D69" s="1" t="s">
        <v>29</v>
      </c>
      <c r="F69" s="50">
        <f ca="1">Function!T69</f>
        <v>0</v>
      </c>
      <c r="H69" s="50"/>
      <c r="K69" s="73">
        <f>_xlfn.IFNA(MATCH(J69,'Trans Factors'!$B$13:$B$450,0),0)</f>
        <v>0</v>
      </c>
      <c r="L69" s="50">
        <f t="shared" ca="1" si="16"/>
        <v>0</v>
      </c>
      <c r="N69" s="18"/>
      <c r="O69" s="73">
        <f>_xlfn.IFNA(MATCH(N69,'Trans Factors'!$B$13:$B$450,0),0)</f>
        <v>0</v>
      </c>
      <c r="P69" s="20">
        <f t="shared" ca="1" si="17"/>
        <v>0</v>
      </c>
      <c r="R69" s="20">
        <f t="shared" ca="1" si="17"/>
        <v>0</v>
      </c>
      <c r="S69" s="20"/>
      <c r="T69" s="20">
        <f t="shared" ref="T69" ca="1" si="50">T25+T47</f>
        <v>0</v>
      </c>
      <c r="U69" s="20"/>
      <c r="V69" s="20">
        <f t="shared" ref="V69" ca="1" si="51">V25+V47</f>
        <v>0</v>
      </c>
      <c r="X69" s="20">
        <f t="shared" ref="X69" ca="1" si="52">X25+X47</f>
        <v>0</v>
      </c>
      <c r="Y69" s="9"/>
      <c r="Z69" s="20">
        <f t="shared" ref="Z69" ca="1" si="53">Z25+Z47</f>
        <v>0</v>
      </c>
      <c r="AA69" s="20"/>
      <c r="AB69" s="20">
        <f t="shared" ref="AB69" ca="1" si="54">AB25+AB47</f>
        <v>0</v>
      </c>
      <c r="AD69" s="20">
        <f t="shared" ca="1" si="23"/>
        <v>0</v>
      </c>
      <c r="AF69" s="25" t="str">
        <f t="shared" ca="1" si="15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50"/>
    </row>
    <row r="70" spans="2:52" x14ac:dyDescent="0.2">
      <c r="B70" s="18">
        <f t="shared" si="24"/>
        <v>41</v>
      </c>
      <c r="D70" s="1" t="s">
        <v>30</v>
      </c>
      <c r="F70" s="50">
        <f ca="1">Function!T70</f>
        <v>0</v>
      </c>
      <c r="H70" s="50"/>
      <c r="K70" s="73">
        <f>_xlfn.IFNA(MATCH(J70,'Trans Factors'!$B$13:$B$450,0),0)</f>
        <v>0</v>
      </c>
      <c r="L70" s="50">
        <f t="shared" ca="1" si="16"/>
        <v>0</v>
      </c>
      <c r="N70" s="18"/>
      <c r="O70" s="73">
        <f>_xlfn.IFNA(MATCH(N70,'Trans Factors'!$B$13:$B$450,0),0)</f>
        <v>0</v>
      </c>
      <c r="P70" s="20">
        <f t="shared" ca="1" si="17"/>
        <v>0</v>
      </c>
      <c r="R70" s="20">
        <f t="shared" ca="1" si="17"/>
        <v>0</v>
      </c>
      <c r="S70" s="20"/>
      <c r="T70" s="20">
        <f t="shared" ref="T70" ca="1" si="55">T26+T48</f>
        <v>0</v>
      </c>
      <c r="U70" s="20"/>
      <c r="V70" s="20">
        <f t="shared" ref="V70" ca="1" si="56">V26+V48</f>
        <v>0</v>
      </c>
      <c r="X70" s="20">
        <f t="shared" ref="X70" ca="1" si="57">X26+X48</f>
        <v>0</v>
      </c>
      <c r="Y70" s="9"/>
      <c r="Z70" s="20">
        <f t="shared" ref="Z70" ca="1" si="58">Z26+Z48</f>
        <v>0</v>
      </c>
      <c r="AA70" s="20"/>
      <c r="AB70" s="20">
        <f t="shared" ref="AB70" ca="1" si="59">AB26+AB48</f>
        <v>0</v>
      </c>
      <c r="AD70" s="20">
        <f t="shared" ca="1" si="23"/>
        <v>0</v>
      </c>
      <c r="AF70" s="25" t="str">
        <f t="shared" ca="1" si="15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50"/>
    </row>
    <row r="71" spans="2:52" x14ac:dyDescent="0.2">
      <c r="B71" s="18">
        <f t="shared" si="24"/>
        <v>42</v>
      </c>
      <c r="D71" s="1" t="s">
        <v>31</v>
      </c>
      <c r="F71" s="50">
        <f ca="1">Function!T71</f>
        <v>0</v>
      </c>
      <c r="H71" s="50"/>
      <c r="K71" s="73">
        <f>_xlfn.IFNA(MATCH(J71,'Trans Factors'!$B$13:$B$450,0),0)</f>
        <v>0</v>
      </c>
      <c r="L71" s="50">
        <f t="shared" ca="1" si="16"/>
        <v>0</v>
      </c>
      <c r="N71" s="18"/>
      <c r="O71" s="73">
        <f>_xlfn.IFNA(MATCH(N71,'Trans Factors'!$B$13:$B$450,0),0)</f>
        <v>0</v>
      </c>
      <c r="P71" s="20">
        <f t="shared" ca="1" si="17"/>
        <v>0</v>
      </c>
      <c r="R71" s="20">
        <f t="shared" ca="1" si="17"/>
        <v>0</v>
      </c>
      <c r="S71" s="20"/>
      <c r="T71" s="20">
        <f t="shared" ref="T71" ca="1" si="60">T27+T49</f>
        <v>0</v>
      </c>
      <c r="U71" s="20"/>
      <c r="V71" s="20">
        <f t="shared" ref="V71" ca="1" si="61">V27+V49</f>
        <v>0</v>
      </c>
      <c r="X71" s="20">
        <f t="shared" ref="X71" ca="1" si="62">X27+X49</f>
        <v>0</v>
      </c>
      <c r="Y71" s="9"/>
      <c r="Z71" s="20">
        <f t="shared" ref="Z71" ca="1" si="63">Z27+Z49</f>
        <v>0</v>
      </c>
      <c r="AA71" s="20"/>
      <c r="AB71" s="20">
        <f t="shared" ref="AB71" ca="1" si="64">AB27+AB49</f>
        <v>0</v>
      </c>
      <c r="AD71" s="20">
        <f t="shared" ca="1" si="23"/>
        <v>0</v>
      </c>
      <c r="AF71" s="25" t="str">
        <f t="shared" ca="1" si="15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50"/>
    </row>
    <row r="72" spans="2:52" x14ac:dyDescent="0.2">
      <c r="B72" s="18">
        <f t="shared" si="24"/>
        <v>43</v>
      </c>
      <c r="D72" s="1" t="s">
        <v>293</v>
      </c>
      <c r="F72" s="50">
        <f ca="1">Function!T72</f>
        <v>0</v>
      </c>
      <c r="H72" s="50"/>
      <c r="K72" s="73">
        <f>_xlfn.IFNA(MATCH(J72,'Trans Factors'!$B$13:$B$450,0),0)</f>
        <v>0</v>
      </c>
      <c r="L72" s="50">
        <f t="shared" ca="1" si="16"/>
        <v>0</v>
      </c>
      <c r="N72" s="18"/>
      <c r="O72" s="73">
        <f>_xlfn.IFNA(MATCH(N72,'Trans Factors'!$B$13:$B$450,0),0)</f>
        <v>0</v>
      </c>
      <c r="P72" s="20">
        <f t="shared" ca="1" si="17"/>
        <v>0</v>
      </c>
      <c r="R72" s="20">
        <f t="shared" ca="1" si="17"/>
        <v>0</v>
      </c>
      <c r="S72" s="20"/>
      <c r="T72" s="20">
        <f t="shared" ref="T72" ca="1" si="65">T28+T50</f>
        <v>0</v>
      </c>
      <c r="U72" s="20"/>
      <c r="V72" s="20">
        <f t="shared" ref="V72" ca="1" si="66">V28+V50</f>
        <v>0</v>
      </c>
      <c r="X72" s="20">
        <f t="shared" ref="X72" ca="1" si="67">X28+X50</f>
        <v>0</v>
      </c>
      <c r="Y72" s="9"/>
      <c r="Z72" s="20">
        <f t="shared" ref="Z72" ca="1" si="68">Z28+Z50</f>
        <v>0</v>
      </c>
      <c r="AA72" s="20"/>
      <c r="AB72" s="20">
        <f t="shared" ref="AB72" ca="1" si="69">AB28+AB50</f>
        <v>0</v>
      </c>
      <c r="AD72" s="20">
        <f t="shared" ca="1" si="23"/>
        <v>0</v>
      </c>
      <c r="AF72" s="25" t="str">
        <f t="shared" ca="1" si="15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50"/>
    </row>
    <row r="73" spans="2:52" x14ac:dyDescent="0.2">
      <c r="B73" s="18">
        <f>B72+1</f>
        <v>44</v>
      </c>
      <c r="D73" s="1" t="s">
        <v>34</v>
      </c>
      <c r="F73" s="50">
        <f ca="1">Function!T73</f>
        <v>0</v>
      </c>
      <c r="H73" s="50"/>
      <c r="K73" s="73">
        <f>_xlfn.IFNA(MATCH(J73,'Trans Factors'!$B$13:$B$450,0),0)</f>
        <v>0</v>
      </c>
      <c r="L73" s="50">
        <f t="shared" ca="1" si="16"/>
        <v>0</v>
      </c>
      <c r="N73" s="18"/>
      <c r="O73" s="73">
        <f>_xlfn.IFNA(MATCH(N73,'Trans Factors'!$B$13:$B$450,0),0)</f>
        <v>0</v>
      </c>
      <c r="P73" s="20">
        <f t="shared" ca="1" si="17"/>
        <v>0</v>
      </c>
      <c r="R73" s="20">
        <f t="shared" ca="1" si="17"/>
        <v>0</v>
      </c>
      <c r="S73" s="20"/>
      <c r="T73" s="20">
        <f t="shared" ref="T73" ca="1" si="70">T29+T51</f>
        <v>0</v>
      </c>
      <c r="U73" s="20"/>
      <c r="V73" s="20">
        <f t="shared" ref="V73" ca="1" si="71">V29+V51</f>
        <v>0</v>
      </c>
      <c r="X73" s="20">
        <f t="shared" ref="X73" ca="1" si="72">X29+X51</f>
        <v>0</v>
      </c>
      <c r="Y73" s="9"/>
      <c r="Z73" s="20">
        <f t="shared" ref="Z73" ca="1" si="73">Z29+Z51</f>
        <v>0</v>
      </c>
      <c r="AA73" s="20"/>
      <c r="AB73" s="20">
        <f t="shared" ref="AB73" ca="1" si="74">AB29+AB51</f>
        <v>0</v>
      </c>
      <c r="AD73" s="20">
        <f t="shared" ca="1" si="23"/>
        <v>0</v>
      </c>
      <c r="AF73" s="25" t="str">
        <f t="shared" ca="1" si="15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50"/>
    </row>
    <row r="74" spans="2:52" x14ac:dyDescent="0.2">
      <c r="B74" s="18">
        <f>B73+1</f>
        <v>45</v>
      </c>
      <c r="D74" s="1" t="s">
        <v>77</v>
      </c>
      <c r="F74" s="50">
        <f ca="1">Function!T74</f>
        <v>4318.2255996879157</v>
      </c>
      <c r="H74" s="50"/>
      <c r="K74" s="73">
        <f>_xlfn.IFNA(MATCH(J74,'Trans Factors'!$B$13:$B$450,0),0)</f>
        <v>0</v>
      </c>
      <c r="L74" s="50">
        <f t="shared" ca="1" si="16"/>
        <v>4318.2255996879157</v>
      </c>
      <c r="N74" s="18"/>
      <c r="O74" s="73">
        <f>_xlfn.IFNA(MATCH(N74,'Trans Factors'!$B$13:$B$450,0),0)</f>
        <v>0</v>
      </c>
      <c r="P74" s="20">
        <f t="shared" ca="1" si="17"/>
        <v>0</v>
      </c>
      <c r="R74" s="20">
        <f t="shared" ca="1" si="17"/>
        <v>0</v>
      </c>
      <c r="S74" s="20"/>
      <c r="T74" s="20">
        <f t="shared" ref="T74" ca="1" si="75">T30+T52</f>
        <v>39.163422261415214</v>
      </c>
      <c r="U74" s="20"/>
      <c r="V74" s="20">
        <f t="shared" ref="V74" ca="1" si="76">V30+V52</f>
        <v>3560.0134120638827</v>
      </c>
      <c r="X74" s="20">
        <f t="shared" ref="X74" ca="1" si="77">X30+X52</f>
        <v>136.1762187887613</v>
      </c>
      <c r="Y74" s="9"/>
      <c r="Z74" s="20">
        <f t="shared" ref="Z74" ca="1" si="78">Z30+Z52</f>
        <v>582.87254657385631</v>
      </c>
      <c r="AA74" s="20"/>
      <c r="AB74" s="20">
        <f t="shared" ref="AB74" ca="1" si="79">AB30+AB52</f>
        <v>0</v>
      </c>
      <c r="AD74" s="20">
        <f t="shared" ref="AD74" ca="1" si="80">P74+R74+T74+V74+X74+Z74+AB74</f>
        <v>4318.2255996879157</v>
      </c>
      <c r="AF74" s="25" t="str">
        <f t="shared" ca="1" si="15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50"/>
    </row>
    <row r="75" spans="2:52" x14ac:dyDescent="0.2">
      <c r="B75" s="18">
        <f t="shared" si="24"/>
        <v>46</v>
      </c>
      <c r="D75" s="1" t="s">
        <v>394</v>
      </c>
      <c r="F75" s="41">
        <f ca="1">SUM(F62:F74)</f>
        <v>2570860.9560909146</v>
      </c>
      <c r="H75" s="41">
        <f>SUM(H62:H74)</f>
        <v>0</v>
      </c>
      <c r="L75" s="41">
        <f ca="1">SUM(L62:L74)</f>
        <v>2570860.9560909146</v>
      </c>
      <c r="O75" s="73"/>
      <c r="P75" s="28">
        <f ca="1">SUM(P62:P74)</f>
        <v>62470.349204509825</v>
      </c>
      <c r="Q75" s="23"/>
      <c r="R75" s="28">
        <f ca="1">SUM(R62:R74)</f>
        <v>6600.7037036665752</v>
      </c>
      <c r="S75" s="22"/>
      <c r="T75" s="28">
        <f ca="1">SUM(T62:T74)</f>
        <v>320177.29387236346</v>
      </c>
      <c r="U75" s="22"/>
      <c r="V75" s="28">
        <f ca="1">SUM(V62:V74)</f>
        <v>1474710.050862886</v>
      </c>
      <c r="W75" s="18"/>
      <c r="X75" s="28">
        <f ca="1">SUM(X62:X74)</f>
        <v>290212.23837993952</v>
      </c>
      <c r="Y75" s="13"/>
      <c r="Z75" s="28">
        <f ca="1">SUM(Z62:Z74)</f>
        <v>416690.32006754889</v>
      </c>
      <c r="AA75" s="22"/>
      <c r="AB75" s="28">
        <f ca="1">SUM(AB62:AB74)</f>
        <v>0</v>
      </c>
      <c r="AD75" s="28">
        <f ca="1">SUM(AD62:AD74)</f>
        <v>2570860.9560909146</v>
      </c>
      <c r="AF75" s="25" t="str">
        <f ca="1"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73"/>
      <c r="W76" s="18"/>
      <c r="AF76" s="25" t="str">
        <f t="shared" si="15"/>
        <v/>
      </c>
    </row>
    <row r="77" spans="2:52" x14ac:dyDescent="0.2">
      <c r="B77" s="18">
        <f>B75+1</f>
        <v>47</v>
      </c>
      <c r="D77" s="1" t="s">
        <v>196</v>
      </c>
      <c r="F77" s="50">
        <f ca="1">Function!T77</f>
        <v>50857.828612163146</v>
      </c>
      <c r="H77" s="50"/>
      <c r="K77" s="73">
        <f>_xlfn.IFNA(MATCH(J77,'Trans Factors'!$B$13:$B$450,0),0)</f>
        <v>0</v>
      </c>
      <c r="L77" s="50">
        <f t="shared" ref="L77" ca="1" si="81">F77-H77</f>
        <v>50857.828612163146</v>
      </c>
      <c r="N77" s="18"/>
      <c r="O77" s="73">
        <f>_xlfn.IFNA(MATCH(N77,'Trans Factors'!$B$13:$B$450,0),0)</f>
        <v>0</v>
      </c>
      <c r="P77" s="20">
        <f t="shared" ref="P77:R77" ca="1" si="82">P33+P55</f>
        <v>1795.5649818651989</v>
      </c>
      <c r="R77" s="20">
        <f t="shared" ca="1" si="82"/>
        <v>258.33306132299498</v>
      </c>
      <c r="S77" s="20"/>
      <c r="T77" s="20">
        <f t="shared" ref="T77" ca="1" si="83">T33+T55</f>
        <v>6729.0690609005351</v>
      </c>
      <c r="U77" s="20"/>
      <c r="V77" s="20">
        <f t="shared" ref="V77" ca="1" si="84">V33+V55</f>
        <v>29668.153518019961</v>
      </c>
      <c r="X77" s="20">
        <f t="shared" ref="X77" ca="1" si="85">X33+X55</f>
        <v>4437.0325265906313</v>
      </c>
      <c r="Y77" s="9"/>
      <c r="Z77" s="20">
        <f t="shared" ref="Z77" ca="1" si="86">Z33+Z55</f>
        <v>7969.6754634638301</v>
      </c>
      <c r="AA77" s="20"/>
      <c r="AB77" s="20">
        <f t="shared" ref="AB77" ca="1" si="87">AB33+AB55</f>
        <v>0</v>
      </c>
      <c r="AC77" s="9"/>
      <c r="AD77" s="20">
        <f ca="1">P77+R77+T77+V77+X77+Z77+AB77</f>
        <v>50857.828612163146</v>
      </c>
      <c r="AF77" s="25" t="str">
        <f t="shared" ca="1" si="15"/>
        <v/>
      </c>
    </row>
    <row r="78" spans="2:52" x14ac:dyDescent="0.2">
      <c r="W78" s="18"/>
      <c r="AF78" s="25" t="str">
        <f t="shared" si="15"/>
        <v/>
      </c>
    </row>
    <row r="79" spans="2:52" x14ac:dyDescent="0.2">
      <c r="B79" s="18">
        <f>B77+1</f>
        <v>48</v>
      </c>
      <c r="D79" s="1" t="s">
        <v>395</v>
      </c>
      <c r="F79" s="41">
        <f ca="1">F75+F77</f>
        <v>2621718.7847030777</v>
      </c>
      <c r="H79" s="41">
        <f>H75+H77</f>
        <v>0</v>
      </c>
      <c r="L79" s="41">
        <f ca="1">L75+L77</f>
        <v>2621718.7847030777</v>
      </c>
      <c r="P79" s="10">
        <f ca="1">P75+P77</f>
        <v>64265.914186375026</v>
      </c>
      <c r="Q79" s="14"/>
      <c r="R79" s="10">
        <f ca="1">R75+R77</f>
        <v>6859.0367649895697</v>
      </c>
      <c r="S79" s="8"/>
      <c r="T79" s="10">
        <f ca="1">T75+T77</f>
        <v>326906.362933264</v>
      </c>
      <c r="U79" s="8"/>
      <c r="V79" s="10">
        <f ca="1">V75+V77</f>
        <v>1504378.204380906</v>
      </c>
      <c r="W79" s="18"/>
      <c r="X79" s="10">
        <f ca="1">X75+X77</f>
        <v>294649.27090653015</v>
      </c>
      <c r="Y79" s="8"/>
      <c r="Z79" s="10">
        <f ca="1">Z75+Z77</f>
        <v>424659.99553101271</v>
      </c>
      <c r="AA79" s="8"/>
      <c r="AB79" s="10">
        <f ca="1">AB75+AB77</f>
        <v>0</v>
      </c>
      <c r="AD79" s="10">
        <f ca="1">AD75+AD77</f>
        <v>2621718.7847030777</v>
      </c>
      <c r="AF79" s="25" t="str">
        <f t="shared" ca="1" si="15"/>
        <v/>
      </c>
    </row>
    <row r="80" spans="2:52" x14ac:dyDescent="0.2">
      <c r="D80" s="6"/>
      <c r="F80" s="76"/>
      <c r="H80" s="76"/>
      <c r="L80" s="76"/>
      <c r="W80" s="18"/>
      <c r="AF80" s="25" t="str">
        <f t="shared" si="15"/>
        <v/>
      </c>
    </row>
    <row r="81" spans="2:32" x14ac:dyDescent="0.2">
      <c r="E81" s="6"/>
      <c r="F81" s="76"/>
      <c r="H81" s="76"/>
      <c r="L81" s="76"/>
      <c r="W81" s="18"/>
      <c r="AF81" s="25" t="str">
        <f t="shared" ref="AF81:AF83" si="88">IF(ROUND(F81,4)=ROUND(AD81,4), "", "check")</f>
        <v/>
      </c>
    </row>
    <row r="82" spans="2:32" x14ac:dyDescent="0.2">
      <c r="D82" s="6" t="s">
        <v>36</v>
      </c>
      <c r="F82" s="76"/>
      <c r="H82" s="76"/>
      <c r="L82" s="76"/>
      <c r="W82" s="18"/>
      <c r="AF82" s="25" t="str">
        <f t="shared" si="88"/>
        <v/>
      </c>
    </row>
    <row r="83" spans="2:32" x14ac:dyDescent="0.2">
      <c r="F83" s="76"/>
      <c r="H83" s="76"/>
      <c r="L83" s="76"/>
      <c r="W83" s="18"/>
      <c r="AF83" s="25" t="str">
        <f t="shared" si="88"/>
        <v/>
      </c>
    </row>
    <row r="84" spans="2:32" x14ac:dyDescent="0.2">
      <c r="B84" s="18">
        <f>B79+1</f>
        <v>49</v>
      </c>
      <c r="D84" s="1" t="s">
        <v>41</v>
      </c>
      <c r="F84" s="50">
        <f ca="1">+Function!T84</f>
        <v>18568.37524808753</v>
      </c>
      <c r="H84" s="50"/>
      <c r="K84" s="73">
        <f>_xlfn.IFNA(MATCH(J84,'Trans Factors'!$B$13:$B$450,0),0)</f>
        <v>0</v>
      </c>
      <c r="L84" s="50">
        <f t="shared" ref="L84:L88" ca="1" si="89">F84-H84</f>
        <v>18568.37524808753</v>
      </c>
      <c r="N84" s="18" t="s">
        <v>235</v>
      </c>
      <c r="O84" s="73">
        <f>_xlfn.IFNA(MATCH(N84,'Trans Factors'!$B$13:$B$450,0),0)</f>
        <v>53</v>
      </c>
      <c r="P84" s="20">
        <f ca="1">OFFSET('Trans Factors'!$B$13,$O84-1,P$14)*$L84+OFFSET('Trans Factors'!$B$13,$K84-1,P$14)*$H84</f>
        <v>455.91554801332433</v>
      </c>
      <c r="R84" s="20">
        <f ca="1">OFFSET('Trans Factors'!$B$13,$O84-1,R$14)*$L84+OFFSET('Trans Factors'!$B$13,$K84-1,R$14)*$H84</f>
        <v>48.659410593380194</v>
      </c>
      <c r="S84" s="20"/>
      <c r="T84" s="20">
        <f ca="1">OFFSET('Trans Factors'!$B$13,$O84-1,T$14)*$L84+OFFSET('Trans Factors'!$B$13,$K84-1,T$14)*$H84</f>
        <v>2318.8628105477696</v>
      </c>
      <c r="U84" s="20"/>
      <c r="V84" s="20">
        <f ca="1">OFFSET('Trans Factors'!$B$13,$O84-1,V$14)*$L84+OFFSET('Trans Factors'!$B$13,$K84-1,V$14)*$H84</f>
        <v>10647.111406827111</v>
      </c>
      <c r="X84" s="20">
        <f ca="1">OFFSET('Trans Factors'!$B$13,$O84-1,X$14)*$L84+OFFSET('Trans Factors'!$B$13,$K84-1,X$14)*$H84</f>
        <v>2089.3361692834806</v>
      </c>
      <c r="Y84" s="9"/>
      <c r="Z84" s="20">
        <f ca="1">OFFSET('Trans Factors'!$B$13,$O84-1,Z$14)*$L84+OFFSET('Trans Factors'!$B$13,$K84-1,Z$14)*$H84</f>
        <v>3008.4899028224668</v>
      </c>
      <c r="AA84" s="20"/>
      <c r="AB84" s="20">
        <f ca="1">OFFSET('Trans Factors'!$B$13,$O84-1,AB$14)*$L84+OFFSET('Trans Factors'!$B$13,$K84-1,AB$14)*$H84</f>
        <v>0</v>
      </c>
      <c r="AD84" s="20">
        <f t="shared" ref="AD84:AD88" ca="1" si="90">P84+R84+T84+V84+X84+Z84+AB84</f>
        <v>18568.375248087534</v>
      </c>
      <c r="AF84" s="25" t="str">
        <f t="shared" ca="1" si="15"/>
        <v/>
      </c>
    </row>
    <row r="85" spans="2:32" x14ac:dyDescent="0.2">
      <c r="B85" s="18">
        <f>B84+1</f>
        <v>50</v>
      </c>
      <c r="D85" s="1" t="s">
        <v>379</v>
      </c>
      <c r="F85" s="50">
        <f ca="1">+Function!T85</f>
        <v>-881.02130329384931</v>
      </c>
      <c r="H85" s="50"/>
      <c r="K85" s="73">
        <f>_xlfn.IFNA(MATCH(J85,'Trans Factors'!$B$13:$B$450,0),0)</f>
        <v>0</v>
      </c>
      <c r="L85" s="50">
        <f t="shared" ca="1" si="89"/>
        <v>-881.02130329384931</v>
      </c>
      <c r="N85" s="18" t="s">
        <v>235</v>
      </c>
      <c r="O85" s="73">
        <f>_xlfn.IFNA(MATCH(N85,'Trans Factors'!$B$13:$B$450,0),0)</f>
        <v>53</v>
      </c>
      <c r="P85" s="20">
        <f ca="1">OFFSET('Trans Factors'!$B$13,$O85-1,P$14)*$L85+OFFSET('Trans Factors'!$B$13,$K85-1,P$14)*$H85</f>
        <v>-21.632011683089996</v>
      </c>
      <c r="R85" s="20">
        <f ca="1">OFFSET('Trans Factors'!$B$13,$O85-1,R$14)*$L85+OFFSET('Trans Factors'!$B$13,$K85-1,R$14)*$H85</f>
        <v>-2.3087629782204986</v>
      </c>
      <c r="S85" s="20"/>
      <c r="T85" s="20">
        <f ca="1">OFFSET('Trans Factors'!$B$13,$O85-1,T$14)*$L85+OFFSET('Trans Factors'!$B$13,$K85-1,T$14)*$H85</f>
        <v>-110.02403324000316</v>
      </c>
      <c r="U85" s="20"/>
      <c r="V85" s="20">
        <f ca="1">OFFSET('Trans Factors'!$B$13,$O85-1,V$14)*$L85+OFFSET('Trans Factors'!$B$13,$K85-1,V$14)*$H85</f>
        <v>-505.17785442341096</v>
      </c>
      <c r="X85" s="20">
        <f ca="1">OFFSET('Trans Factors'!$B$13,$O85-1,X$14)*$L85+OFFSET('Trans Factors'!$B$13,$K85-1,X$14)*$H85</f>
        <v>-99.133588711306373</v>
      </c>
      <c r="Y85" s="9"/>
      <c r="Z85" s="20">
        <f ca="1">OFFSET('Trans Factors'!$B$13,$O85-1,Z$14)*$L85+OFFSET('Trans Factors'!$B$13,$K85-1,Z$14)*$H85</f>
        <v>-142.74505225781837</v>
      </c>
      <c r="AA85" s="20"/>
      <c r="AB85" s="20">
        <f ca="1">OFFSET('Trans Factors'!$B$13,$O85-1,AB$14)*$L85+OFFSET('Trans Factors'!$B$13,$K85-1,AB$14)*$H85</f>
        <v>0</v>
      </c>
      <c r="AD85" s="20">
        <f t="shared" ca="1" si="90"/>
        <v>-881.02130329384931</v>
      </c>
      <c r="AF85" s="25" t="str">
        <f t="shared" ca="1" si="15"/>
        <v/>
      </c>
    </row>
    <row r="86" spans="2:32" x14ac:dyDescent="0.2">
      <c r="B86" s="18">
        <f t="shared" ref="B86:B89" si="91">B85+1</f>
        <v>51</v>
      </c>
      <c r="D86" s="1" t="s">
        <v>42</v>
      </c>
      <c r="F86" s="50">
        <f ca="1">+Function!T86</f>
        <v>-10445.409930111951</v>
      </c>
      <c r="H86" s="50"/>
      <c r="K86" s="73">
        <f>_xlfn.IFNA(MATCH(J86,'Trans Factors'!$B$13:$B$450,0),0)</f>
        <v>0</v>
      </c>
      <c r="L86" s="50">
        <f t="shared" ca="1" si="89"/>
        <v>-10445.409930111951</v>
      </c>
      <c r="N86" s="18" t="s">
        <v>235</v>
      </c>
      <c r="O86" s="73">
        <f>_xlfn.IFNA(MATCH(N86,'Trans Factors'!$B$13:$B$450,0),0)</f>
        <v>53</v>
      </c>
      <c r="P86" s="20">
        <f ca="1">OFFSET('Trans Factors'!$B$13,$O86-1,P$14)*$L86+OFFSET('Trans Factors'!$B$13,$K86-1,P$14)*$H86</f>
        <v>-256.46965493124128</v>
      </c>
      <c r="R86" s="20">
        <f ca="1">OFFSET('Trans Factors'!$B$13,$O86-1,R$14)*$L86+OFFSET('Trans Factors'!$B$13,$K86-1,R$14)*$H86</f>
        <v>-27.372749840233745</v>
      </c>
      <c r="S86" s="20"/>
      <c r="T86" s="20">
        <f ca="1">OFFSET('Trans Factors'!$B$13,$O86-1,T$14)*$L86+OFFSET('Trans Factors'!$B$13,$K86-1,T$14)*$H86</f>
        <v>-1304.4476053637325</v>
      </c>
      <c r="U86" s="20"/>
      <c r="V86" s="20">
        <f ca="1">OFFSET('Trans Factors'!$B$13,$O86-1,V$14)*$L86+OFFSET('Trans Factors'!$B$13,$K86-1,V$14)*$H86</f>
        <v>-5989.4008888760836</v>
      </c>
      <c r="X86" s="20">
        <f ca="1">OFFSET('Trans Factors'!$B$13,$O86-1,X$14)*$L86+OFFSET('Trans Factors'!$B$13,$K86-1,X$14)*$H86</f>
        <v>-1175.3302310186518</v>
      </c>
      <c r="Y86" s="9"/>
      <c r="Z86" s="20">
        <f ca="1">OFFSET('Trans Factors'!$B$13,$O86-1,Z$14)*$L86+OFFSET('Trans Factors'!$B$13,$K86-1,Z$14)*$H86</f>
        <v>-1692.3888000820091</v>
      </c>
      <c r="AA86" s="20"/>
      <c r="AB86" s="20">
        <f ca="1">OFFSET('Trans Factors'!$B$13,$O86-1,AB$14)*$L86+OFFSET('Trans Factors'!$B$13,$K86-1,AB$14)*$H86</f>
        <v>0</v>
      </c>
      <c r="AD86" s="20">
        <f t="shared" ca="1" si="90"/>
        <v>-10445.409930111953</v>
      </c>
      <c r="AF86" s="25" t="str">
        <f t="shared" ca="1" si="15"/>
        <v/>
      </c>
    </row>
    <row r="87" spans="2:32" x14ac:dyDescent="0.2">
      <c r="B87" s="18">
        <f t="shared" si="91"/>
        <v>52</v>
      </c>
      <c r="D87" s="1" t="s">
        <v>380</v>
      </c>
      <c r="F87" s="50">
        <f ca="1">+Function!T87</f>
        <v>0</v>
      </c>
      <c r="H87" s="50"/>
      <c r="K87" s="73">
        <f>_xlfn.IFNA(MATCH(J87,'Trans Factors'!$B$13:$B$450,0),0)</f>
        <v>0</v>
      </c>
      <c r="L87" s="50">
        <f t="shared" ca="1" si="89"/>
        <v>0</v>
      </c>
      <c r="N87" s="18"/>
      <c r="O87" s="73">
        <f>_xlfn.IFNA(MATCH(N87,'Trans Factors'!$B$13:$B$450,0),0)</f>
        <v>0</v>
      </c>
      <c r="P87" s="20">
        <f ca="1">OFFSET('Trans Factors'!$B$13,$O87-1,P$14)*$L87+OFFSET('Trans Factors'!$B$13,$K87-1,P$14)*$H87</f>
        <v>0</v>
      </c>
      <c r="R87" s="20">
        <f ca="1">OFFSET('Trans Factors'!$B$13,$O87-1,R$14)*$L87+OFFSET('Trans Factors'!$B$13,$K87-1,R$14)*$H87</f>
        <v>0</v>
      </c>
      <c r="S87" s="20"/>
      <c r="T87" s="20">
        <f ca="1">OFFSET('Trans Factors'!$B$13,$O87-1,T$14)*$L87+OFFSET('Trans Factors'!$B$13,$K87-1,T$14)*$H87</f>
        <v>0</v>
      </c>
      <c r="U87" s="20"/>
      <c r="V87" s="20">
        <f ca="1">OFFSET('Trans Factors'!$B$13,$O87-1,V$14)*$L87+OFFSET('Trans Factors'!$B$13,$K87-1,V$14)*$H87</f>
        <v>0</v>
      </c>
      <c r="X87" s="20">
        <f ca="1">OFFSET('Trans Factors'!$B$13,$O87-1,X$14)*$L87+OFFSET('Trans Factors'!$B$13,$K87-1,X$14)*$H87</f>
        <v>0</v>
      </c>
      <c r="Y87" s="9"/>
      <c r="Z87" s="20">
        <f ca="1">OFFSET('Trans Factors'!$B$13,$O87-1,Z$14)*$L87+OFFSET('Trans Factors'!$B$13,$K87-1,Z$14)*$H87</f>
        <v>0</v>
      </c>
      <c r="AA87" s="20"/>
      <c r="AB87" s="20">
        <f ca="1">OFFSET('Trans Factors'!$B$13,$O87-1,AB$14)*$L87+OFFSET('Trans Factors'!$B$13,$K87-1,AB$14)*$H87</f>
        <v>0</v>
      </c>
      <c r="AD87" s="20">
        <f t="shared" ca="1" si="90"/>
        <v>0</v>
      </c>
      <c r="AF87" s="25" t="str">
        <f t="shared" ca="1" si="15"/>
        <v/>
      </c>
    </row>
    <row r="88" spans="2:32" x14ac:dyDescent="0.2">
      <c r="B88" s="18">
        <f t="shared" si="91"/>
        <v>53</v>
      </c>
      <c r="D88" s="1" t="s">
        <v>381</v>
      </c>
      <c r="F88" s="50">
        <f ca="1">+Function!T88</f>
        <v>-22631.15789879825</v>
      </c>
      <c r="H88" s="50"/>
      <c r="K88" s="73">
        <f>_xlfn.IFNA(MATCH(J88,'Trans Factors'!$B$13:$B$450,0),0)</f>
        <v>0</v>
      </c>
      <c r="L88" s="50">
        <f t="shared" ca="1" si="89"/>
        <v>-22631.15789879825</v>
      </c>
      <c r="N88" s="18" t="s">
        <v>235</v>
      </c>
      <c r="O88" s="73">
        <f>_xlfn.IFNA(MATCH(N88,'Trans Factors'!$B$13:$B$450,0),0)</f>
        <v>53</v>
      </c>
      <c r="P88" s="20">
        <f ca="1">OFFSET('Trans Factors'!$B$13,$O88-1,P$14)*$L88+OFFSET('Trans Factors'!$B$13,$K88-1,P$14)*$H88</f>
        <v>-555.67041368734624</v>
      </c>
      <c r="R88" s="20">
        <f ca="1">OFFSET('Trans Factors'!$B$13,$O88-1,R$14)*$L88+OFFSET('Trans Factors'!$B$13,$K88-1,R$14)*$H88</f>
        <v>-59.306147667102138</v>
      </c>
      <c r="S88" s="20"/>
      <c r="T88" s="20">
        <f ca="1">OFFSET('Trans Factors'!$B$13,$O88-1,T$14)*$L88+OFFSET('Trans Factors'!$B$13,$K88-1,T$14)*$H88</f>
        <v>-2826.2327591943053</v>
      </c>
      <c r="U88" s="20"/>
      <c r="V88" s="20">
        <f ca="1">OFFSET('Trans Factors'!$B$13,$O88-1,V$14)*$L88+OFFSET('Trans Factors'!$B$13,$K88-1,V$14)*$H88</f>
        <v>-12976.712081409378</v>
      </c>
      <c r="X88" s="20">
        <f ca="1">OFFSET('Trans Factors'!$B$13,$O88-1,X$14)*$L88+OFFSET('Trans Factors'!$B$13,$K88-1,X$14)*$H88</f>
        <v>-2546.4854150658548</v>
      </c>
      <c r="Y88" s="9"/>
      <c r="Z88" s="20">
        <f ca="1">OFFSET('Trans Factors'!$B$13,$O88-1,Z$14)*$L88+OFFSET('Trans Factors'!$B$13,$K88-1,Z$14)*$H88</f>
        <v>-3666.7510817742655</v>
      </c>
      <c r="AA88" s="20"/>
      <c r="AB88" s="20">
        <f ca="1">OFFSET('Trans Factors'!$B$13,$O88-1,AB$14)*$L88+OFFSET('Trans Factors'!$B$13,$K88-1,AB$14)*$H88</f>
        <v>0</v>
      </c>
      <c r="AD88" s="20">
        <f t="shared" ca="1" si="90"/>
        <v>-22631.15789879825</v>
      </c>
      <c r="AF88" s="25" t="str">
        <f t="shared" ca="1" si="15"/>
        <v/>
      </c>
    </row>
    <row r="89" spans="2:32" x14ac:dyDescent="0.2">
      <c r="B89" s="18">
        <f t="shared" si="91"/>
        <v>54</v>
      </c>
      <c r="D89" s="1" t="s">
        <v>396</v>
      </c>
      <c r="F89" s="41">
        <f ca="1">SUM(F82:F88)</f>
        <v>-15389.21388411652</v>
      </c>
      <c r="H89" s="41">
        <f>SUM(H82:H88)</f>
        <v>0</v>
      </c>
      <c r="K89" s="73"/>
      <c r="L89" s="41">
        <f ca="1">SUM(L82:L88)</f>
        <v>-15389.21388411652</v>
      </c>
      <c r="P89" s="28">
        <f ca="1">SUM(P82:P88)</f>
        <v>-377.85653228835321</v>
      </c>
      <c r="Q89" s="22"/>
      <c r="R89" s="28">
        <f ca="1">SUM(R82:R88)</f>
        <v>-40.328249892176188</v>
      </c>
      <c r="S89" s="22"/>
      <c r="T89" s="28">
        <f ca="1">SUM(T82:T88)</f>
        <v>-1921.8415872502712</v>
      </c>
      <c r="U89" s="22"/>
      <c r="V89" s="28">
        <f ca="1">SUM(V82:V88)</f>
        <v>-8824.1794178817618</v>
      </c>
      <c r="W89" s="54"/>
      <c r="X89" s="28">
        <f ca="1">SUM(X82:X88)</f>
        <v>-1731.6130655123325</v>
      </c>
      <c r="Y89" s="13"/>
      <c r="Z89" s="28">
        <f ca="1">SUM(Z82:Z88)</f>
        <v>-2493.3950312916259</v>
      </c>
      <c r="AA89" s="22"/>
      <c r="AB89" s="28">
        <f ca="1">SUM(AB82:AB88)</f>
        <v>0</v>
      </c>
      <c r="AC89" s="8"/>
      <c r="AD89" s="28">
        <f ca="1">SUM(AD82:AD88)</f>
        <v>-15389.213884116518</v>
      </c>
      <c r="AF89" s="25" t="str">
        <f t="shared" ca="1" si="15"/>
        <v/>
      </c>
    </row>
    <row r="90" spans="2:32" x14ac:dyDescent="0.2">
      <c r="W90" s="18"/>
      <c r="AF90" s="25" t="str">
        <f t="shared" si="15"/>
        <v/>
      </c>
    </row>
    <row r="91" spans="2:32" x14ac:dyDescent="0.2">
      <c r="AF91" s="25" t="str">
        <f t="shared" si="15"/>
        <v/>
      </c>
    </row>
    <row r="92" spans="2:32" x14ac:dyDescent="0.2">
      <c r="B92" s="18">
        <f>B89+1</f>
        <v>55</v>
      </c>
      <c r="D92" s="1" t="s">
        <v>397</v>
      </c>
      <c r="F92" s="41">
        <f ca="1">F79+F89</f>
        <v>2606329.5708189611</v>
      </c>
      <c r="H92" s="41">
        <f>H79+H89</f>
        <v>0</v>
      </c>
      <c r="L92" s="41">
        <f ca="1">L79+L89</f>
        <v>2606329.5708189611</v>
      </c>
      <c r="P92" s="10">
        <f ca="1">P79+P89</f>
        <v>63888.057654086675</v>
      </c>
      <c r="Q92" s="8"/>
      <c r="R92" s="10">
        <f ca="1">R79+R89</f>
        <v>6818.7085150973935</v>
      </c>
      <c r="S92" s="8"/>
      <c r="T92" s="10">
        <f ca="1">T79+T89</f>
        <v>324984.5213460137</v>
      </c>
      <c r="U92" s="8"/>
      <c r="V92" s="10">
        <f ca="1">V79+V89</f>
        <v>1495554.0249630243</v>
      </c>
      <c r="W92" s="8"/>
      <c r="X92" s="10">
        <f ca="1">X79+X89</f>
        <v>292917.65784101782</v>
      </c>
      <c r="Y92" s="8"/>
      <c r="Z92" s="10">
        <f ca="1">Z79+Z89</f>
        <v>422166.60049972107</v>
      </c>
      <c r="AA92" s="8"/>
      <c r="AB92" s="10">
        <f ca="1">AB79+AB89</f>
        <v>0</v>
      </c>
      <c r="AC92" s="8"/>
      <c r="AD92" s="10">
        <f ca="1">AD79+AD89</f>
        <v>2606329.5708189611</v>
      </c>
      <c r="AF92" s="25" t="str">
        <f t="shared" ca="1" si="15"/>
        <v/>
      </c>
    </row>
    <row r="93" spans="2:32" x14ac:dyDescent="0.2">
      <c r="AF93" s="25" t="str">
        <f t="shared" si="15"/>
        <v/>
      </c>
    </row>
    <row r="94" spans="2:32" x14ac:dyDescent="0.2">
      <c r="AF94" s="25" t="str">
        <f t="shared" si="15"/>
        <v/>
      </c>
    </row>
    <row r="95" spans="2:32" x14ac:dyDescent="0.2">
      <c r="B95" s="18">
        <f>B92+1</f>
        <v>56</v>
      </c>
      <c r="D95" s="1" t="s">
        <v>38</v>
      </c>
      <c r="F95" s="85">
        <f>Function!F95</f>
        <v>6.0821321807016528E-2</v>
      </c>
      <c r="G95" s="136"/>
      <c r="H95" s="85">
        <f>Function!H95</f>
        <v>0</v>
      </c>
      <c r="I95" s="136"/>
      <c r="J95" s="136"/>
      <c r="K95" s="142"/>
      <c r="L95" s="85">
        <f>Function!L95</f>
        <v>6.0821321807016528E-2</v>
      </c>
      <c r="M95" s="143"/>
      <c r="N95" s="143"/>
      <c r="O95" s="142"/>
      <c r="P95" s="144">
        <f>$F$95</f>
        <v>6.0821321807016528E-2</v>
      </c>
      <c r="Q95" s="143"/>
      <c r="R95" s="144">
        <f>$F$95</f>
        <v>6.0821321807016528E-2</v>
      </c>
      <c r="S95" s="143"/>
      <c r="T95" s="144">
        <f>$F$95</f>
        <v>6.0821321807016528E-2</v>
      </c>
      <c r="U95" s="143"/>
      <c r="V95" s="144">
        <f>$F$95</f>
        <v>6.0821321807016528E-2</v>
      </c>
      <c r="W95" s="144"/>
      <c r="X95" s="144">
        <f>$F$95</f>
        <v>6.0821321807016528E-2</v>
      </c>
      <c r="Y95" s="143"/>
      <c r="Z95" s="144">
        <f>$F$95</f>
        <v>6.0821321807016528E-2</v>
      </c>
      <c r="AA95" s="143"/>
      <c r="AB95" s="144">
        <f>$F$95</f>
        <v>6.0821321807016528E-2</v>
      </c>
      <c r="AD95" s="24"/>
      <c r="AF95" s="25"/>
    </row>
    <row r="96" spans="2:32" x14ac:dyDescent="0.2">
      <c r="AF96" s="25" t="str">
        <f t="shared" si="15"/>
        <v/>
      </c>
    </row>
    <row r="97" spans="2:32" x14ac:dyDescent="0.2">
      <c r="B97" s="18">
        <f>B95+1</f>
        <v>57</v>
      </c>
      <c r="D97" s="1" t="s">
        <v>398</v>
      </c>
      <c r="F97" s="41">
        <f ca="1">F92*F95</f>
        <v>158520.4095619233</v>
      </c>
      <c r="H97" s="41">
        <f>H92*H95</f>
        <v>0</v>
      </c>
      <c r="L97" s="41">
        <f ca="1">L92*L95</f>
        <v>158520.4095619233</v>
      </c>
      <c r="P97" s="10">
        <f ca="1">P92*P95</f>
        <v>3885.756114204431</v>
      </c>
      <c r="R97" s="10">
        <f ca="1">R92*R95</f>
        <v>414.72286490498237</v>
      </c>
      <c r="T97" s="10">
        <f ca="1">T92*T95</f>
        <v>19765.988155085131</v>
      </c>
      <c r="V97" s="10">
        <f ca="1">V92*V95</f>
        <v>90961.572632054929</v>
      </c>
      <c r="X97" s="10">
        <f ca="1">X92*X95</f>
        <v>17815.639130506104</v>
      </c>
      <c r="Z97" s="10">
        <f ca="1">Z92*Z95</f>
        <v>25676.730665167721</v>
      </c>
      <c r="AA97" s="8"/>
      <c r="AB97" s="10">
        <f ca="1">AB92*AB95</f>
        <v>0</v>
      </c>
      <c r="AD97" s="10">
        <f ca="1">P97+R97+T97+V97+X97+Z97+AB97</f>
        <v>158520.4095619233</v>
      </c>
      <c r="AF97" s="25" t="str">
        <f t="shared" ca="1" si="15"/>
        <v/>
      </c>
    </row>
    <row r="98" spans="2:32" x14ac:dyDescent="0.2">
      <c r="F98" s="50"/>
      <c r="H98" s="50"/>
      <c r="L98" s="50"/>
      <c r="AD98" s="1">
        <f t="shared" ref="AD98:AD99" si="92">P98+R98+T98+V98+X98+Z98+AB98</f>
        <v>0</v>
      </c>
      <c r="AF98" s="25" t="str">
        <f t="shared" si="15"/>
        <v/>
      </c>
    </row>
    <row r="99" spans="2:32" x14ac:dyDescent="0.2">
      <c r="F99" s="50"/>
      <c r="H99" s="50"/>
      <c r="L99" s="50"/>
      <c r="AD99" s="1">
        <f t="shared" si="92"/>
        <v>0</v>
      </c>
      <c r="AF99" s="25" t="str">
        <f t="shared" si="15"/>
        <v/>
      </c>
    </row>
    <row r="100" spans="2:32" x14ac:dyDescent="0.2">
      <c r="D100" s="6" t="s">
        <v>70</v>
      </c>
      <c r="AF100" s="25" t="str">
        <f t="shared" si="15"/>
        <v/>
      </c>
    </row>
    <row r="101" spans="2:32" x14ac:dyDescent="0.2">
      <c r="AF101" s="25" t="str">
        <f t="shared" si="15"/>
        <v/>
      </c>
    </row>
    <row r="102" spans="2:32" x14ac:dyDescent="0.2">
      <c r="B102" s="18">
        <f>B97+1</f>
        <v>58</v>
      </c>
      <c r="D102" s="1" t="s">
        <v>195</v>
      </c>
      <c r="F102" s="50">
        <f ca="1">Function!T102</f>
        <v>82421.141572556502</v>
      </c>
      <c r="H102" s="50"/>
      <c r="K102" s="73">
        <f>_xlfn.IFNA(MATCH(J102,'Trans Factors'!$B$13:$B$450,0),0)</f>
        <v>0</v>
      </c>
      <c r="L102" s="50">
        <f t="shared" ref="L102:L103" ca="1" si="93">F102-H102</f>
        <v>82421.141572556502</v>
      </c>
      <c r="N102" s="18" t="s">
        <v>245</v>
      </c>
      <c r="O102" s="73">
        <f>_xlfn.IFNA(MATCH(N102,'Trans Factors'!$B$13:$B$450,0),0)</f>
        <v>20</v>
      </c>
      <c r="P102" s="20">
        <f ca="1">OFFSET('Trans Factors'!$B$13,$O102-1,P$14)*$L102+OFFSET('Trans Factors'!$B$13,$K102-1,P$14)*$H102</f>
        <v>2855.622039833414</v>
      </c>
      <c r="R102" s="20">
        <f ca="1">OFFSET('Trans Factors'!$B$13,$O102-1,R$14)*$L102+OFFSET('Trans Factors'!$B$13,$K102-1,R$14)*$H102</f>
        <v>416.91594646719744</v>
      </c>
      <c r="S102" s="20"/>
      <c r="T102" s="20">
        <f ca="1">OFFSET('Trans Factors'!$B$13,$O102-1,T$14)*$L102+OFFSET('Trans Factors'!$B$13,$K102-1,T$14)*$H102</f>
        <v>12907.437187673129</v>
      </c>
      <c r="U102" s="20"/>
      <c r="V102" s="20">
        <f ca="1">OFFSET('Trans Factors'!$B$13,$O102-1,V$14)*$L102+OFFSET('Trans Factors'!$B$13,$K102-1,V$14)*$H102</f>
        <v>52489.520001681689</v>
      </c>
      <c r="X102" s="20">
        <f ca="1">OFFSET('Trans Factors'!$B$13,$O102-1,X$14)*$L102+OFFSET('Trans Factors'!$B$13,$K102-1,X$14)*$H102</f>
        <v>4933.7362080497405</v>
      </c>
      <c r="Y102" s="9"/>
      <c r="Z102" s="20">
        <f ca="1">OFFSET('Trans Factors'!$B$13,$O102-1,Z$14)*$L102+OFFSET('Trans Factors'!$B$13,$K102-1,Z$14)*$H102</f>
        <v>8817.9101888513178</v>
      </c>
      <c r="AA102" s="20"/>
      <c r="AB102" s="20">
        <f ca="1">OFFSET('Trans Factors'!$B$13,$O102-1,AB$14)*$L102+OFFSET('Trans Factors'!$B$13,$K102-1,AB$14)*$H102</f>
        <v>0</v>
      </c>
      <c r="AD102" s="20">
        <f t="shared" ref="AD102" ca="1" si="94">P102+R102+T102+V102+X102+Z102+AB102</f>
        <v>82421.141572556488</v>
      </c>
      <c r="AF102" s="25" t="str">
        <f t="shared" ca="1" si="15"/>
        <v/>
      </c>
    </row>
    <row r="103" spans="2:32" x14ac:dyDescent="0.2">
      <c r="B103" s="18">
        <f>B102+1</f>
        <v>59</v>
      </c>
      <c r="D103" s="1" t="s">
        <v>196</v>
      </c>
      <c r="F103" s="87">
        <f ca="1">Function!T103</f>
        <v>7071.8904647083737</v>
      </c>
      <c r="H103" s="87"/>
      <c r="K103" s="73">
        <f>_xlfn.IFNA(MATCH(J103,'Trans Factors'!$B$13:$B$450,0),0)</f>
        <v>0</v>
      </c>
      <c r="L103" s="87">
        <f t="shared" ca="1" si="93"/>
        <v>7071.8904647083737</v>
      </c>
      <c r="N103" s="18" t="s">
        <v>234</v>
      </c>
      <c r="O103" s="73">
        <f>_xlfn.IFNA(MATCH(N103,'Trans Factors'!$B$13:$B$450,0),0)</f>
        <v>23</v>
      </c>
      <c r="P103" s="20">
        <f ca="1">OFFSET('Trans Factors'!$B$13,$O103-1,P$14)*$L103+OFFSET('Trans Factors'!$B$13,$K103-1,P$14)*$H103</f>
        <v>249.67717302385785</v>
      </c>
      <c r="R103" s="20">
        <f ca="1">OFFSET('Trans Factors'!$B$13,$O103-1,R$14)*$L103+OFFSET('Trans Factors'!$B$13,$K103-1,R$14)*$H103</f>
        <v>35.921767856445406</v>
      </c>
      <c r="S103" s="20"/>
      <c r="T103" s="20">
        <f ca="1">OFFSET('Trans Factors'!$B$13,$O103-1,T$14)*$L103+OFFSET('Trans Factors'!$B$13,$K103-1,T$14)*$H103</f>
        <v>935.69152727778226</v>
      </c>
      <c r="U103" s="20"/>
      <c r="V103" s="20">
        <f ca="1">OFFSET('Trans Factors'!$B$13,$O103-1,V$14)*$L103+OFFSET('Trans Factors'!$B$13,$K103-1,V$14)*$H103</f>
        <v>4125.4205634609316</v>
      </c>
      <c r="X103" s="20">
        <f ca="1">OFFSET('Trans Factors'!$B$13,$O103-1,X$14)*$L103+OFFSET('Trans Factors'!$B$13,$K103-1,X$14)*$H103</f>
        <v>616.97891696643899</v>
      </c>
      <c r="Y103" s="9"/>
      <c r="Z103" s="20">
        <f ca="1">OFFSET('Trans Factors'!$B$13,$O103-1,Z$14)*$L103+OFFSET('Trans Factors'!$B$13,$K103-1,Z$14)*$H103</f>
        <v>1108.2005161229188</v>
      </c>
      <c r="AA103" s="20"/>
      <c r="AB103" s="20">
        <f ca="1">OFFSET('Trans Factors'!$B$13,$O103-1,AB$14)*$L103+OFFSET('Trans Factors'!$B$13,$K103-1,AB$14)*$H103</f>
        <v>0</v>
      </c>
      <c r="AD103" s="22">
        <f t="shared" ref="AD103" ca="1" si="95">P103+R103+T103+V103+X103+Z103+AB103</f>
        <v>7071.8904647083755</v>
      </c>
      <c r="AF103" s="25" t="str">
        <f t="shared" ca="1" si="15"/>
        <v/>
      </c>
    </row>
    <row r="104" spans="2:32" x14ac:dyDescent="0.2">
      <c r="B104" s="18">
        <f>B103+1</f>
        <v>60</v>
      </c>
      <c r="D104" s="1" t="s">
        <v>197</v>
      </c>
      <c r="F104" s="41">
        <f ca="1">F102+F103</f>
        <v>89493.032037264871</v>
      </c>
      <c r="H104" s="41">
        <f>H102+H103</f>
        <v>0</v>
      </c>
      <c r="L104" s="41">
        <f ca="1">L102+L103</f>
        <v>89493.032037264871</v>
      </c>
      <c r="P104" s="10">
        <f ca="1">P102+P103</f>
        <v>3105.2992128572719</v>
      </c>
      <c r="R104" s="10">
        <f ca="1">R102+R103</f>
        <v>452.83771432364284</v>
      </c>
      <c r="T104" s="10">
        <f ca="1">T102+T103</f>
        <v>13843.128714950912</v>
      </c>
      <c r="V104" s="10">
        <f ca="1">V102+V103</f>
        <v>56614.94056514262</v>
      </c>
      <c r="X104" s="10">
        <f ca="1">X102+X103</f>
        <v>5550.7151250161796</v>
      </c>
      <c r="Z104" s="10">
        <f ca="1">Z102+Z103</f>
        <v>9926.1107049742368</v>
      </c>
      <c r="AB104" s="10">
        <f ca="1">AB102+AB103</f>
        <v>0</v>
      </c>
      <c r="AD104" s="10">
        <f ca="1">AD102+AD103</f>
        <v>89493.032037264857</v>
      </c>
      <c r="AF104" s="25" t="str">
        <f t="shared" ca="1" si="15"/>
        <v/>
      </c>
    </row>
    <row r="105" spans="2:32" x14ac:dyDescent="0.2">
      <c r="AF105" s="25" t="str">
        <f t="shared" si="15"/>
        <v/>
      </c>
    </row>
    <row r="106" spans="2:32" x14ac:dyDescent="0.2">
      <c r="D106" s="6" t="s">
        <v>69</v>
      </c>
      <c r="F106" s="50"/>
      <c r="H106" s="50"/>
      <c r="L106" s="50"/>
      <c r="AF106" s="25" t="str">
        <f t="shared" ref="AF106:AF111" si="96">IF(ROUND(F106,4)=ROUND(AD106,4), "", "check")</f>
        <v/>
      </c>
    </row>
    <row r="107" spans="2:32" x14ac:dyDescent="0.2">
      <c r="F107" s="50"/>
      <c r="H107" s="50"/>
      <c r="L107" s="50"/>
      <c r="AF107" s="25" t="str">
        <f t="shared" si="96"/>
        <v/>
      </c>
    </row>
    <row r="108" spans="2:32" x14ac:dyDescent="0.2">
      <c r="B108" s="18">
        <f>B104+1</f>
        <v>61</v>
      </c>
      <c r="D108" s="1" t="s">
        <v>39</v>
      </c>
      <c r="F108" s="50">
        <f ca="1">Function!T108</f>
        <v>20456.591316541941</v>
      </c>
      <c r="H108" s="50"/>
      <c r="K108" s="73">
        <f>_xlfn.IFNA(MATCH(J108,'Trans Factors'!$B$13:$B$450,0),0)</f>
        <v>0</v>
      </c>
      <c r="L108" s="50">
        <f t="shared" ref="L108:L109" ca="1" si="97">F108-H108</f>
        <v>20456.591316541941</v>
      </c>
      <c r="N108" s="18" t="s">
        <v>236</v>
      </c>
      <c r="O108" s="73">
        <f>_xlfn.IFNA(MATCH(N108,'Trans Factors'!$B$13:$B$450,0),0)</f>
        <v>62</v>
      </c>
      <c r="P108" s="20">
        <f ca="1">OFFSET('Trans Factors'!$B$13,$O108-1,P$14)*$L108+OFFSET('Trans Factors'!$B$13,$K108-1,P$14)*$H108</f>
        <v>501.44536595448903</v>
      </c>
      <c r="R108" s="20">
        <f ca="1">OFFSET('Trans Factors'!$B$13,$O108-1,R$14)*$L108+OFFSET('Trans Factors'!$B$13,$K108-1,R$14)*$H108</f>
        <v>53.518762539359955</v>
      </c>
      <c r="S108" s="20"/>
      <c r="T108" s="20">
        <f ca="1">OFFSET('Trans Factors'!$B$13,$O108-1,T$14)*$L108+OFFSET('Trans Factors'!$B$13,$K108-1,T$14)*$H108</f>
        <v>2550.7424739414073</v>
      </c>
      <c r="U108" s="20"/>
      <c r="V108" s="20">
        <f ca="1">OFFSET('Trans Factors'!$B$13,$O108-1,V$14)*$L108+OFFSET('Trans Factors'!$B$13,$K108-1,V$14)*$H108</f>
        <v>11738.322667637432</v>
      </c>
      <c r="X108" s="20">
        <f ca="1">OFFSET('Trans Factors'!$B$13,$O108-1,X$14)*$L108+OFFSET('Trans Factors'!$B$13,$K108-1,X$14)*$H108</f>
        <v>2299.0556846460254</v>
      </c>
      <c r="Y108" s="9"/>
      <c r="Z108" s="20">
        <f ca="1">OFFSET('Trans Factors'!$B$13,$O108-1,Z$14)*$L108+OFFSET('Trans Factors'!$B$13,$K108-1,Z$14)*$H108</f>
        <v>3313.5063618232257</v>
      </c>
      <c r="AA108" s="20"/>
      <c r="AB108" s="20">
        <f ca="1">OFFSET('Trans Factors'!$B$13,$O108-1,AB$14)*$L108+OFFSET('Trans Factors'!$B$13,$K108-1,AB$14)*$H108</f>
        <v>0</v>
      </c>
      <c r="AD108" s="20">
        <f t="shared" ref="AD108:AD109" ca="1" si="98">P108+R108+T108+V108+X108+Z108+AB108</f>
        <v>20456.591316541941</v>
      </c>
      <c r="AF108" s="25" t="str">
        <f t="shared" ca="1" si="96"/>
        <v/>
      </c>
    </row>
    <row r="109" spans="2:32" x14ac:dyDescent="0.2">
      <c r="B109" s="18">
        <f>B108+1</f>
        <v>62</v>
      </c>
      <c r="D109" s="1" t="s">
        <v>40</v>
      </c>
      <c r="F109" s="50">
        <f ca="1">Function!T109</f>
        <v>25970.862333656336</v>
      </c>
      <c r="H109" s="50"/>
      <c r="K109" s="73">
        <f>_xlfn.IFNA(MATCH(J109,'Trans Factors'!$B$13:$B$450,0),0)</f>
        <v>0</v>
      </c>
      <c r="L109" s="50">
        <f t="shared" ca="1" si="97"/>
        <v>25970.862333656336</v>
      </c>
      <c r="N109" s="18" t="s">
        <v>237</v>
      </c>
      <c r="O109" s="73">
        <f>_xlfn.IFNA(MATCH(N109,'Trans Factors'!$B$13:$B$450,0),0)</f>
        <v>59</v>
      </c>
      <c r="P109" s="20">
        <f ca="1">OFFSET('Trans Factors'!$B$13,$O109-1,P$14)*$L109+OFFSET('Trans Factors'!$B$13,$K109-1,P$14)*$H109</f>
        <v>2489.2500370025618</v>
      </c>
      <c r="R109" s="20">
        <f ca="1">OFFSET('Trans Factors'!$B$13,$O109-1,R$14)*$L109+OFFSET('Trans Factors'!$B$13,$K109-1,R$14)*$H109</f>
        <v>20.461271526811231</v>
      </c>
      <c r="S109" s="20"/>
      <c r="T109" s="20">
        <f ca="1">OFFSET('Trans Factors'!$B$13,$O109-1,T$14)*$L109+OFFSET('Trans Factors'!$B$13,$K109-1,T$14)*$H109</f>
        <v>1082.306689369793</v>
      </c>
      <c r="U109" s="20"/>
      <c r="V109" s="20">
        <f ca="1">OFFSET('Trans Factors'!$B$13,$O109-1,V$14)*$L109+OFFSET('Trans Factors'!$B$13,$K109-1,V$14)*$H109</f>
        <v>17907.616544831231</v>
      </c>
      <c r="X109" s="20">
        <f ca="1">OFFSET('Trans Factors'!$B$13,$O109-1,X$14)*$L109+OFFSET('Trans Factors'!$B$13,$K109-1,X$14)*$H109</f>
        <v>1041.3982096617547</v>
      </c>
      <c r="Y109" s="9"/>
      <c r="Z109" s="20">
        <f ca="1">OFFSET('Trans Factors'!$B$13,$O109-1,Z$14)*$L109+OFFSET('Trans Factors'!$B$13,$K109-1,Z$14)*$H109</f>
        <v>3429.8295812641823</v>
      </c>
      <c r="AA109" s="20"/>
      <c r="AB109" s="20">
        <f ca="1">OFFSET('Trans Factors'!$B$13,$O109-1,AB$14)*$L109+OFFSET('Trans Factors'!$B$13,$K109-1,AB$14)*$H109</f>
        <v>0</v>
      </c>
      <c r="AD109" s="20">
        <f t="shared" ca="1" si="98"/>
        <v>25970.862333656332</v>
      </c>
      <c r="AF109" s="25" t="str">
        <f t="shared" ca="1" si="96"/>
        <v/>
      </c>
    </row>
    <row r="110" spans="2:32" x14ac:dyDescent="0.2">
      <c r="B110" s="18">
        <f>B109+1</f>
        <v>63</v>
      </c>
      <c r="D110" s="1" t="s">
        <v>294</v>
      </c>
      <c r="F110" s="41">
        <f ca="1">F108+F109</f>
        <v>46427.45365019828</v>
      </c>
      <c r="H110" s="41">
        <f>H108+H109</f>
        <v>0</v>
      </c>
      <c r="L110" s="41">
        <f ca="1">L108+L109</f>
        <v>46427.45365019828</v>
      </c>
      <c r="P110" s="10">
        <f ca="1">P108+P109</f>
        <v>2990.6954029570506</v>
      </c>
      <c r="R110" s="10">
        <f ca="1">R108+R109</f>
        <v>73.980034066171186</v>
      </c>
      <c r="T110" s="10">
        <f ca="1">T108+T109</f>
        <v>3633.0491633112006</v>
      </c>
      <c r="V110" s="10">
        <f ca="1">V108+V109</f>
        <v>29645.939212468664</v>
      </c>
      <c r="X110" s="10">
        <f ca="1">X108+X109</f>
        <v>3340.45389430778</v>
      </c>
      <c r="Z110" s="10">
        <f ca="1">Z108+Z109</f>
        <v>6743.3359430874079</v>
      </c>
      <c r="AB110" s="10">
        <f ca="1">AB108+AB109</f>
        <v>0</v>
      </c>
      <c r="AD110" s="10">
        <f ca="1">AD108+AD109</f>
        <v>46427.453650198273</v>
      </c>
      <c r="AF110" s="25" t="str">
        <f t="shared" ca="1" si="96"/>
        <v/>
      </c>
    </row>
    <row r="111" spans="2:32" x14ac:dyDescent="0.2">
      <c r="AF111" s="25" t="str">
        <f t="shared" si="96"/>
        <v/>
      </c>
    </row>
    <row r="112" spans="2:32" x14ac:dyDescent="0.2">
      <c r="AF112" s="25" t="str">
        <f t="shared" si="15"/>
        <v/>
      </c>
    </row>
    <row r="113" spans="2:52" x14ac:dyDescent="0.2">
      <c r="D113" s="6" t="s">
        <v>74</v>
      </c>
      <c r="AF113" s="25" t="str">
        <f t="shared" si="15"/>
        <v/>
      </c>
      <c r="AI113" s="2" t="s">
        <v>181</v>
      </c>
      <c r="AJ113" s="2" t="s">
        <v>189</v>
      </c>
      <c r="AL113" s="2" t="s">
        <v>52</v>
      </c>
      <c r="AM113" s="2"/>
      <c r="AN113" s="2" t="s">
        <v>54</v>
      </c>
      <c r="AO113" s="2"/>
      <c r="AP113" s="2" t="s">
        <v>55</v>
      </c>
      <c r="AQ113" s="2"/>
      <c r="AR113" s="2" t="s">
        <v>56</v>
      </c>
      <c r="AS113" s="2"/>
      <c r="AT113" s="2" t="s">
        <v>57</v>
      </c>
      <c r="AU113" s="2"/>
      <c r="AV113" s="2" t="s">
        <v>60</v>
      </c>
      <c r="AW113" s="2"/>
      <c r="AX113" s="2" t="s">
        <v>9</v>
      </c>
      <c r="AZ113" s="2"/>
    </row>
    <row r="114" spans="2:52" x14ac:dyDescent="0.2">
      <c r="AF114" s="25" t="str">
        <f t="shared" si="15"/>
        <v/>
      </c>
      <c r="AI114" s="33" t="s">
        <v>187</v>
      </c>
      <c r="AJ114" s="33" t="s">
        <v>188</v>
      </c>
      <c r="AL114" s="33" t="s">
        <v>53</v>
      </c>
      <c r="AM114" s="2"/>
      <c r="AN114" s="33" t="s">
        <v>53</v>
      </c>
      <c r="AO114" s="2"/>
      <c r="AP114" s="33" t="s">
        <v>53</v>
      </c>
      <c r="AQ114" s="2"/>
      <c r="AR114" s="33" t="s">
        <v>55</v>
      </c>
      <c r="AS114" s="2"/>
      <c r="AT114" s="33" t="s">
        <v>58</v>
      </c>
      <c r="AU114" s="2"/>
      <c r="AV114" s="33" t="s">
        <v>81</v>
      </c>
      <c r="AW114" s="2"/>
      <c r="AX114" s="33" t="s">
        <v>49</v>
      </c>
      <c r="AZ114" s="33" t="s">
        <v>11</v>
      </c>
    </row>
    <row r="115" spans="2:52" x14ac:dyDescent="0.2">
      <c r="D115" s="1" t="s">
        <v>7</v>
      </c>
      <c r="AF115" s="25" t="str">
        <f t="shared" si="15"/>
        <v/>
      </c>
    </row>
    <row r="116" spans="2:52" x14ac:dyDescent="0.2">
      <c r="B116" s="18">
        <f>B110+1</f>
        <v>64</v>
      </c>
      <c r="D116" s="36" t="s">
        <v>309</v>
      </c>
      <c r="F116" s="50">
        <f ca="1">Function!T116</f>
        <v>0</v>
      </c>
      <c r="H116" s="78"/>
      <c r="K116" s="73">
        <f>_xlfn.IFNA(MATCH(J116,'Trans Factors'!$B$13:$B$450,0),0)</f>
        <v>0</v>
      </c>
      <c r="L116" s="50">
        <f t="shared" ref="L116:L160" ca="1" si="99">F116-H116</f>
        <v>0</v>
      </c>
      <c r="O116" s="73">
        <f>_xlfn.IFNA(MATCH(N116,'Trans Factors'!$B$13:$B$450,0),0)</f>
        <v>0</v>
      </c>
      <c r="P116" s="20">
        <f ca="1">OFFSET('Trans Factors'!$B$13,$O116-1,P$14)*$L116+OFFSET('Trans Factors'!$B$13,$K116-1,P$14)*$H116</f>
        <v>0</v>
      </c>
      <c r="R116" s="20">
        <f ca="1">OFFSET('Trans Factors'!$B$13,$O116-1,R$14)*$L116+OFFSET('Trans Factors'!$B$13,$K116-1,R$14)*$H116</f>
        <v>0</v>
      </c>
      <c r="S116" s="20"/>
      <c r="T116" s="20">
        <f ca="1">OFFSET('Trans Factors'!$B$13,$O116-1,T$14)*$L116+OFFSET('Trans Factors'!$B$13,$K116-1,T$14)*$H116</f>
        <v>0</v>
      </c>
      <c r="U116" s="20"/>
      <c r="V116" s="20">
        <f ca="1">OFFSET('Trans Factors'!$B$13,$O116-1,V$14)*$L116+OFFSET('Trans Factors'!$B$13,$K116-1,V$14)*$H116</f>
        <v>0</v>
      </c>
      <c r="X116" s="20">
        <f ca="1">OFFSET('Trans Factors'!$B$13,$O116-1,X$14)*$L116+OFFSET('Trans Factors'!$B$13,$K116-1,X$14)*$H116</f>
        <v>0</v>
      </c>
      <c r="Y116" s="9"/>
      <c r="Z116" s="20">
        <f ca="1">OFFSET('Trans Factors'!$B$13,$O116-1,Z$14)*$L116+OFFSET('Trans Factors'!$B$13,$K116-1,Z$14)*$H116</f>
        <v>0</v>
      </c>
      <c r="AA116" s="20"/>
      <c r="AB116" s="20">
        <f ca="1">OFFSET('Trans Factors'!$B$13,$O116-1,AB$14)*$L116+OFFSET('Trans Factors'!$B$13,$K116-1,AB$14)*$H116</f>
        <v>0</v>
      </c>
      <c r="AD116" s="20">
        <f t="shared" ref="AD116:AD160" ca="1" si="100">P116+R116+T116+V116+X116+Z116+AB116</f>
        <v>0</v>
      </c>
      <c r="AF116" s="25" t="str">
        <f t="shared" ca="1" si="15"/>
        <v/>
      </c>
      <c r="AI116" s="99">
        <f ca="1">Function!AJ116</f>
        <v>0</v>
      </c>
      <c r="AJ116" s="98">
        <f ca="1">IFERROR(AI116/F116,0)</f>
        <v>0</v>
      </c>
      <c r="AL116" s="50">
        <f ca="1">$AJ116*P116</f>
        <v>0</v>
      </c>
      <c r="AM116" s="50"/>
      <c r="AN116" s="50">
        <f t="shared" ref="AN116:AX116" ca="1" si="101">$AJ116*R116</f>
        <v>0</v>
      </c>
      <c r="AO116" s="50"/>
      <c r="AP116" s="50">
        <f t="shared" ca="1" si="101"/>
        <v>0</v>
      </c>
      <c r="AQ116" s="50"/>
      <c r="AR116" s="50">
        <f t="shared" ca="1" si="101"/>
        <v>0</v>
      </c>
      <c r="AS116" s="50"/>
      <c r="AT116" s="50">
        <f t="shared" ca="1" si="101"/>
        <v>0</v>
      </c>
      <c r="AU116" s="50"/>
      <c r="AV116" s="50">
        <f t="shared" ca="1" si="101"/>
        <v>0</v>
      </c>
      <c r="AW116" s="50"/>
      <c r="AX116" s="50">
        <f t="shared" ca="1" si="101"/>
        <v>0</v>
      </c>
      <c r="AZ116" s="50">
        <f ca="1">SUM(AL116:AX116)</f>
        <v>0</v>
      </c>
    </row>
    <row r="117" spans="2:52" x14ac:dyDescent="0.2">
      <c r="B117" s="18">
        <f t="shared" ref="B117:B122" si="102">B116+1</f>
        <v>65</v>
      </c>
      <c r="D117" s="36" t="s">
        <v>105</v>
      </c>
      <c r="F117" s="50">
        <f ca="1">Function!T117</f>
        <v>18533.95038585359</v>
      </c>
      <c r="H117" s="78"/>
      <c r="K117" s="73">
        <f>_xlfn.IFNA(MATCH(J117,'Trans Factors'!$B$13:$B$450,0),0)</f>
        <v>0</v>
      </c>
      <c r="L117" s="50">
        <f t="shared" ca="1" si="99"/>
        <v>18533.95038585359</v>
      </c>
      <c r="N117" s="18" t="s">
        <v>250</v>
      </c>
      <c r="O117" s="73">
        <f>_xlfn.IFNA(MATCH(N117,'Trans Factors'!$B$13:$B$450,0),0)</f>
        <v>11</v>
      </c>
      <c r="P117" s="20">
        <f ca="1">OFFSET('Trans Factors'!$B$13,$O117-1,P$14)*$L117+OFFSET('Trans Factors'!$B$13,$K117-1,P$14)*$H117</f>
        <v>0</v>
      </c>
      <c r="R117" s="20">
        <f ca="1">OFFSET('Trans Factors'!$B$13,$O117-1,R$14)*$L117+OFFSET('Trans Factors'!$B$13,$K117-1,R$14)*$H117</f>
        <v>0</v>
      </c>
      <c r="S117" s="20"/>
      <c r="T117" s="20">
        <f ca="1">OFFSET('Trans Factors'!$B$13,$O117-1,T$14)*$L117+OFFSET('Trans Factors'!$B$13,$K117-1,T$14)*$H117</f>
        <v>0</v>
      </c>
      <c r="U117" s="20"/>
      <c r="V117" s="20">
        <f ca="1">OFFSET('Trans Factors'!$B$13,$O117-1,V$14)*$L117+OFFSET('Trans Factors'!$B$13,$K117-1,V$14)*$H117</f>
        <v>0</v>
      </c>
      <c r="X117" s="20">
        <f ca="1">OFFSET('Trans Factors'!$B$13,$O117-1,X$14)*$L117+OFFSET('Trans Factors'!$B$13,$K117-1,X$14)*$H117</f>
        <v>0</v>
      </c>
      <c r="Y117" s="9"/>
      <c r="Z117" s="20">
        <f ca="1">OFFSET('Trans Factors'!$B$13,$O117-1,Z$14)*$L117+OFFSET('Trans Factors'!$B$13,$K117-1,Z$14)*$H117</f>
        <v>0</v>
      </c>
      <c r="AA117" s="20"/>
      <c r="AB117" s="20">
        <f ca="1">OFFSET('Trans Factors'!$B$13,$O117-1,AB$14)*$L117+OFFSET('Trans Factors'!$B$13,$K117-1,AB$14)*$H117</f>
        <v>18533.95038585359</v>
      </c>
      <c r="AD117" s="20">
        <f t="shared" ca="1" si="100"/>
        <v>18533.95038585359</v>
      </c>
      <c r="AF117" s="25" t="str">
        <f t="shared" ca="1" si="15"/>
        <v/>
      </c>
      <c r="AI117" s="99">
        <f ca="1">Function!AJ117</f>
        <v>0</v>
      </c>
      <c r="AJ117" s="98">
        <f t="shared" ref="AJ117:AJ157" ca="1" si="103">IFERROR(AI117/F117,0)</f>
        <v>0</v>
      </c>
      <c r="AL117" s="50">
        <f t="shared" ref="AL117:AL160" ca="1" si="104">$AJ117*P117</f>
        <v>0</v>
      </c>
      <c r="AM117" s="50"/>
      <c r="AN117" s="50">
        <f t="shared" ref="AN117:AN160" ca="1" si="105">$AJ117*R117</f>
        <v>0</v>
      </c>
      <c r="AO117" s="50"/>
      <c r="AP117" s="50">
        <f t="shared" ref="AP117:AP160" ca="1" si="106">$AJ117*T117</f>
        <v>0</v>
      </c>
      <c r="AQ117" s="50"/>
      <c r="AR117" s="50">
        <f t="shared" ref="AR117:AR160" ca="1" si="107">$AJ117*V117</f>
        <v>0</v>
      </c>
      <c r="AS117" s="50"/>
      <c r="AT117" s="50">
        <f t="shared" ref="AT117:AT160" ca="1" si="108">$AJ117*X117</f>
        <v>0</v>
      </c>
      <c r="AU117" s="50"/>
      <c r="AV117" s="50">
        <f t="shared" ref="AV117:AV160" ca="1" si="109">$AJ117*Z117</f>
        <v>0</v>
      </c>
      <c r="AW117" s="50"/>
      <c r="AX117" s="50">
        <f t="shared" ref="AX117:AX160" ca="1" si="110">$AJ117*AB117</f>
        <v>0</v>
      </c>
      <c r="AZ117" s="50">
        <f t="shared" ref="AZ117:AZ160" ca="1" si="111">SUM(AL117:AX117)</f>
        <v>0</v>
      </c>
    </row>
    <row r="118" spans="2:52" x14ac:dyDescent="0.2">
      <c r="B118" s="18">
        <f t="shared" si="102"/>
        <v>66</v>
      </c>
      <c r="D118" s="36" t="s">
        <v>106</v>
      </c>
      <c r="F118" s="50">
        <f ca="1">Function!T118</f>
        <v>10628.242000188779</v>
      </c>
      <c r="H118" s="78"/>
      <c r="K118" s="73">
        <f>_xlfn.IFNA(MATCH(J118,'Trans Factors'!$B$13:$B$450,0),0)</f>
        <v>0</v>
      </c>
      <c r="L118" s="50">
        <f t="shared" ca="1" si="99"/>
        <v>10628.242000188779</v>
      </c>
      <c r="N118" s="18" t="s">
        <v>250</v>
      </c>
      <c r="O118" s="73">
        <f>_xlfn.IFNA(MATCH(N118,'Trans Factors'!$B$13:$B$450,0),0)</f>
        <v>11</v>
      </c>
      <c r="P118" s="20">
        <f ca="1">OFFSET('Trans Factors'!$B$13,$O118-1,P$14)*$L118+OFFSET('Trans Factors'!$B$13,$K118-1,P$14)*$H118</f>
        <v>0</v>
      </c>
      <c r="R118" s="20">
        <f ca="1">OFFSET('Trans Factors'!$B$13,$O118-1,R$14)*$L118+OFFSET('Trans Factors'!$B$13,$K118-1,R$14)*$H118</f>
        <v>0</v>
      </c>
      <c r="S118" s="20"/>
      <c r="T118" s="20">
        <f ca="1">OFFSET('Trans Factors'!$B$13,$O118-1,T$14)*$L118+OFFSET('Trans Factors'!$B$13,$K118-1,T$14)*$H118</f>
        <v>0</v>
      </c>
      <c r="U118" s="20"/>
      <c r="V118" s="20">
        <f ca="1">OFFSET('Trans Factors'!$B$13,$O118-1,V$14)*$L118+OFFSET('Trans Factors'!$B$13,$K118-1,V$14)*$H118</f>
        <v>0</v>
      </c>
      <c r="X118" s="20">
        <f ca="1">OFFSET('Trans Factors'!$B$13,$O118-1,X$14)*$L118+OFFSET('Trans Factors'!$B$13,$K118-1,X$14)*$H118</f>
        <v>0</v>
      </c>
      <c r="Y118" s="9"/>
      <c r="Z118" s="20">
        <f ca="1">OFFSET('Trans Factors'!$B$13,$O118-1,Z$14)*$L118+OFFSET('Trans Factors'!$B$13,$K118-1,Z$14)*$H118</f>
        <v>0</v>
      </c>
      <c r="AA118" s="20"/>
      <c r="AB118" s="20">
        <f ca="1">OFFSET('Trans Factors'!$B$13,$O118-1,AB$14)*$L118+OFFSET('Trans Factors'!$B$13,$K118-1,AB$14)*$H118</f>
        <v>10628.242000188779</v>
      </c>
      <c r="AD118" s="20">
        <f t="shared" ca="1" si="100"/>
        <v>10628.242000188779</v>
      </c>
      <c r="AF118" s="25" t="str">
        <f t="shared" ca="1" si="15"/>
        <v/>
      </c>
      <c r="AI118" s="99">
        <f ca="1">Function!AJ118</f>
        <v>0</v>
      </c>
      <c r="AJ118" s="98">
        <f t="shared" ca="1" si="103"/>
        <v>0</v>
      </c>
      <c r="AL118" s="50">
        <f t="shared" ca="1" si="104"/>
        <v>0</v>
      </c>
      <c r="AM118" s="50"/>
      <c r="AN118" s="50">
        <f t="shared" ca="1" si="105"/>
        <v>0</v>
      </c>
      <c r="AO118" s="50"/>
      <c r="AP118" s="50">
        <f t="shared" ca="1" si="106"/>
        <v>0</v>
      </c>
      <c r="AQ118" s="50"/>
      <c r="AR118" s="50">
        <f t="shared" ca="1" si="107"/>
        <v>0</v>
      </c>
      <c r="AS118" s="50"/>
      <c r="AT118" s="50">
        <f t="shared" ca="1" si="108"/>
        <v>0</v>
      </c>
      <c r="AU118" s="50"/>
      <c r="AV118" s="50">
        <f t="shared" ca="1" si="109"/>
        <v>0</v>
      </c>
      <c r="AW118" s="50"/>
      <c r="AX118" s="50">
        <f t="shared" ca="1" si="110"/>
        <v>0</v>
      </c>
      <c r="AZ118" s="50">
        <f t="shared" ca="1" si="111"/>
        <v>0</v>
      </c>
    </row>
    <row r="119" spans="2:52" x14ac:dyDescent="0.2">
      <c r="B119" s="18">
        <f t="shared" si="102"/>
        <v>67</v>
      </c>
      <c r="D119" s="36" t="s">
        <v>224</v>
      </c>
      <c r="F119" s="50">
        <f ca="1">Function!T119</f>
        <v>751.50387464030882</v>
      </c>
      <c r="H119" s="78"/>
      <c r="K119" s="73">
        <f>_xlfn.IFNA(MATCH(J119,'Trans Factors'!$B$13:$B$450,0),0)</f>
        <v>0</v>
      </c>
      <c r="L119" s="50">
        <f t="shared" ca="1" si="99"/>
        <v>751.50387464030882</v>
      </c>
      <c r="N119" s="18" t="s">
        <v>250</v>
      </c>
      <c r="O119" s="73">
        <f>_xlfn.IFNA(MATCH(N119,'Trans Factors'!$B$13:$B$450,0),0)</f>
        <v>11</v>
      </c>
      <c r="P119" s="20">
        <f ca="1">OFFSET('Trans Factors'!$B$13,$O119-1,P$14)*$L119+OFFSET('Trans Factors'!$B$13,$K119-1,P$14)*$H119</f>
        <v>0</v>
      </c>
      <c r="R119" s="20">
        <f ca="1">OFFSET('Trans Factors'!$B$13,$O119-1,R$14)*$L119+OFFSET('Trans Factors'!$B$13,$K119-1,R$14)*$H119</f>
        <v>0</v>
      </c>
      <c r="S119" s="20"/>
      <c r="T119" s="20">
        <f ca="1">OFFSET('Trans Factors'!$B$13,$O119-1,T$14)*$L119+OFFSET('Trans Factors'!$B$13,$K119-1,T$14)*$H119</f>
        <v>0</v>
      </c>
      <c r="U119" s="20"/>
      <c r="V119" s="20">
        <f ca="1">OFFSET('Trans Factors'!$B$13,$O119-1,V$14)*$L119+OFFSET('Trans Factors'!$B$13,$K119-1,V$14)*$H119</f>
        <v>0</v>
      </c>
      <c r="X119" s="20">
        <f ca="1">OFFSET('Trans Factors'!$B$13,$O119-1,X$14)*$L119+OFFSET('Trans Factors'!$B$13,$K119-1,X$14)*$H119</f>
        <v>0</v>
      </c>
      <c r="Y119" s="9"/>
      <c r="Z119" s="20">
        <f ca="1">OFFSET('Trans Factors'!$B$13,$O119-1,Z$14)*$L119+OFFSET('Trans Factors'!$B$13,$K119-1,Z$14)*$H119</f>
        <v>0</v>
      </c>
      <c r="AA119" s="20"/>
      <c r="AB119" s="20">
        <f ca="1">OFFSET('Trans Factors'!$B$13,$O119-1,AB$14)*$L119+OFFSET('Trans Factors'!$B$13,$K119-1,AB$14)*$H119</f>
        <v>751.50387464030882</v>
      </c>
      <c r="AD119" s="20">
        <f t="shared" ca="1" si="100"/>
        <v>751.50387464030882</v>
      </c>
      <c r="AF119" s="25"/>
      <c r="AI119" s="99">
        <f ca="1">Function!AJ119</f>
        <v>0</v>
      </c>
      <c r="AJ119" s="98">
        <f t="shared" ca="1" si="103"/>
        <v>0</v>
      </c>
      <c r="AL119" s="50">
        <f t="shared" ca="1" si="104"/>
        <v>0</v>
      </c>
      <c r="AM119" s="50"/>
      <c r="AN119" s="50">
        <f t="shared" ca="1" si="105"/>
        <v>0</v>
      </c>
      <c r="AO119" s="50"/>
      <c r="AP119" s="50">
        <f t="shared" ca="1" si="106"/>
        <v>0</v>
      </c>
      <c r="AQ119" s="50"/>
      <c r="AR119" s="50">
        <f t="shared" ca="1" si="107"/>
        <v>0</v>
      </c>
      <c r="AS119" s="50"/>
      <c r="AT119" s="50">
        <f t="shared" ca="1" si="108"/>
        <v>0</v>
      </c>
      <c r="AU119" s="50"/>
      <c r="AV119" s="50">
        <f t="shared" ca="1" si="109"/>
        <v>0</v>
      </c>
      <c r="AW119" s="50"/>
      <c r="AX119" s="50">
        <f t="shared" ca="1" si="110"/>
        <v>0</v>
      </c>
      <c r="AZ119" s="50">
        <f t="shared" ca="1" si="111"/>
        <v>0</v>
      </c>
    </row>
    <row r="120" spans="2:52" x14ac:dyDescent="0.2">
      <c r="B120" s="18">
        <f t="shared" si="102"/>
        <v>68</v>
      </c>
      <c r="D120" s="36" t="s">
        <v>338</v>
      </c>
      <c r="F120" s="50">
        <f ca="1">Function!T120</f>
        <v>0</v>
      </c>
      <c r="H120" s="78"/>
      <c r="K120" s="73">
        <f>_xlfn.IFNA(MATCH(J120,'Trans Factors'!$B$13:$B$450,0),0)</f>
        <v>0</v>
      </c>
      <c r="L120" s="50">
        <f t="shared" ca="1" si="99"/>
        <v>0</v>
      </c>
      <c r="O120" s="73">
        <f>_xlfn.IFNA(MATCH(N120,'Trans Factors'!$B$13:$B$450,0),0)</f>
        <v>0</v>
      </c>
      <c r="P120" s="20">
        <f ca="1">OFFSET('Trans Factors'!$B$13,$O120-1,P$14)*$L120+OFFSET('Trans Factors'!$B$13,$K120-1,P$14)*$H120</f>
        <v>0</v>
      </c>
      <c r="R120" s="20">
        <f ca="1">OFFSET('Trans Factors'!$B$13,$O120-1,R$14)*$L120+OFFSET('Trans Factors'!$B$13,$K120-1,R$14)*$H120</f>
        <v>0</v>
      </c>
      <c r="S120" s="20"/>
      <c r="T120" s="20">
        <f ca="1">OFFSET('Trans Factors'!$B$13,$O120-1,T$14)*$L120+OFFSET('Trans Factors'!$B$13,$K120-1,T$14)*$H120</f>
        <v>0</v>
      </c>
      <c r="U120" s="20"/>
      <c r="V120" s="20">
        <f ca="1">OFFSET('Trans Factors'!$B$13,$O120-1,V$14)*$L120+OFFSET('Trans Factors'!$B$13,$K120-1,V$14)*$H120</f>
        <v>0</v>
      </c>
      <c r="X120" s="20">
        <f ca="1">OFFSET('Trans Factors'!$B$13,$O120-1,X$14)*$L120+OFFSET('Trans Factors'!$B$13,$K120-1,X$14)*$H120</f>
        <v>0</v>
      </c>
      <c r="Y120" s="9"/>
      <c r="Z120" s="20">
        <f ca="1">OFFSET('Trans Factors'!$B$13,$O120-1,Z$14)*$L120+OFFSET('Trans Factors'!$B$13,$K120-1,Z$14)*$H120</f>
        <v>0</v>
      </c>
      <c r="AA120" s="20"/>
      <c r="AB120" s="20">
        <f ca="1">OFFSET('Trans Factors'!$B$13,$O120-1,AB$14)*$L120+OFFSET('Trans Factors'!$B$13,$K120-1,AB$14)*$H120</f>
        <v>0</v>
      </c>
      <c r="AD120" s="20">
        <f t="shared" ca="1" si="100"/>
        <v>0</v>
      </c>
      <c r="AF120" s="25" t="str">
        <f t="shared" ref="AF120:AF180" ca="1" si="112">IF(ROUND(F120,4)=ROUND(AD120,4), "", "check")</f>
        <v/>
      </c>
      <c r="AI120" s="99">
        <f ca="1">Function!AJ120</f>
        <v>0</v>
      </c>
      <c r="AJ120" s="98">
        <f t="shared" ca="1" si="103"/>
        <v>0</v>
      </c>
      <c r="AL120" s="50">
        <f t="shared" ca="1" si="104"/>
        <v>0</v>
      </c>
      <c r="AM120" s="50"/>
      <c r="AN120" s="50">
        <f t="shared" ca="1" si="105"/>
        <v>0</v>
      </c>
      <c r="AO120" s="50"/>
      <c r="AP120" s="50">
        <f t="shared" ca="1" si="106"/>
        <v>0</v>
      </c>
      <c r="AQ120" s="50"/>
      <c r="AR120" s="50">
        <f t="shared" ca="1" si="107"/>
        <v>0</v>
      </c>
      <c r="AS120" s="50"/>
      <c r="AT120" s="50">
        <f t="shared" ca="1" si="108"/>
        <v>0</v>
      </c>
      <c r="AU120" s="50"/>
      <c r="AV120" s="50">
        <f t="shared" ca="1" si="109"/>
        <v>0</v>
      </c>
      <c r="AW120" s="50"/>
      <c r="AX120" s="50">
        <f t="shared" ca="1" si="110"/>
        <v>0</v>
      </c>
      <c r="AZ120" s="50">
        <f t="shared" ca="1" si="111"/>
        <v>0</v>
      </c>
    </row>
    <row r="121" spans="2:52" x14ac:dyDescent="0.2">
      <c r="B121" s="18">
        <f t="shared" si="102"/>
        <v>69</v>
      </c>
      <c r="D121" s="36" t="s">
        <v>203</v>
      </c>
      <c r="F121" s="50">
        <f ca="1">Function!T121</f>
        <v>15221.404780000001</v>
      </c>
      <c r="H121" s="78"/>
      <c r="K121" s="73">
        <f>_xlfn.IFNA(MATCH(J121,'Trans Factors'!$B$13:$B$450,0),0)</f>
        <v>0</v>
      </c>
      <c r="L121" s="50">
        <f t="shared" ref="L121" ca="1" si="113">F121-H121</f>
        <v>15221.404780000001</v>
      </c>
      <c r="N121" s="18" t="s">
        <v>343</v>
      </c>
      <c r="O121" s="73">
        <f>_xlfn.IFNA(MATCH(N121,'Trans Factors'!$B$13:$B$450,0),0)</f>
        <v>5</v>
      </c>
      <c r="P121" s="20">
        <f ca="1">OFFSET('Trans Factors'!$B$13,$O121-1,P$14)*$L121+OFFSET('Trans Factors'!$B$13,$K121-1,P$14)*$H121</f>
        <v>0</v>
      </c>
      <c r="R121" s="20">
        <f ca="1">OFFSET('Trans Factors'!$B$13,$O121-1,R$14)*$L121+OFFSET('Trans Factors'!$B$13,$K121-1,R$14)*$H121</f>
        <v>0</v>
      </c>
      <c r="S121" s="20"/>
      <c r="T121" s="20">
        <f ca="1">OFFSET('Trans Factors'!$B$13,$O121-1,T$14)*$L121+OFFSET('Trans Factors'!$B$13,$K121-1,T$14)*$H121</f>
        <v>0</v>
      </c>
      <c r="U121" s="20"/>
      <c r="V121" s="20">
        <f ca="1">OFFSET('Trans Factors'!$B$13,$O121-1,V$14)*$L121+OFFSET('Trans Factors'!$B$13,$K121-1,V$14)*$H121</f>
        <v>15221.404780000001</v>
      </c>
      <c r="X121" s="20">
        <f ca="1">OFFSET('Trans Factors'!$B$13,$O121-1,X$14)*$L121+OFFSET('Trans Factors'!$B$13,$K121-1,X$14)*$H121</f>
        <v>0</v>
      </c>
      <c r="Y121" s="9"/>
      <c r="Z121" s="20">
        <f ca="1">OFFSET('Trans Factors'!$B$13,$O121-1,Z$14)*$L121+OFFSET('Trans Factors'!$B$13,$K121-1,Z$14)*$H121</f>
        <v>0</v>
      </c>
      <c r="AA121" s="20"/>
      <c r="AB121" s="20">
        <f ca="1">OFFSET('Trans Factors'!$B$13,$O121-1,AB$14)*$L121+OFFSET('Trans Factors'!$B$13,$K121-1,AB$14)*$H121</f>
        <v>0</v>
      </c>
      <c r="AD121" s="20">
        <f t="shared" ref="AD121" ca="1" si="114">P121+R121+T121+V121+X121+Z121+AB121</f>
        <v>15221.404780000001</v>
      </c>
      <c r="AF121" s="25"/>
      <c r="AI121" s="99">
        <f ca="1">Function!AJ121</f>
        <v>0</v>
      </c>
      <c r="AJ121" s="98">
        <f t="shared" ca="1" si="103"/>
        <v>0</v>
      </c>
      <c r="AL121" s="50">
        <f t="shared" ca="1" si="104"/>
        <v>0</v>
      </c>
      <c r="AM121" s="50"/>
      <c r="AN121" s="50">
        <f t="shared" ca="1" si="105"/>
        <v>0</v>
      </c>
      <c r="AO121" s="50"/>
      <c r="AP121" s="50">
        <f t="shared" ca="1" si="106"/>
        <v>0</v>
      </c>
      <c r="AQ121" s="50"/>
      <c r="AR121" s="50">
        <f t="shared" ca="1" si="107"/>
        <v>0</v>
      </c>
      <c r="AS121" s="50"/>
      <c r="AT121" s="50">
        <f t="shared" ca="1" si="108"/>
        <v>0</v>
      </c>
      <c r="AU121" s="50"/>
      <c r="AV121" s="50">
        <f t="shared" ca="1" si="109"/>
        <v>0</v>
      </c>
      <c r="AW121" s="50"/>
      <c r="AX121" s="50">
        <f t="shared" ca="1" si="110"/>
        <v>0</v>
      </c>
      <c r="AZ121" s="50">
        <f t="shared" ca="1" si="111"/>
        <v>0</v>
      </c>
    </row>
    <row r="122" spans="2:52" x14ac:dyDescent="0.2">
      <c r="B122" s="18">
        <f t="shared" si="102"/>
        <v>70</v>
      </c>
      <c r="D122" s="36" t="s">
        <v>117</v>
      </c>
      <c r="F122" s="50">
        <f ca="1">Function!T122</f>
        <v>1294.5219427863499</v>
      </c>
      <c r="H122" s="78"/>
      <c r="K122" s="73">
        <f>_xlfn.IFNA(MATCH(J122,'Trans Factors'!$B$13:$B$450,0),0)</f>
        <v>0</v>
      </c>
      <c r="L122" s="50">
        <f t="shared" ca="1" si="99"/>
        <v>1294.5219427863499</v>
      </c>
      <c r="N122" s="18" t="s">
        <v>229</v>
      </c>
      <c r="O122" s="73">
        <f>_xlfn.IFNA(MATCH(N122,'Trans Factors'!$B$13:$B$450,0),0)</f>
        <v>8</v>
      </c>
      <c r="P122" s="20">
        <f ca="1">OFFSET('Trans Factors'!$B$13,$O122-1,P$14)*$L122+OFFSET('Trans Factors'!$B$13,$K122-1,P$14)*$H122</f>
        <v>0</v>
      </c>
      <c r="R122" s="20">
        <f ca="1">OFFSET('Trans Factors'!$B$13,$O122-1,R$14)*$L122+OFFSET('Trans Factors'!$B$13,$K122-1,R$14)*$H122</f>
        <v>0</v>
      </c>
      <c r="S122" s="20"/>
      <c r="T122" s="20">
        <f ca="1">OFFSET('Trans Factors'!$B$13,$O122-1,T$14)*$L122+OFFSET('Trans Factors'!$B$13,$K122-1,T$14)*$H122</f>
        <v>0</v>
      </c>
      <c r="U122" s="20"/>
      <c r="V122" s="20">
        <f ca="1">OFFSET('Trans Factors'!$B$13,$O122-1,V$14)*$L122+OFFSET('Trans Factors'!$B$13,$K122-1,V$14)*$H122</f>
        <v>0</v>
      </c>
      <c r="X122" s="20">
        <f ca="1">OFFSET('Trans Factors'!$B$13,$O122-1,X$14)*$L122+OFFSET('Trans Factors'!$B$13,$K122-1,X$14)*$H122</f>
        <v>0</v>
      </c>
      <c r="Y122" s="9"/>
      <c r="Z122" s="20">
        <f ca="1">OFFSET('Trans Factors'!$B$13,$O122-1,Z$14)*$L122+OFFSET('Trans Factors'!$B$13,$K122-1,Z$14)*$H122</f>
        <v>1294.5219427863499</v>
      </c>
      <c r="AA122" s="20"/>
      <c r="AB122" s="20">
        <f ca="1">OFFSET('Trans Factors'!$B$13,$O122-1,AB$14)*$L122+OFFSET('Trans Factors'!$B$13,$K122-1,AB$14)*$H122</f>
        <v>0</v>
      </c>
      <c r="AD122" s="20">
        <f t="shared" ca="1" si="100"/>
        <v>1294.5219427863499</v>
      </c>
      <c r="AF122" s="25" t="str">
        <f t="shared" ca="1" si="112"/>
        <v/>
      </c>
      <c r="AI122" s="99">
        <f ca="1">Function!AJ122</f>
        <v>0</v>
      </c>
      <c r="AJ122" s="98">
        <f t="shared" ca="1" si="103"/>
        <v>0</v>
      </c>
      <c r="AL122" s="50">
        <f t="shared" ca="1" si="104"/>
        <v>0</v>
      </c>
      <c r="AM122" s="50"/>
      <c r="AN122" s="50">
        <f t="shared" ca="1" si="105"/>
        <v>0</v>
      </c>
      <c r="AO122" s="50"/>
      <c r="AP122" s="50">
        <f t="shared" ca="1" si="106"/>
        <v>0</v>
      </c>
      <c r="AQ122" s="50"/>
      <c r="AR122" s="50">
        <f t="shared" ca="1" si="107"/>
        <v>0</v>
      </c>
      <c r="AS122" s="50"/>
      <c r="AT122" s="50">
        <f t="shared" ca="1" si="108"/>
        <v>0</v>
      </c>
      <c r="AU122" s="50"/>
      <c r="AV122" s="50">
        <f t="shared" ca="1" si="109"/>
        <v>0</v>
      </c>
      <c r="AW122" s="50"/>
      <c r="AX122" s="50">
        <f t="shared" ca="1" si="110"/>
        <v>0</v>
      </c>
      <c r="AZ122" s="50">
        <f t="shared" ca="1" si="111"/>
        <v>0</v>
      </c>
    </row>
    <row r="123" spans="2:52" x14ac:dyDescent="0.2">
      <c r="D123" s="1" t="s">
        <v>8</v>
      </c>
      <c r="K123" s="73"/>
      <c r="O123" s="73"/>
      <c r="AD123" s="20"/>
      <c r="AF123" s="25" t="str">
        <f t="shared" si="112"/>
        <v/>
      </c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Z123" s="50"/>
    </row>
    <row r="124" spans="2:52" x14ac:dyDescent="0.2">
      <c r="B124" s="18">
        <f>B122+1</f>
        <v>71</v>
      </c>
      <c r="D124" s="36" t="s">
        <v>71</v>
      </c>
      <c r="F124" s="50">
        <f ca="1">Function!T124</f>
        <v>0</v>
      </c>
      <c r="H124" s="78"/>
      <c r="K124" s="73">
        <f>_xlfn.IFNA(MATCH(J124,'Trans Factors'!$B$13:$B$450,0),0)</f>
        <v>0</v>
      </c>
      <c r="L124" s="50">
        <f t="shared" ca="1" si="99"/>
        <v>0</v>
      </c>
      <c r="O124" s="73">
        <f>_xlfn.IFNA(MATCH(N124,'Trans Factors'!$B$13:$B$450,0),0)</f>
        <v>0</v>
      </c>
      <c r="P124" s="20">
        <f ca="1">OFFSET('Trans Factors'!$B$13,$O124-1,P$14)*$L124+OFFSET('Trans Factors'!$B$13,$K124-1,P$14)*$H124</f>
        <v>0</v>
      </c>
      <c r="R124" s="20">
        <f ca="1">OFFSET('Trans Factors'!$B$13,$O124-1,R$14)*$L124+OFFSET('Trans Factors'!$B$13,$K124-1,R$14)*$H124</f>
        <v>0</v>
      </c>
      <c r="S124" s="20"/>
      <c r="T124" s="20">
        <f ca="1">OFFSET('Trans Factors'!$B$13,$O124-1,T$14)*$L124+OFFSET('Trans Factors'!$B$13,$K124-1,T$14)*$H124</f>
        <v>0</v>
      </c>
      <c r="U124" s="20"/>
      <c r="V124" s="20">
        <f ca="1">OFFSET('Trans Factors'!$B$13,$O124-1,V$14)*$L124+OFFSET('Trans Factors'!$B$13,$K124-1,V$14)*$H124</f>
        <v>0</v>
      </c>
      <c r="X124" s="20">
        <f ca="1">OFFSET('Trans Factors'!$B$13,$O124-1,X$14)*$L124+OFFSET('Trans Factors'!$B$13,$K124-1,X$14)*$H124</f>
        <v>0</v>
      </c>
      <c r="Y124" s="9"/>
      <c r="Z124" s="20">
        <f ca="1">OFFSET('Trans Factors'!$B$13,$O124-1,Z$14)*$L124+OFFSET('Trans Factors'!$B$13,$K124-1,Z$14)*$H124</f>
        <v>0</v>
      </c>
      <c r="AA124" s="20"/>
      <c r="AB124" s="20">
        <f ca="1">OFFSET('Trans Factors'!$B$13,$O124-1,AB$14)*$L124+OFFSET('Trans Factors'!$B$13,$K124-1,AB$14)*$H124</f>
        <v>0</v>
      </c>
      <c r="AD124" s="20">
        <f t="shared" ca="1" si="100"/>
        <v>0</v>
      </c>
      <c r="AF124" s="25" t="str">
        <f t="shared" ca="1" si="112"/>
        <v/>
      </c>
      <c r="AI124" s="99">
        <f ca="1">Function!AJ124</f>
        <v>0</v>
      </c>
      <c r="AJ124" s="98">
        <f t="shared" ca="1" si="103"/>
        <v>0</v>
      </c>
      <c r="AL124" s="50">
        <f t="shared" ca="1" si="104"/>
        <v>0</v>
      </c>
      <c r="AM124" s="50"/>
      <c r="AN124" s="50">
        <f t="shared" ca="1" si="105"/>
        <v>0</v>
      </c>
      <c r="AO124" s="50"/>
      <c r="AP124" s="50">
        <f t="shared" ca="1" si="106"/>
        <v>0</v>
      </c>
      <c r="AQ124" s="50"/>
      <c r="AR124" s="50">
        <f t="shared" ca="1" si="107"/>
        <v>0</v>
      </c>
      <c r="AS124" s="50"/>
      <c r="AT124" s="50">
        <f t="shared" ca="1" si="108"/>
        <v>0</v>
      </c>
      <c r="AU124" s="50"/>
      <c r="AV124" s="50">
        <f t="shared" ca="1" si="109"/>
        <v>0</v>
      </c>
      <c r="AW124" s="50"/>
      <c r="AX124" s="50">
        <f t="shared" ca="1" si="110"/>
        <v>0</v>
      </c>
      <c r="AZ124" s="50">
        <f t="shared" ca="1" si="111"/>
        <v>0</v>
      </c>
    </row>
    <row r="125" spans="2:52" x14ac:dyDescent="0.2">
      <c r="B125" s="18">
        <f t="shared" ref="B125:B131" si="115">B124+1</f>
        <v>72</v>
      </c>
      <c r="D125" s="36" t="s">
        <v>171</v>
      </c>
      <c r="F125" s="50">
        <f ca="1">Function!T125</f>
        <v>2979.4091778992783</v>
      </c>
      <c r="H125" s="78"/>
      <c r="K125" s="73">
        <f>_xlfn.IFNA(MATCH(J125,'Trans Factors'!$B$13:$B$450,0),0)</f>
        <v>0</v>
      </c>
      <c r="L125" s="50">
        <f t="shared" ca="1" si="99"/>
        <v>2979.4091778992783</v>
      </c>
      <c r="N125" s="18" t="s">
        <v>363</v>
      </c>
      <c r="O125" s="73">
        <f>_xlfn.IFNA(MATCH(N125,'Trans Factors'!$B$13:$B$450,0),0)</f>
        <v>2</v>
      </c>
      <c r="P125" s="20">
        <f ca="1">OFFSET('Trans Factors'!$B$13,$O125-1,P$14)*$L125+OFFSET('Trans Factors'!$B$13,$K125-1,P$14)*$H125</f>
        <v>0</v>
      </c>
      <c r="R125" s="20">
        <f ca="1">OFFSET('Trans Factors'!$B$13,$O125-1,R$14)*$L125+OFFSET('Trans Factors'!$B$13,$K125-1,R$14)*$H125</f>
        <v>0</v>
      </c>
      <c r="S125" s="20"/>
      <c r="T125" s="20">
        <f ca="1">OFFSET('Trans Factors'!$B$13,$O125-1,T$14)*$L125+OFFSET('Trans Factors'!$B$13,$K125-1,T$14)*$H125</f>
        <v>0</v>
      </c>
      <c r="U125" s="20"/>
      <c r="V125" s="20">
        <f ca="1">OFFSET('Trans Factors'!$B$13,$O125-1,V$14)*$L125+OFFSET('Trans Factors'!$B$13,$K125-1,V$14)*$H125</f>
        <v>2511.6370198426134</v>
      </c>
      <c r="X125" s="20">
        <f ca="1">OFFSET('Trans Factors'!$B$13,$O125-1,X$14)*$L125+OFFSET('Trans Factors'!$B$13,$K125-1,X$14)*$H125</f>
        <v>0</v>
      </c>
      <c r="Y125" s="9"/>
      <c r="Z125" s="20">
        <f ca="1">OFFSET('Trans Factors'!$B$13,$O125-1,Z$14)*$L125+OFFSET('Trans Factors'!$B$13,$K125-1,Z$14)*$H125</f>
        <v>467.77215805666492</v>
      </c>
      <c r="AA125" s="20"/>
      <c r="AB125" s="20">
        <f ca="1">OFFSET('Trans Factors'!$B$13,$O125-1,AB$14)*$L125+OFFSET('Trans Factors'!$B$13,$K125-1,AB$14)*$H125</f>
        <v>0</v>
      </c>
      <c r="AD125" s="20">
        <f t="shared" ca="1" si="100"/>
        <v>2979.4091778992783</v>
      </c>
      <c r="AF125" s="25" t="str">
        <f t="shared" ca="1" si="112"/>
        <v/>
      </c>
      <c r="AI125" s="99">
        <f ca="1">Function!AJ125</f>
        <v>1272.3132042898285</v>
      </c>
      <c r="AJ125" s="98">
        <f t="shared" ca="1" si="103"/>
        <v>0.42703540478012186</v>
      </c>
      <c r="AL125" s="50">
        <f t="shared" ca="1" si="104"/>
        <v>0</v>
      </c>
      <c r="AM125" s="50"/>
      <c r="AN125" s="50">
        <f t="shared" ca="1" si="105"/>
        <v>0</v>
      </c>
      <c r="AO125" s="50"/>
      <c r="AP125" s="50">
        <f t="shared" ca="1" si="106"/>
        <v>0</v>
      </c>
      <c r="AQ125" s="50"/>
      <c r="AR125" s="50">
        <f t="shared" ca="1" si="107"/>
        <v>1072.5579314292295</v>
      </c>
      <c r="AS125" s="50"/>
      <c r="AT125" s="50">
        <f t="shared" ca="1" si="108"/>
        <v>0</v>
      </c>
      <c r="AU125" s="50"/>
      <c r="AV125" s="50">
        <f t="shared" ca="1" si="109"/>
        <v>199.75527286059904</v>
      </c>
      <c r="AW125" s="50"/>
      <c r="AX125" s="50">
        <f t="shared" ca="1" si="110"/>
        <v>0</v>
      </c>
      <c r="AZ125" s="50">
        <f t="shared" ca="1" si="111"/>
        <v>1272.3132042898285</v>
      </c>
    </row>
    <row r="126" spans="2:52" x14ac:dyDescent="0.2">
      <c r="B126" s="18">
        <f t="shared" si="115"/>
        <v>73</v>
      </c>
      <c r="D126" s="36" t="s">
        <v>179</v>
      </c>
      <c r="F126" s="50">
        <f ca="1">Function!T126</f>
        <v>0</v>
      </c>
      <c r="H126" s="78"/>
      <c r="K126" s="73">
        <f>_xlfn.IFNA(MATCH(J126,'Trans Factors'!$B$13:$B$450,0),0)</f>
        <v>0</v>
      </c>
      <c r="L126" s="50">
        <f t="shared" ca="1" si="99"/>
        <v>0</v>
      </c>
      <c r="O126" s="73">
        <f>_xlfn.IFNA(MATCH(N126,'Trans Factors'!$B$13:$B$450,0),0)</f>
        <v>0</v>
      </c>
      <c r="P126" s="20">
        <f ca="1">OFFSET('Trans Factors'!$B$13,$O126-1,P$14)*$L126+OFFSET('Trans Factors'!$B$13,$K126-1,P$14)*$H126</f>
        <v>0</v>
      </c>
      <c r="R126" s="20">
        <f ca="1">OFFSET('Trans Factors'!$B$13,$O126-1,R$14)*$L126+OFFSET('Trans Factors'!$B$13,$K126-1,R$14)*$H126</f>
        <v>0</v>
      </c>
      <c r="S126" s="20"/>
      <c r="T126" s="20">
        <f ca="1">OFFSET('Trans Factors'!$B$13,$O126-1,T$14)*$L126+OFFSET('Trans Factors'!$B$13,$K126-1,T$14)*$H126</f>
        <v>0</v>
      </c>
      <c r="U126" s="20"/>
      <c r="V126" s="20">
        <f ca="1">OFFSET('Trans Factors'!$B$13,$O126-1,V$14)*$L126+OFFSET('Trans Factors'!$B$13,$K126-1,V$14)*$H126</f>
        <v>0</v>
      </c>
      <c r="X126" s="20">
        <f ca="1">OFFSET('Trans Factors'!$B$13,$O126-1,X$14)*$L126+OFFSET('Trans Factors'!$B$13,$K126-1,X$14)*$H126</f>
        <v>0</v>
      </c>
      <c r="Y126" s="9"/>
      <c r="Z126" s="20">
        <f ca="1">OFFSET('Trans Factors'!$B$13,$O126-1,Z$14)*$L126+OFFSET('Trans Factors'!$B$13,$K126-1,Z$14)*$H126</f>
        <v>0</v>
      </c>
      <c r="AA126" s="20"/>
      <c r="AB126" s="20">
        <f ca="1">OFFSET('Trans Factors'!$B$13,$O126-1,AB$14)*$L126+OFFSET('Trans Factors'!$B$13,$K126-1,AB$14)*$H126</f>
        <v>0</v>
      </c>
      <c r="AD126" s="20">
        <f t="shared" ca="1" si="100"/>
        <v>0</v>
      </c>
      <c r="AF126" s="25" t="str">
        <f t="shared" ca="1" si="112"/>
        <v/>
      </c>
      <c r="AI126" s="99">
        <f ca="1">Function!AJ126</f>
        <v>0</v>
      </c>
      <c r="AJ126" s="98">
        <f t="shared" ca="1" si="103"/>
        <v>0</v>
      </c>
      <c r="AL126" s="50">
        <f t="shared" ca="1" si="104"/>
        <v>0</v>
      </c>
      <c r="AM126" s="50"/>
      <c r="AN126" s="50">
        <f t="shared" ca="1" si="105"/>
        <v>0</v>
      </c>
      <c r="AO126" s="50"/>
      <c r="AP126" s="50">
        <f t="shared" ca="1" si="106"/>
        <v>0</v>
      </c>
      <c r="AQ126" s="50"/>
      <c r="AR126" s="50">
        <f t="shared" ca="1" si="107"/>
        <v>0</v>
      </c>
      <c r="AS126" s="50"/>
      <c r="AT126" s="50">
        <f t="shared" ca="1" si="108"/>
        <v>0</v>
      </c>
      <c r="AU126" s="50"/>
      <c r="AV126" s="50">
        <f t="shared" ca="1" si="109"/>
        <v>0</v>
      </c>
      <c r="AW126" s="50"/>
      <c r="AX126" s="50">
        <f t="shared" ca="1" si="110"/>
        <v>0</v>
      </c>
      <c r="AZ126" s="50">
        <f t="shared" ca="1" si="111"/>
        <v>0</v>
      </c>
    </row>
    <row r="127" spans="2:52" x14ac:dyDescent="0.2">
      <c r="B127" s="18">
        <f t="shared" si="115"/>
        <v>74</v>
      </c>
      <c r="D127" s="36" t="s">
        <v>199</v>
      </c>
      <c r="F127" s="50">
        <f ca="1">Function!T127</f>
        <v>2298.0747132235433</v>
      </c>
      <c r="H127" s="78"/>
      <c r="K127" s="73">
        <f>_xlfn.IFNA(MATCH(J127,'Trans Factors'!$B$13:$B$450,0),0)</f>
        <v>0</v>
      </c>
      <c r="L127" s="50">
        <f t="shared" ca="1" si="99"/>
        <v>2298.0747132235433</v>
      </c>
      <c r="N127" s="18" t="s">
        <v>363</v>
      </c>
      <c r="O127" s="73">
        <f>_xlfn.IFNA(MATCH(N127,'Trans Factors'!$B$13:$B$450,0),0)</f>
        <v>2</v>
      </c>
      <c r="P127" s="20">
        <f ca="1">OFFSET('Trans Factors'!$B$13,$O127-1,P$14)*$L127+OFFSET('Trans Factors'!$B$13,$K127-1,P$14)*$H127</f>
        <v>0</v>
      </c>
      <c r="R127" s="20">
        <f ca="1">OFFSET('Trans Factors'!$B$13,$O127-1,R$14)*$L127+OFFSET('Trans Factors'!$B$13,$K127-1,R$14)*$H127</f>
        <v>0</v>
      </c>
      <c r="S127" s="20"/>
      <c r="T127" s="20">
        <f ca="1">OFFSET('Trans Factors'!$B$13,$O127-1,T$14)*$L127+OFFSET('Trans Factors'!$B$13,$K127-1,T$14)*$H127</f>
        <v>0</v>
      </c>
      <c r="U127" s="20"/>
      <c r="V127" s="20">
        <f ca="1">OFFSET('Trans Factors'!$B$13,$O127-1,V$14)*$L127+OFFSET('Trans Factors'!$B$13,$K127-1,V$14)*$H127</f>
        <v>1937.2731905746898</v>
      </c>
      <c r="X127" s="20">
        <f ca="1">OFFSET('Trans Factors'!$B$13,$O127-1,X$14)*$L127+OFFSET('Trans Factors'!$B$13,$K127-1,X$14)*$H127</f>
        <v>0</v>
      </c>
      <c r="Y127" s="9"/>
      <c r="Z127" s="20">
        <f ca="1">OFFSET('Trans Factors'!$B$13,$O127-1,Z$14)*$L127+OFFSET('Trans Factors'!$B$13,$K127-1,Z$14)*$H127</f>
        <v>360.80152264885345</v>
      </c>
      <c r="AA127" s="20"/>
      <c r="AB127" s="20">
        <f ca="1">OFFSET('Trans Factors'!$B$13,$O127-1,AB$14)*$L127+OFFSET('Trans Factors'!$B$13,$K127-1,AB$14)*$H127</f>
        <v>0</v>
      </c>
      <c r="AD127" s="20">
        <f t="shared" ca="1" si="100"/>
        <v>2298.0747132235433</v>
      </c>
      <c r="AF127" s="25" t="str">
        <f t="shared" ca="1" si="112"/>
        <v/>
      </c>
      <c r="AI127" s="99">
        <f ca="1">Function!AJ127</f>
        <v>341.78251220876245</v>
      </c>
      <c r="AJ127" s="98">
        <f t="shared" ca="1" si="103"/>
        <v>0.14872558765913188</v>
      </c>
      <c r="AL127" s="50">
        <f t="shared" ca="1" si="104"/>
        <v>0</v>
      </c>
      <c r="AM127" s="50"/>
      <c r="AN127" s="50">
        <f t="shared" ca="1" si="105"/>
        <v>0</v>
      </c>
      <c r="AO127" s="50"/>
      <c r="AP127" s="50">
        <f t="shared" ca="1" si="106"/>
        <v>0</v>
      </c>
      <c r="AQ127" s="50"/>
      <c r="AR127" s="50">
        <f t="shared" ca="1" si="107"/>
        <v>288.12209372450212</v>
      </c>
      <c r="AS127" s="50"/>
      <c r="AT127" s="50">
        <f t="shared" ca="1" si="108"/>
        <v>0</v>
      </c>
      <c r="AU127" s="50"/>
      <c r="AV127" s="50">
        <f t="shared" ca="1" si="109"/>
        <v>53.660418484260312</v>
      </c>
      <c r="AW127" s="50"/>
      <c r="AX127" s="50">
        <f t="shared" ca="1" si="110"/>
        <v>0</v>
      </c>
      <c r="AZ127" s="50">
        <f t="shared" ca="1" si="111"/>
        <v>341.78251220876245</v>
      </c>
    </row>
    <row r="128" spans="2:52" x14ac:dyDescent="0.2">
      <c r="B128" s="18">
        <f t="shared" si="115"/>
        <v>75</v>
      </c>
      <c r="D128" s="36" t="s">
        <v>21</v>
      </c>
      <c r="F128" s="50">
        <f ca="1">Function!T128</f>
        <v>0</v>
      </c>
      <c r="H128" s="78"/>
      <c r="K128" s="73">
        <f>_xlfn.IFNA(MATCH(J128,'Trans Factors'!$B$13:$B$450,0),0)</f>
        <v>0</v>
      </c>
      <c r="L128" s="50">
        <f t="shared" ca="1" si="99"/>
        <v>0</v>
      </c>
      <c r="O128" s="73">
        <f>_xlfn.IFNA(MATCH(N128,'Trans Factors'!$B$13:$B$450,0),0)</f>
        <v>0</v>
      </c>
      <c r="P128" s="20">
        <f ca="1">OFFSET('Trans Factors'!$B$13,$O128-1,P$14)*$L128+OFFSET('Trans Factors'!$B$13,$K128-1,P$14)*$H128</f>
        <v>0</v>
      </c>
      <c r="R128" s="20">
        <f ca="1">OFFSET('Trans Factors'!$B$13,$O128-1,R$14)*$L128+OFFSET('Trans Factors'!$B$13,$K128-1,R$14)*$H128</f>
        <v>0</v>
      </c>
      <c r="S128" s="20"/>
      <c r="T128" s="20">
        <f ca="1">OFFSET('Trans Factors'!$B$13,$O128-1,T$14)*$L128+OFFSET('Trans Factors'!$B$13,$K128-1,T$14)*$H128</f>
        <v>0</v>
      </c>
      <c r="U128" s="20"/>
      <c r="V128" s="20">
        <f ca="1">OFFSET('Trans Factors'!$B$13,$O128-1,V$14)*$L128+OFFSET('Trans Factors'!$B$13,$K128-1,V$14)*$H128</f>
        <v>0</v>
      </c>
      <c r="X128" s="20">
        <f ca="1">OFFSET('Trans Factors'!$B$13,$O128-1,X$14)*$L128+OFFSET('Trans Factors'!$B$13,$K128-1,X$14)*$H128</f>
        <v>0</v>
      </c>
      <c r="Y128" s="9"/>
      <c r="Z128" s="20">
        <f ca="1">OFFSET('Trans Factors'!$B$13,$O128-1,Z$14)*$L128+OFFSET('Trans Factors'!$B$13,$K128-1,Z$14)*$H128</f>
        <v>0</v>
      </c>
      <c r="AA128" s="20"/>
      <c r="AB128" s="20">
        <f ca="1">OFFSET('Trans Factors'!$B$13,$O128-1,AB$14)*$L128+OFFSET('Trans Factors'!$B$13,$K128-1,AB$14)*$H128</f>
        <v>0</v>
      </c>
      <c r="AD128" s="20">
        <f t="shared" ca="1" si="100"/>
        <v>0</v>
      </c>
      <c r="AF128" s="25" t="str">
        <f t="shared" ca="1" si="112"/>
        <v/>
      </c>
      <c r="AI128" s="99">
        <f ca="1">Function!AJ128</f>
        <v>0</v>
      </c>
      <c r="AJ128" s="98">
        <f t="shared" ca="1" si="103"/>
        <v>0</v>
      </c>
      <c r="AL128" s="50">
        <f t="shared" ca="1" si="104"/>
        <v>0</v>
      </c>
      <c r="AM128" s="50"/>
      <c r="AN128" s="50">
        <f t="shared" ca="1" si="105"/>
        <v>0</v>
      </c>
      <c r="AO128" s="50"/>
      <c r="AP128" s="50">
        <f t="shared" ca="1" si="106"/>
        <v>0</v>
      </c>
      <c r="AQ128" s="50"/>
      <c r="AR128" s="50">
        <f t="shared" ca="1" si="107"/>
        <v>0</v>
      </c>
      <c r="AS128" s="50"/>
      <c r="AT128" s="50">
        <f t="shared" ca="1" si="108"/>
        <v>0</v>
      </c>
      <c r="AU128" s="50"/>
      <c r="AV128" s="50">
        <f t="shared" ca="1" si="109"/>
        <v>0</v>
      </c>
      <c r="AW128" s="50"/>
      <c r="AX128" s="50">
        <f t="shared" ca="1" si="110"/>
        <v>0</v>
      </c>
      <c r="AZ128" s="50">
        <f t="shared" ca="1" si="111"/>
        <v>0</v>
      </c>
    </row>
    <row r="129" spans="2:52" x14ac:dyDescent="0.2">
      <c r="B129" s="18">
        <f t="shared" si="115"/>
        <v>76</v>
      </c>
      <c r="D129" s="36" t="s">
        <v>200</v>
      </c>
      <c r="F129" s="50">
        <f ca="1">Function!T129</f>
        <v>0</v>
      </c>
      <c r="H129" s="78"/>
      <c r="K129" s="73">
        <f>_xlfn.IFNA(MATCH(J129,'Trans Factors'!$B$13:$B$450,0),0)</f>
        <v>0</v>
      </c>
      <c r="L129" s="50">
        <f t="shared" ca="1" si="99"/>
        <v>0</v>
      </c>
      <c r="O129" s="73">
        <f>_xlfn.IFNA(MATCH(N129,'Trans Factors'!$B$13:$B$450,0),0)</f>
        <v>0</v>
      </c>
      <c r="P129" s="20">
        <f ca="1">OFFSET('Trans Factors'!$B$13,$O129-1,P$14)*$L129+OFFSET('Trans Factors'!$B$13,$K129-1,P$14)*$H129</f>
        <v>0</v>
      </c>
      <c r="R129" s="20">
        <f ca="1">OFFSET('Trans Factors'!$B$13,$O129-1,R$14)*$L129+OFFSET('Trans Factors'!$B$13,$K129-1,R$14)*$H129</f>
        <v>0</v>
      </c>
      <c r="S129" s="20"/>
      <c r="T129" s="20">
        <f ca="1">OFFSET('Trans Factors'!$B$13,$O129-1,T$14)*$L129+OFFSET('Trans Factors'!$B$13,$K129-1,T$14)*$H129</f>
        <v>0</v>
      </c>
      <c r="U129" s="20"/>
      <c r="V129" s="20">
        <f ca="1">OFFSET('Trans Factors'!$B$13,$O129-1,V$14)*$L129+OFFSET('Trans Factors'!$B$13,$K129-1,V$14)*$H129</f>
        <v>0</v>
      </c>
      <c r="X129" s="20">
        <f ca="1">OFFSET('Trans Factors'!$B$13,$O129-1,X$14)*$L129+OFFSET('Trans Factors'!$B$13,$K129-1,X$14)*$H129</f>
        <v>0</v>
      </c>
      <c r="Y129" s="9"/>
      <c r="Z129" s="20">
        <f ca="1">OFFSET('Trans Factors'!$B$13,$O129-1,Z$14)*$L129+OFFSET('Trans Factors'!$B$13,$K129-1,Z$14)*$H129</f>
        <v>0</v>
      </c>
      <c r="AA129" s="20"/>
      <c r="AB129" s="20">
        <f ca="1">OFFSET('Trans Factors'!$B$13,$O129-1,AB$14)*$L129+OFFSET('Trans Factors'!$B$13,$K129-1,AB$14)*$H129</f>
        <v>0</v>
      </c>
      <c r="AD129" s="20">
        <f t="shared" ca="1" si="100"/>
        <v>0</v>
      </c>
      <c r="AF129" s="25" t="str">
        <f t="shared" ca="1" si="112"/>
        <v/>
      </c>
      <c r="AI129" s="99">
        <f ca="1">Function!AJ129</f>
        <v>0</v>
      </c>
      <c r="AJ129" s="98">
        <f t="shared" ca="1" si="103"/>
        <v>0</v>
      </c>
      <c r="AL129" s="50">
        <f t="shared" ca="1" si="104"/>
        <v>0</v>
      </c>
      <c r="AM129" s="50"/>
      <c r="AN129" s="50">
        <f t="shared" ca="1" si="105"/>
        <v>0</v>
      </c>
      <c r="AO129" s="50"/>
      <c r="AP129" s="50">
        <f t="shared" ca="1" si="106"/>
        <v>0</v>
      </c>
      <c r="AQ129" s="50"/>
      <c r="AR129" s="50">
        <f t="shared" ca="1" si="107"/>
        <v>0</v>
      </c>
      <c r="AS129" s="50"/>
      <c r="AT129" s="50">
        <f t="shared" ca="1" si="108"/>
        <v>0</v>
      </c>
      <c r="AU129" s="50"/>
      <c r="AV129" s="50">
        <f t="shared" ca="1" si="109"/>
        <v>0</v>
      </c>
      <c r="AW129" s="50"/>
      <c r="AX129" s="50">
        <f t="shared" ca="1" si="110"/>
        <v>0</v>
      </c>
      <c r="AZ129" s="50">
        <f t="shared" ca="1" si="111"/>
        <v>0</v>
      </c>
    </row>
    <row r="130" spans="2:52" x14ac:dyDescent="0.2">
      <c r="B130" s="18">
        <f t="shared" si="115"/>
        <v>77</v>
      </c>
      <c r="D130" s="36" t="s">
        <v>180</v>
      </c>
      <c r="F130" s="50">
        <f ca="1">Function!T130</f>
        <v>0</v>
      </c>
      <c r="H130" s="78"/>
      <c r="K130" s="73">
        <f>_xlfn.IFNA(MATCH(J130,'Trans Factors'!$B$13:$B$450,0),0)</f>
        <v>0</v>
      </c>
      <c r="L130" s="50">
        <f t="shared" ca="1" si="99"/>
        <v>0</v>
      </c>
      <c r="O130" s="73">
        <f>_xlfn.IFNA(MATCH(N130,'Trans Factors'!$B$13:$B$450,0),0)</f>
        <v>0</v>
      </c>
      <c r="P130" s="20">
        <f ca="1">OFFSET('Trans Factors'!$B$13,$O130-1,P$14)*$L130+OFFSET('Trans Factors'!$B$13,$K130-1,P$14)*$H130</f>
        <v>0</v>
      </c>
      <c r="R130" s="20">
        <f ca="1">OFFSET('Trans Factors'!$B$13,$O130-1,R$14)*$L130+OFFSET('Trans Factors'!$B$13,$K130-1,R$14)*$H130</f>
        <v>0</v>
      </c>
      <c r="S130" s="20"/>
      <c r="T130" s="20">
        <f ca="1">OFFSET('Trans Factors'!$B$13,$O130-1,T$14)*$L130+OFFSET('Trans Factors'!$B$13,$K130-1,T$14)*$H130</f>
        <v>0</v>
      </c>
      <c r="U130" s="20"/>
      <c r="V130" s="20">
        <f ca="1">OFFSET('Trans Factors'!$B$13,$O130-1,V$14)*$L130+OFFSET('Trans Factors'!$B$13,$K130-1,V$14)*$H130</f>
        <v>0</v>
      </c>
      <c r="X130" s="20">
        <f ca="1">OFFSET('Trans Factors'!$B$13,$O130-1,X$14)*$L130+OFFSET('Trans Factors'!$B$13,$K130-1,X$14)*$H130</f>
        <v>0</v>
      </c>
      <c r="Y130" s="9"/>
      <c r="Z130" s="20">
        <f ca="1">OFFSET('Trans Factors'!$B$13,$O130-1,Z$14)*$L130+OFFSET('Trans Factors'!$B$13,$K130-1,Z$14)*$H130</f>
        <v>0</v>
      </c>
      <c r="AA130" s="20"/>
      <c r="AB130" s="20">
        <f ca="1">OFFSET('Trans Factors'!$B$13,$O130-1,AB$14)*$L130+OFFSET('Trans Factors'!$B$13,$K130-1,AB$14)*$H130</f>
        <v>0</v>
      </c>
      <c r="AD130" s="20">
        <f t="shared" ca="1" si="100"/>
        <v>0</v>
      </c>
      <c r="AF130" s="25" t="str">
        <f t="shared" ca="1" si="112"/>
        <v/>
      </c>
      <c r="AI130" s="99">
        <f ca="1">Function!AJ130</f>
        <v>0</v>
      </c>
      <c r="AJ130" s="98">
        <f t="shared" ca="1" si="103"/>
        <v>0</v>
      </c>
      <c r="AL130" s="50">
        <f t="shared" ca="1" si="104"/>
        <v>0</v>
      </c>
      <c r="AM130" s="50"/>
      <c r="AN130" s="50">
        <f t="shared" ca="1" si="105"/>
        <v>0</v>
      </c>
      <c r="AO130" s="50"/>
      <c r="AP130" s="50">
        <f t="shared" ca="1" si="106"/>
        <v>0</v>
      </c>
      <c r="AQ130" s="50"/>
      <c r="AR130" s="50">
        <f t="shared" ca="1" si="107"/>
        <v>0</v>
      </c>
      <c r="AS130" s="50"/>
      <c r="AT130" s="50">
        <f t="shared" ca="1" si="108"/>
        <v>0</v>
      </c>
      <c r="AU130" s="50"/>
      <c r="AV130" s="50">
        <f t="shared" ca="1" si="109"/>
        <v>0</v>
      </c>
      <c r="AW130" s="50"/>
      <c r="AX130" s="50">
        <f t="shared" ca="1" si="110"/>
        <v>0</v>
      </c>
      <c r="AZ130" s="50">
        <f t="shared" ca="1" si="111"/>
        <v>0</v>
      </c>
    </row>
    <row r="131" spans="2:52" x14ac:dyDescent="0.2">
      <c r="B131" s="18">
        <f t="shared" si="115"/>
        <v>78</v>
      </c>
      <c r="D131" s="36" t="s">
        <v>201</v>
      </c>
      <c r="F131" s="50">
        <f ca="1">Function!T131</f>
        <v>0</v>
      </c>
      <c r="H131" s="78"/>
      <c r="K131" s="73">
        <f>_xlfn.IFNA(MATCH(J131,'Trans Factors'!$B$13:$B$450,0),0)</f>
        <v>0</v>
      </c>
      <c r="L131" s="50">
        <f t="shared" ca="1" si="99"/>
        <v>0</v>
      </c>
      <c r="O131" s="73">
        <f>_xlfn.IFNA(MATCH(N131,'Trans Factors'!$B$13:$B$450,0),0)</f>
        <v>0</v>
      </c>
      <c r="P131" s="20">
        <f ca="1">OFFSET('Trans Factors'!$B$13,$O131-1,P$14)*$L131+OFFSET('Trans Factors'!$B$13,$K131-1,P$14)*$H131</f>
        <v>0</v>
      </c>
      <c r="R131" s="20">
        <f ca="1">OFFSET('Trans Factors'!$B$13,$O131-1,R$14)*$L131+OFFSET('Trans Factors'!$B$13,$K131-1,R$14)*$H131</f>
        <v>0</v>
      </c>
      <c r="S131" s="20"/>
      <c r="T131" s="20">
        <f ca="1">OFFSET('Trans Factors'!$B$13,$O131-1,T$14)*$L131+OFFSET('Trans Factors'!$B$13,$K131-1,T$14)*$H131</f>
        <v>0</v>
      </c>
      <c r="U131" s="20"/>
      <c r="V131" s="20">
        <f ca="1">OFFSET('Trans Factors'!$B$13,$O131-1,V$14)*$L131+OFFSET('Trans Factors'!$B$13,$K131-1,V$14)*$H131</f>
        <v>0</v>
      </c>
      <c r="X131" s="20">
        <f ca="1">OFFSET('Trans Factors'!$B$13,$O131-1,X$14)*$L131+OFFSET('Trans Factors'!$B$13,$K131-1,X$14)*$H131</f>
        <v>0</v>
      </c>
      <c r="Y131" s="9"/>
      <c r="Z131" s="20">
        <f ca="1">OFFSET('Trans Factors'!$B$13,$O131-1,Z$14)*$L131+OFFSET('Trans Factors'!$B$13,$K131-1,Z$14)*$H131</f>
        <v>0</v>
      </c>
      <c r="AA131" s="20"/>
      <c r="AB131" s="20">
        <f ca="1">OFFSET('Trans Factors'!$B$13,$O131-1,AB$14)*$L131+OFFSET('Trans Factors'!$B$13,$K131-1,AB$14)*$H131</f>
        <v>0</v>
      </c>
      <c r="AD131" s="20">
        <f t="shared" ca="1" si="100"/>
        <v>0</v>
      </c>
      <c r="AF131" s="25" t="str">
        <f t="shared" ca="1" si="112"/>
        <v/>
      </c>
      <c r="AI131" s="99">
        <f ca="1">Function!AJ131</f>
        <v>0</v>
      </c>
      <c r="AJ131" s="98">
        <f t="shared" ca="1" si="103"/>
        <v>0</v>
      </c>
      <c r="AL131" s="50">
        <f t="shared" ca="1" si="104"/>
        <v>0</v>
      </c>
      <c r="AM131" s="50"/>
      <c r="AN131" s="50">
        <f t="shared" ca="1" si="105"/>
        <v>0</v>
      </c>
      <c r="AO131" s="50"/>
      <c r="AP131" s="50">
        <f t="shared" ca="1" si="106"/>
        <v>0</v>
      </c>
      <c r="AQ131" s="50"/>
      <c r="AR131" s="50">
        <f t="shared" ca="1" si="107"/>
        <v>0</v>
      </c>
      <c r="AS131" s="50"/>
      <c r="AT131" s="50">
        <f t="shared" ca="1" si="108"/>
        <v>0</v>
      </c>
      <c r="AU131" s="50"/>
      <c r="AV131" s="50">
        <f t="shared" ca="1" si="109"/>
        <v>0</v>
      </c>
      <c r="AW131" s="50"/>
      <c r="AX131" s="50">
        <f t="shared" ca="1" si="110"/>
        <v>0</v>
      </c>
      <c r="AZ131" s="50">
        <f t="shared" ca="1" si="111"/>
        <v>0</v>
      </c>
    </row>
    <row r="132" spans="2:52" x14ac:dyDescent="0.2">
      <c r="D132" s="1" t="s">
        <v>9</v>
      </c>
      <c r="K132" s="73"/>
      <c r="O132" s="73"/>
      <c r="AF132" s="25" t="str">
        <f t="shared" si="112"/>
        <v/>
      </c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Z132" s="50"/>
    </row>
    <row r="133" spans="2:52" x14ac:dyDescent="0.2">
      <c r="B133" s="18">
        <f>B131+1</f>
        <v>79</v>
      </c>
      <c r="D133" s="1" t="s">
        <v>214</v>
      </c>
      <c r="F133" s="50">
        <f ca="1">Function!T133</f>
        <v>3740.6240013717302</v>
      </c>
      <c r="K133" s="73">
        <f>_xlfn.IFNA(MATCH(J133,'Trans Factors'!$B$13:$B$450,0),0)</f>
        <v>0</v>
      </c>
      <c r="L133" s="50">
        <f t="shared" ca="1" si="99"/>
        <v>3740.6240013717302</v>
      </c>
      <c r="N133" s="18" t="s">
        <v>352</v>
      </c>
      <c r="O133" s="73">
        <f>_xlfn.IFNA(MATCH(N133,'Trans Factors'!$B$13:$B$450,0),0)</f>
        <v>71</v>
      </c>
      <c r="P133" s="20">
        <f ca="1">OFFSET('Trans Factors'!$B$13,$O133-1,P$14)*$L133+OFFSET('Trans Factors'!$B$13,$K133-1,P$14)*$H133</f>
        <v>354.23863805992426</v>
      </c>
      <c r="R133" s="20">
        <f ca="1">OFFSET('Trans Factors'!$B$13,$O133-1,R$14)*$L133+OFFSET('Trans Factors'!$B$13,$K133-1,R$14)*$H133</f>
        <v>65.831967530122199</v>
      </c>
      <c r="S133" s="20"/>
      <c r="T133" s="20">
        <f ca="1">OFFSET('Trans Factors'!$B$13,$O133-1,T$14)*$L133+OFFSET('Trans Factors'!$B$13,$K133-1,T$14)*$H133</f>
        <v>842.46364528453819</v>
      </c>
      <c r="U133" s="20"/>
      <c r="V133" s="20">
        <f ca="1">OFFSET('Trans Factors'!$B$13,$O133-1,V$14)*$L133+OFFSET('Trans Factors'!$B$13,$K133-1,V$14)*$H133</f>
        <v>1983.3291254085452</v>
      </c>
      <c r="X133" s="20">
        <f ca="1">OFFSET('Trans Factors'!$B$13,$O133-1,X$14)*$L133+OFFSET('Trans Factors'!$B$13,$K133-1,X$14)*$H133</f>
        <v>28.857502119761179</v>
      </c>
      <c r="Y133" s="9"/>
      <c r="Z133" s="20">
        <f ca="1">OFFSET('Trans Factors'!$B$13,$O133-1,Z$14)*$L133+OFFSET('Trans Factors'!$B$13,$K133-1,Z$14)*$H133</f>
        <v>465.90312296883945</v>
      </c>
      <c r="AA133" s="20"/>
      <c r="AB133" s="20">
        <f ca="1">OFFSET('Trans Factors'!$B$13,$O133-1,AB$14)*$L133+OFFSET('Trans Factors'!$B$13,$K133-1,AB$14)*$H133</f>
        <v>0</v>
      </c>
      <c r="AD133" s="20">
        <f t="shared" ref="AD133" ca="1" si="116">P133+R133+T133+V133+X133+Z133+AB133</f>
        <v>3740.6240013717302</v>
      </c>
      <c r="AF133" s="25" t="str">
        <f t="shared" ca="1" si="112"/>
        <v/>
      </c>
      <c r="AI133" s="91">
        <f ca="1">Function!AJ133</f>
        <v>1805.5576216432</v>
      </c>
      <c r="AJ133" s="98">
        <f t="shared" ca="1" si="103"/>
        <v>0.48268888318662373</v>
      </c>
      <c r="AL133" s="50">
        <f t="shared" ca="1" si="104"/>
        <v>170.98705258669546</v>
      </c>
      <c r="AM133" s="50"/>
      <c r="AN133" s="50">
        <f t="shared" ca="1" si="105"/>
        <v>31.776358885092762</v>
      </c>
      <c r="AO133" s="50"/>
      <c r="AP133" s="50">
        <f t="shared" ca="1" si="106"/>
        <v>406.64783606772568</v>
      </c>
      <c r="AQ133" s="50"/>
      <c r="AR133" s="50">
        <f t="shared" ca="1" si="107"/>
        <v>957.33092053495386</v>
      </c>
      <c r="AS133" s="50"/>
      <c r="AT133" s="50">
        <f t="shared" ca="1" si="108"/>
        <v>13.929195469743151</v>
      </c>
      <c r="AU133" s="50"/>
      <c r="AV133" s="50">
        <f t="shared" ca="1" si="109"/>
        <v>224.88625809898934</v>
      </c>
      <c r="AW133" s="50"/>
      <c r="AX133" s="50">
        <f t="shared" ca="1" si="110"/>
        <v>0</v>
      </c>
      <c r="AZ133" s="50">
        <f t="shared" ca="1" si="111"/>
        <v>1805.5576216432005</v>
      </c>
    </row>
    <row r="134" spans="2:52" x14ac:dyDescent="0.2">
      <c r="B134" s="18">
        <f>B133+1</f>
        <v>80</v>
      </c>
      <c r="D134" s="36" t="s">
        <v>202</v>
      </c>
      <c r="F134" s="50">
        <f ca="1">Function!T134</f>
        <v>184.23818852302003</v>
      </c>
      <c r="H134" s="78"/>
      <c r="K134" s="73">
        <f>_xlfn.IFNA(MATCH(J134,'Trans Factors'!$B$13:$B$450,0),0)</f>
        <v>0</v>
      </c>
      <c r="L134" s="50">
        <f t="shared" ca="1" si="99"/>
        <v>184.23818852302003</v>
      </c>
      <c r="N134" s="18" t="s">
        <v>277</v>
      </c>
      <c r="O134" s="73">
        <f>_xlfn.IFNA(MATCH(N134,'Trans Factors'!$B$13:$B$450,0),0)</f>
        <v>41</v>
      </c>
      <c r="P134" s="20">
        <f ca="1">OFFSET('Trans Factors'!$B$13,$O134-1,P$14)*$L134+OFFSET('Trans Factors'!$B$13,$K134-1,P$14)*$H134</f>
        <v>0</v>
      </c>
      <c r="R134" s="20">
        <f ca="1">OFFSET('Trans Factors'!$B$13,$O134-1,R$14)*$L134+OFFSET('Trans Factors'!$B$13,$K134-1,R$14)*$H134</f>
        <v>1.998710026332972E-2</v>
      </c>
      <c r="S134" s="20"/>
      <c r="T134" s="20">
        <f ca="1">OFFSET('Trans Factors'!$B$13,$O134-1,T$14)*$L134+OFFSET('Trans Factors'!$B$13,$K134-1,T$14)*$H134</f>
        <v>0.75660422476074085</v>
      </c>
      <c r="U134" s="20"/>
      <c r="V134" s="20">
        <f ca="1">OFFSET('Trans Factors'!$B$13,$O134-1,V$14)*$L134+OFFSET('Trans Factors'!$B$13,$K134-1,V$14)*$H134</f>
        <v>116.66035968609367</v>
      </c>
      <c r="X134" s="20">
        <f ca="1">OFFSET('Trans Factors'!$B$13,$O134-1,X$14)*$L134+OFFSET('Trans Factors'!$B$13,$K134-1,X$14)*$H134</f>
        <v>29.538221622050138</v>
      </c>
      <c r="Y134" s="9"/>
      <c r="Z134" s="20">
        <f ca="1">OFFSET('Trans Factors'!$B$13,$O134-1,Z$14)*$L134+OFFSET('Trans Factors'!$B$13,$K134-1,Z$14)*$H134</f>
        <v>37.263015889852163</v>
      </c>
      <c r="AA134" s="20"/>
      <c r="AB134" s="20">
        <f ca="1">OFFSET('Trans Factors'!$B$13,$O134-1,AB$14)*$L134+OFFSET('Trans Factors'!$B$13,$K134-1,AB$14)*$H134</f>
        <v>0</v>
      </c>
      <c r="AD134" s="20">
        <f t="shared" ca="1" si="100"/>
        <v>184.23818852302006</v>
      </c>
      <c r="AF134" s="25" t="str">
        <f t="shared" ca="1" si="112"/>
        <v/>
      </c>
      <c r="AI134" s="91">
        <f ca="1">Function!AJ134</f>
        <v>131.92818852177001</v>
      </c>
      <c r="AJ134" s="98">
        <f t="shared" ca="1" si="103"/>
        <v>0.71607406466269052</v>
      </c>
      <c r="AL134" s="50">
        <f t="shared" ca="1" si="104"/>
        <v>0</v>
      </c>
      <c r="AM134" s="50"/>
      <c r="AN134" s="50">
        <f t="shared" ca="1" si="105"/>
        <v>1.4312244126383244E-2</v>
      </c>
      <c r="AO134" s="50"/>
      <c r="AP134" s="50">
        <f t="shared" ca="1" si="106"/>
        <v>0.5417846625653876</v>
      </c>
      <c r="AQ134" s="50"/>
      <c r="AR134" s="50">
        <f t="shared" ca="1" si="107"/>
        <v>83.537457945432578</v>
      </c>
      <c r="AS134" s="50"/>
      <c r="AT134" s="50">
        <f t="shared" ca="1" si="108"/>
        <v>21.151554419808814</v>
      </c>
      <c r="AU134" s="50"/>
      <c r="AV134" s="50">
        <f t="shared" ca="1" si="109"/>
        <v>26.683079249836862</v>
      </c>
      <c r="AW134" s="50"/>
      <c r="AX134" s="50">
        <f t="shared" ca="1" si="110"/>
        <v>0</v>
      </c>
      <c r="AZ134" s="50">
        <f t="shared" ca="1" si="111"/>
        <v>131.92818852177004</v>
      </c>
    </row>
    <row r="135" spans="2:52" x14ac:dyDescent="0.2">
      <c r="B135" s="18">
        <f t="shared" ref="B135:B136" si="117">B134+1</f>
        <v>81</v>
      </c>
      <c r="D135" s="36" t="s">
        <v>199</v>
      </c>
      <c r="F135" s="50">
        <f ca="1">Function!T135</f>
        <v>5613.0094337191604</v>
      </c>
      <c r="H135" s="78"/>
      <c r="K135" s="73">
        <f>_xlfn.IFNA(MATCH(J135,'Trans Factors'!$B$13:$B$450,0),0)</f>
        <v>0</v>
      </c>
      <c r="L135" s="50">
        <f t="shared" ca="1" si="99"/>
        <v>5613.0094337191604</v>
      </c>
      <c r="N135" s="18" t="s">
        <v>278</v>
      </c>
      <c r="O135" s="73">
        <f>_xlfn.IFNA(MATCH(N135,'Trans Factors'!$B$13:$B$450,0),0)</f>
        <v>14</v>
      </c>
      <c r="P135" s="20">
        <f ca="1">OFFSET('Trans Factors'!$B$13,$O135-1,P$14)*$L135+OFFSET('Trans Factors'!$B$13,$K135-1,P$14)*$H135</f>
        <v>0</v>
      </c>
      <c r="R135" s="20">
        <f ca="1">OFFSET('Trans Factors'!$B$13,$O135-1,R$14)*$L135+OFFSET('Trans Factors'!$B$13,$K135-1,R$14)*$H135</f>
        <v>0</v>
      </c>
      <c r="S135" s="20"/>
      <c r="T135" s="20">
        <f ca="1">OFFSET('Trans Factors'!$B$13,$O135-1,T$14)*$L135+OFFSET('Trans Factors'!$B$13,$K135-1,T$14)*$H135</f>
        <v>1272.5099354274355</v>
      </c>
      <c r="U135" s="20"/>
      <c r="V135" s="20">
        <f ca="1">OFFSET('Trans Factors'!$B$13,$O135-1,V$14)*$L135+OFFSET('Trans Factors'!$B$13,$K135-1,V$14)*$H135</f>
        <v>4282.7231585394065</v>
      </c>
      <c r="X135" s="20">
        <f ca="1">OFFSET('Trans Factors'!$B$13,$O135-1,X$14)*$L135+OFFSET('Trans Factors'!$B$13,$K135-1,X$14)*$H135</f>
        <v>0</v>
      </c>
      <c r="Y135" s="9"/>
      <c r="Z135" s="20">
        <f ca="1">OFFSET('Trans Factors'!$B$13,$O135-1,Z$14)*$L135+OFFSET('Trans Factors'!$B$13,$K135-1,Z$14)*$H135</f>
        <v>57.776339752317384</v>
      </c>
      <c r="AA135" s="20"/>
      <c r="AB135" s="20">
        <f ca="1">OFFSET('Trans Factors'!$B$13,$O135-1,AB$14)*$L135+OFFSET('Trans Factors'!$B$13,$K135-1,AB$14)*$H135</f>
        <v>0</v>
      </c>
      <c r="AD135" s="20">
        <f t="shared" ca="1" si="100"/>
        <v>5613.0094337191595</v>
      </c>
      <c r="AF135" s="25" t="str">
        <f t="shared" ca="1" si="112"/>
        <v/>
      </c>
      <c r="AI135" s="91">
        <f ca="1">Function!AJ135</f>
        <v>740.08452798860003</v>
      </c>
      <c r="AJ135" s="98">
        <f t="shared" ca="1" si="103"/>
        <v>0.13185164513401193</v>
      </c>
      <c r="AL135" s="50">
        <f t="shared" ca="1" si="104"/>
        <v>0</v>
      </c>
      <c r="AM135" s="50"/>
      <c r="AN135" s="50">
        <f t="shared" ca="1" si="105"/>
        <v>0</v>
      </c>
      <c r="AO135" s="50"/>
      <c r="AP135" s="50">
        <f t="shared" ca="1" si="106"/>
        <v>167.78252843548265</v>
      </c>
      <c r="AQ135" s="50"/>
      <c r="AR135" s="50">
        <f t="shared" ca="1" si="107"/>
        <v>564.68409410695256</v>
      </c>
      <c r="AS135" s="50"/>
      <c r="AT135" s="50">
        <f t="shared" ca="1" si="108"/>
        <v>0</v>
      </c>
      <c r="AU135" s="50"/>
      <c r="AV135" s="50">
        <f t="shared" ca="1" si="109"/>
        <v>7.6179054461646585</v>
      </c>
      <c r="AW135" s="50"/>
      <c r="AX135" s="50">
        <f t="shared" ca="1" si="110"/>
        <v>0</v>
      </c>
      <c r="AZ135" s="50">
        <f t="shared" ca="1" si="111"/>
        <v>740.0845279885998</v>
      </c>
    </row>
    <row r="136" spans="2:52" x14ac:dyDescent="0.2">
      <c r="B136" s="18">
        <f t="shared" si="117"/>
        <v>82</v>
      </c>
      <c r="D136" s="36" t="s">
        <v>21</v>
      </c>
      <c r="F136" s="50">
        <f ca="1">Function!T136</f>
        <v>2500.134475710754</v>
      </c>
      <c r="H136" s="78"/>
      <c r="K136" s="73">
        <f>_xlfn.IFNA(MATCH(J136,'Trans Factors'!$B$13:$B$450,0),0)</f>
        <v>0</v>
      </c>
      <c r="L136" s="50">
        <f t="shared" ca="1" si="99"/>
        <v>2500.134475710754</v>
      </c>
      <c r="N136" s="18" t="s">
        <v>276</v>
      </c>
      <c r="O136" s="73">
        <f>_xlfn.IFNA(MATCH(N136,'Trans Factors'!$B$13:$B$450,0),0)</f>
        <v>47</v>
      </c>
      <c r="P136" s="20">
        <f ca="1">OFFSET('Trans Factors'!$B$13,$O136-1,P$14)*$L136+OFFSET('Trans Factors'!$B$13,$K136-1,P$14)*$H136</f>
        <v>785.76551205461601</v>
      </c>
      <c r="R136" s="20">
        <f ca="1">OFFSET('Trans Factors'!$B$13,$O136-1,R$14)*$L136+OFFSET('Trans Factors'!$B$13,$K136-1,R$14)*$H136</f>
        <v>146.00725024226153</v>
      </c>
      <c r="S136" s="20"/>
      <c r="T136" s="20">
        <f ca="1">OFFSET('Trans Factors'!$B$13,$O136-1,T$14)*$L136+OFFSET('Trans Factors'!$B$13,$K136-1,T$14)*$H136</f>
        <v>595.47053897337366</v>
      </c>
      <c r="U136" s="20"/>
      <c r="V136" s="20">
        <f ca="1">OFFSET('Trans Factors'!$B$13,$O136-1,V$14)*$L136+OFFSET('Trans Factors'!$B$13,$K136-1,V$14)*$H136</f>
        <v>0</v>
      </c>
      <c r="X136" s="20">
        <f ca="1">OFFSET('Trans Factors'!$B$13,$O136-1,X$14)*$L136+OFFSET('Trans Factors'!$B$13,$K136-1,X$14)*$H136</f>
        <v>34.472949078971709</v>
      </c>
      <c r="Y136" s="9"/>
      <c r="Z136" s="20">
        <f ca="1">OFFSET('Trans Factors'!$B$13,$O136-1,Z$14)*$L136+OFFSET('Trans Factors'!$B$13,$K136-1,Z$14)*$H136</f>
        <v>938.41822536153131</v>
      </c>
      <c r="AA136" s="20"/>
      <c r="AB136" s="20">
        <f ca="1">OFFSET('Trans Factors'!$B$13,$O136-1,AB$14)*$L136+OFFSET('Trans Factors'!$B$13,$K136-1,AB$14)*$H136</f>
        <v>0</v>
      </c>
      <c r="AD136" s="20">
        <f t="shared" ca="1" si="100"/>
        <v>2500.1344757107545</v>
      </c>
      <c r="AF136" s="25" t="str">
        <f t="shared" ca="1" si="112"/>
        <v/>
      </c>
      <c r="AI136" s="91">
        <f ca="1">Function!AJ136</f>
        <v>1026.9737405468377</v>
      </c>
      <c r="AJ136" s="98">
        <f t="shared" ca="1" si="103"/>
        <v>0.41076740092345759</v>
      </c>
      <c r="AL136" s="50">
        <f t="shared" ca="1" si="104"/>
        <v>322.76685712196439</v>
      </c>
      <c r="AM136" s="50"/>
      <c r="AN136" s="50">
        <f t="shared" ca="1" si="105"/>
        <v>59.975018697994642</v>
      </c>
      <c r="AO136" s="50"/>
      <c r="AP136" s="50">
        <f t="shared" ca="1" si="106"/>
        <v>244.59988562058317</v>
      </c>
      <c r="AQ136" s="50"/>
      <c r="AR136" s="50">
        <f t="shared" ca="1" si="107"/>
        <v>0</v>
      </c>
      <c r="AS136" s="50"/>
      <c r="AT136" s="50">
        <f t="shared" ca="1" si="108"/>
        <v>14.16036369533591</v>
      </c>
      <c r="AU136" s="50"/>
      <c r="AV136" s="50">
        <f t="shared" ca="1" si="109"/>
        <v>385.47161541095971</v>
      </c>
      <c r="AW136" s="50"/>
      <c r="AX136" s="50">
        <f t="shared" ca="1" si="110"/>
        <v>0</v>
      </c>
      <c r="AZ136" s="50">
        <f t="shared" ca="1" si="111"/>
        <v>1026.9737405468379</v>
      </c>
    </row>
    <row r="137" spans="2:52" x14ac:dyDescent="0.2">
      <c r="D137" s="1" t="s">
        <v>10</v>
      </c>
      <c r="K137" s="73"/>
      <c r="AF137" s="25" t="str">
        <f t="shared" si="112"/>
        <v/>
      </c>
      <c r="AJ137" s="98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Z137" s="50"/>
    </row>
    <row r="138" spans="2:52" x14ac:dyDescent="0.2">
      <c r="B138" s="18">
        <f>B136+1</f>
        <v>83</v>
      </c>
      <c r="D138" s="1" t="s">
        <v>217</v>
      </c>
      <c r="K138" s="73"/>
      <c r="AF138" s="25" t="str">
        <f t="shared" si="112"/>
        <v/>
      </c>
      <c r="AI138" s="91">
        <f ca="1">Function!AJ138</f>
        <v>0</v>
      </c>
      <c r="AJ138" s="98">
        <f t="shared" ca="1" si="103"/>
        <v>0</v>
      </c>
      <c r="AL138" s="50">
        <f t="shared" ca="1" si="104"/>
        <v>0</v>
      </c>
      <c r="AM138" s="50"/>
      <c r="AN138" s="50">
        <f t="shared" ca="1" si="105"/>
        <v>0</v>
      </c>
      <c r="AO138" s="50"/>
      <c r="AP138" s="50">
        <f t="shared" ca="1" si="106"/>
        <v>0</v>
      </c>
      <c r="AQ138" s="50"/>
      <c r="AR138" s="50">
        <f t="shared" ca="1" si="107"/>
        <v>0</v>
      </c>
      <c r="AS138" s="50"/>
      <c r="AT138" s="50">
        <f t="shared" ca="1" si="108"/>
        <v>0</v>
      </c>
      <c r="AU138" s="50"/>
      <c r="AV138" s="50">
        <f t="shared" ca="1" si="109"/>
        <v>0</v>
      </c>
      <c r="AW138" s="50"/>
      <c r="AX138" s="50">
        <f t="shared" ca="1" si="110"/>
        <v>0</v>
      </c>
      <c r="AZ138" s="50">
        <f t="shared" ca="1" si="111"/>
        <v>0</v>
      </c>
    </row>
    <row r="139" spans="2:52" x14ac:dyDescent="0.2">
      <c r="B139" s="18">
        <f>B138+1</f>
        <v>84</v>
      </c>
      <c r="D139" s="36" t="s">
        <v>204</v>
      </c>
      <c r="F139" s="50">
        <f ca="1">Function!T139</f>
        <v>0</v>
      </c>
      <c r="H139" s="78"/>
      <c r="K139" s="73">
        <f>_xlfn.IFNA(MATCH(J139,'Trans Factors'!$B$13:$B$450,0),0)</f>
        <v>0</v>
      </c>
      <c r="L139" s="50">
        <f t="shared" ca="1" si="99"/>
        <v>0</v>
      </c>
      <c r="O139" s="73">
        <f>_xlfn.IFNA(MATCH(N139,'Trans Factors'!$B$13:$B$450,0),0)</f>
        <v>0</v>
      </c>
      <c r="P139" s="20">
        <f ca="1">OFFSET('Trans Factors'!$B$13,$O139-1,P$14)*$L139+OFFSET('Trans Factors'!$B$13,$K139-1,P$14)*$H139</f>
        <v>0</v>
      </c>
      <c r="R139" s="20">
        <f ca="1">OFFSET('Trans Factors'!$B$13,$O139-1,R$14)*$L139+OFFSET('Trans Factors'!$B$13,$K139-1,R$14)*$H139</f>
        <v>0</v>
      </c>
      <c r="S139" s="20"/>
      <c r="T139" s="20">
        <f ca="1">OFFSET('Trans Factors'!$B$13,$O139-1,T$14)*$L139+OFFSET('Trans Factors'!$B$13,$K139-1,T$14)*$H139</f>
        <v>0</v>
      </c>
      <c r="U139" s="20"/>
      <c r="V139" s="20">
        <f ca="1">OFFSET('Trans Factors'!$B$13,$O139-1,V$14)*$L139+OFFSET('Trans Factors'!$B$13,$K139-1,V$14)*$H139</f>
        <v>0</v>
      </c>
      <c r="X139" s="20">
        <f ca="1">OFFSET('Trans Factors'!$B$13,$O139-1,X$14)*$L139+OFFSET('Trans Factors'!$B$13,$K139-1,X$14)*$H139</f>
        <v>0</v>
      </c>
      <c r="Y139" s="9"/>
      <c r="Z139" s="20">
        <f ca="1">OFFSET('Trans Factors'!$B$13,$O139-1,Z$14)*$L139+OFFSET('Trans Factors'!$B$13,$K139-1,Z$14)*$H139</f>
        <v>0</v>
      </c>
      <c r="AA139" s="20"/>
      <c r="AB139" s="20">
        <f ca="1">OFFSET('Trans Factors'!$B$13,$O139-1,AB$14)*$L139+OFFSET('Trans Factors'!$B$13,$K139-1,AB$14)*$H139</f>
        <v>0</v>
      </c>
      <c r="AD139" s="20">
        <f t="shared" ca="1" si="100"/>
        <v>0</v>
      </c>
      <c r="AF139" s="25" t="str">
        <f t="shared" ca="1" si="112"/>
        <v/>
      </c>
      <c r="AI139" s="91">
        <f ca="1">Function!AJ139</f>
        <v>0</v>
      </c>
      <c r="AJ139" s="98">
        <f t="shared" ca="1" si="103"/>
        <v>0</v>
      </c>
      <c r="AL139" s="50">
        <f t="shared" ca="1" si="104"/>
        <v>0</v>
      </c>
      <c r="AM139" s="50"/>
      <c r="AN139" s="50">
        <f t="shared" ca="1" si="105"/>
        <v>0</v>
      </c>
      <c r="AO139" s="50"/>
      <c r="AP139" s="50">
        <f t="shared" ca="1" si="106"/>
        <v>0</v>
      </c>
      <c r="AQ139" s="50"/>
      <c r="AR139" s="50">
        <f t="shared" ca="1" si="107"/>
        <v>0</v>
      </c>
      <c r="AS139" s="50"/>
      <c r="AT139" s="50">
        <f t="shared" ca="1" si="108"/>
        <v>0</v>
      </c>
      <c r="AU139" s="50"/>
      <c r="AV139" s="50">
        <f t="shared" ca="1" si="109"/>
        <v>0</v>
      </c>
      <c r="AW139" s="50"/>
      <c r="AX139" s="50">
        <f t="shared" ca="1" si="110"/>
        <v>0</v>
      </c>
      <c r="AZ139" s="50">
        <f t="shared" ca="1" si="111"/>
        <v>0</v>
      </c>
    </row>
    <row r="140" spans="2:52" x14ac:dyDescent="0.2">
      <c r="B140" s="18">
        <f t="shared" ref="B140:B143" si="118">B139+1</f>
        <v>85</v>
      </c>
      <c r="D140" s="36" t="s">
        <v>178</v>
      </c>
      <c r="F140" s="50">
        <f ca="1">Function!T140</f>
        <v>0</v>
      </c>
      <c r="H140" s="78"/>
      <c r="K140" s="73">
        <f>_xlfn.IFNA(MATCH(J140,'Trans Factors'!$B$13:$B$450,0),0)</f>
        <v>0</v>
      </c>
      <c r="L140" s="50">
        <f t="shared" ca="1" si="99"/>
        <v>0</v>
      </c>
      <c r="O140" s="73">
        <f>_xlfn.IFNA(MATCH(N140,'Trans Factors'!$B$13:$B$450,0),0)</f>
        <v>0</v>
      </c>
      <c r="P140" s="20">
        <f ca="1">OFFSET('Trans Factors'!$B$13,$O140-1,P$14)*$L140+OFFSET('Trans Factors'!$B$13,$K140-1,P$14)*$H140</f>
        <v>0</v>
      </c>
      <c r="R140" s="20">
        <f ca="1">OFFSET('Trans Factors'!$B$13,$O140-1,R$14)*$L140+OFFSET('Trans Factors'!$B$13,$K140-1,R$14)*$H140</f>
        <v>0</v>
      </c>
      <c r="S140" s="20"/>
      <c r="T140" s="20">
        <f ca="1">OFFSET('Trans Factors'!$B$13,$O140-1,T$14)*$L140+OFFSET('Trans Factors'!$B$13,$K140-1,T$14)*$H140</f>
        <v>0</v>
      </c>
      <c r="U140" s="20"/>
      <c r="V140" s="20">
        <f ca="1">OFFSET('Trans Factors'!$B$13,$O140-1,V$14)*$L140+OFFSET('Trans Factors'!$B$13,$K140-1,V$14)*$H140</f>
        <v>0</v>
      </c>
      <c r="X140" s="20">
        <f ca="1">OFFSET('Trans Factors'!$B$13,$O140-1,X$14)*$L140+OFFSET('Trans Factors'!$B$13,$K140-1,X$14)*$H140</f>
        <v>0</v>
      </c>
      <c r="Y140" s="9"/>
      <c r="Z140" s="20">
        <f ca="1">OFFSET('Trans Factors'!$B$13,$O140-1,Z$14)*$L140+OFFSET('Trans Factors'!$B$13,$K140-1,Z$14)*$H140</f>
        <v>0</v>
      </c>
      <c r="AA140" s="20"/>
      <c r="AB140" s="20">
        <f ca="1">OFFSET('Trans Factors'!$B$13,$O140-1,AB$14)*$L140+OFFSET('Trans Factors'!$B$13,$K140-1,AB$14)*$H140</f>
        <v>0</v>
      </c>
      <c r="AD140" s="20">
        <f t="shared" ca="1" si="100"/>
        <v>0</v>
      </c>
      <c r="AF140" s="25" t="str">
        <f t="shared" ca="1" si="112"/>
        <v/>
      </c>
      <c r="AI140" s="91">
        <f ca="1">Function!AJ140</f>
        <v>0</v>
      </c>
      <c r="AJ140" s="98">
        <f t="shared" ca="1" si="103"/>
        <v>0</v>
      </c>
      <c r="AL140" s="50">
        <f t="shared" ca="1" si="104"/>
        <v>0</v>
      </c>
      <c r="AM140" s="50"/>
      <c r="AN140" s="50">
        <f t="shared" ca="1" si="105"/>
        <v>0</v>
      </c>
      <c r="AO140" s="50"/>
      <c r="AP140" s="50">
        <f t="shared" ca="1" si="106"/>
        <v>0</v>
      </c>
      <c r="AQ140" s="50"/>
      <c r="AR140" s="50">
        <f t="shared" ca="1" si="107"/>
        <v>0</v>
      </c>
      <c r="AS140" s="50"/>
      <c r="AT140" s="50">
        <f t="shared" ca="1" si="108"/>
        <v>0</v>
      </c>
      <c r="AU140" s="50"/>
      <c r="AV140" s="50">
        <f t="shared" ca="1" si="109"/>
        <v>0</v>
      </c>
      <c r="AW140" s="50"/>
      <c r="AX140" s="50">
        <f t="shared" ca="1" si="110"/>
        <v>0</v>
      </c>
      <c r="AZ140" s="50">
        <f t="shared" ca="1" si="111"/>
        <v>0</v>
      </c>
    </row>
    <row r="141" spans="2:52" x14ac:dyDescent="0.2">
      <c r="B141" s="18">
        <f t="shared" si="118"/>
        <v>86</v>
      </c>
      <c r="D141" s="36" t="s">
        <v>205</v>
      </c>
      <c r="F141" s="50">
        <f ca="1">Function!T141</f>
        <v>0</v>
      </c>
      <c r="H141" s="78"/>
      <c r="K141" s="73">
        <f>_xlfn.IFNA(MATCH(J141,'Trans Factors'!$B$13:$B$450,0),0)</f>
        <v>0</v>
      </c>
      <c r="L141" s="50">
        <f t="shared" ca="1" si="99"/>
        <v>0</v>
      </c>
      <c r="O141" s="73">
        <f>_xlfn.IFNA(MATCH(N141,'Trans Factors'!$B$13:$B$450,0),0)</f>
        <v>0</v>
      </c>
      <c r="P141" s="20">
        <f ca="1">OFFSET('Trans Factors'!$B$13,$O141-1,P$14)*$L141+OFFSET('Trans Factors'!$B$13,$K141-1,P$14)*$H141</f>
        <v>0</v>
      </c>
      <c r="R141" s="20">
        <f ca="1">OFFSET('Trans Factors'!$B$13,$O141-1,R$14)*$L141+OFFSET('Trans Factors'!$B$13,$K141-1,R$14)*$H141</f>
        <v>0</v>
      </c>
      <c r="S141" s="20"/>
      <c r="T141" s="20">
        <f ca="1">OFFSET('Trans Factors'!$B$13,$O141-1,T$14)*$L141+OFFSET('Trans Factors'!$B$13,$K141-1,T$14)*$H141</f>
        <v>0</v>
      </c>
      <c r="U141" s="20"/>
      <c r="V141" s="20">
        <f ca="1">OFFSET('Trans Factors'!$B$13,$O141-1,V$14)*$L141+OFFSET('Trans Factors'!$B$13,$K141-1,V$14)*$H141</f>
        <v>0</v>
      </c>
      <c r="X141" s="20">
        <f ca="1">OFFSET('Trans Factors'!$B$13,$O141-1,X$14)*$L141+OFFSET('Trans Factors'!$B$13,$K141-1,X$14)*$H141</f>
        <v>0</v>
      </c>
      <c r="Y141" s="9"/>
      <c r="Z141" s="20">
        <f ca="1">OFFSET('Trans Factors'!$B$13,$O141-1,Z$14)*$L141+OFFSET('Trans Factors'!$B$13,$K141-1,Z$14)*$H141</f>
        <v>0</v>
      </c>
      <c r="AA141" s="20"/>
      <c r="AB141" s="20">
        <f ca="1">OFFSET('Trans Factors'!$B$13,$O141-1,AB$14)*$L141+OFFSET('Trans Factors'!$B$13,$K141-1,AB$14)*$H141</f>
        <v>0</v>
      </c>
      <c r="AD141" s="20">
        <f t="shared" ca="1" si="100"/>
        <v>0</v>
      </c>
      <c r="AF141" s="25" t="str">
        <f t="shared" ca="1" si="112"/>
        <v/>
      </c>
      <c r="AI141" s="91">
        <f ca="1">Function!AJ141</f>
        <v>0</v>
      </c>
      <c r="AJ141" s="98">
        <f t="shared" ca="1" si="103"/>
        <v>0</v>
      </c>
      <c r="AL141" s="50">
        <f t="shared" ca="1" si="104"/>
        <v>0</v>
      </c>
      <c r="AM141" s="50"/>
      <c r="AN141" s="50">
        <f t="shared" ca="1" si="105"/>
        <v>0</v>
      </c>
      <c r="AO141" s="50"/>
      <c r="AP141" s="50">
        <f t="shared" ca="1" si="106"/>
        <v>0</v>
      </c>
      <c r="AQ141" s="50"/>
      <c r="AR141" s="50">
        <f t="shared" ca="1" si="107"/>
        <v>0</v>
      </c>
      <c r="AS141" s="50"/>
      <c r="AT141" s="50">
        <f t="shared" ca="1" si="108"/>
        <v>0</v>
      </c>
      <c r="AU141" s="50"/>
      <c r="AV141" s="50">
        <f t="shared" ca="1" si="109"/>
        <v>0</v>
      </c>
      <c r="AW141" s="50"/>
      <c r="AX141" s="50">
        <f t="shared" ca="1" si="110"/>
        <v>0</v>
      </c>
      <c r="AZ141" s="50">
        <f t="shared" ca="1" si="111"/>
        <v>0</v>
      </c>
    </row>
    <row r="142" spans="2:52" x14ac:dyDescent="0.2">
      <c r="B142" s="18">
        <f t="shared" si="118"/>
        <v>87</v>
      </c>
      <c r="D142" s="36" t="s">
        <v>21</v>
      </c>
      <c r="F142" s="50">
        <f ca="1">Function!T142</f>
        <v>0</v>
      </c>
      <c r="H142" s="78"/>
      <c r="K142" s="73">
        <f>_xlfn.IFNA(MATCH(J142,'Trans Factors'!$B$13:$B$450,0),0)</f>
        <v>0</v>
      </c>
      <c r="L142" s="50">
        <f t="shared" ca="1" si="99"/>
        <v>0</v>
      </c>
      <c r="O142" s="73">
        <f>_xlfn.IFNA(MATCH(N142,'Trans Factors'!$B$13:$B$450,0),0)</f>
        <v>0</v>
      </c>
      <c r="P142" s="20">
        <f ca="1">OFFSET('Trans Factors'!$B$13,$O142-1,P$14)*$L142+OFFSET('Trans Factors'!$B$13,$K142-1,P$14)*$H142</f>
        <v>0</v>
      </c>
      <c r="R142" s="20">
        <f ca="1">OFFSET('Trans Factors'!$B$13,$O142-1,R$14)*$L142+OFFSET('Trans Factors'!$B$13,$K142-1,R$14)*$H142</f>
        <v>0</v>
      </c>
      <c r="S142" s="20"/>
      <c r="T142" s="20">
        <f ca="1">OFFSET('Trans Factors'!$B$13,$O142-1,T$14)*$L142+OFFSET('Trans Factors'!$B$13,$K142-1,T$14)*$H142</f>
        <v>0</v>
      </c>
      <c r="U142" s="20"/>
      <c r="V142" s="20">
        <f ca="1">OFFSET('Trans Factors'!$B$13,$O142-1,V$14)*$L142+OFFSET('Trans Factors'!$B$13,$K142-1,V$14)*$H142</f>
        <v>0</v>
      </c>
      <c r="X142" s="20">
        <f ca="1">OFFSET('Trans Factors'!$B$13,$O142-1,X$14)*$L142+OFFSET('Trans Factors'!$B$13,$K142-1,X$14)*$H142</f>
        <v>0</v>
      </c>
      <c r="Y142" s="9"/>
      <c r="Z142" s="20">
        <f ca="1">OFFSET('Trans Factors'!$B$13,$O142-1,Z$14)*$L142+OFFSET('Trans Factors'!$B$13,$K142-1,Z$14)*$H142</f>
        <v>0</v>
      </c>
      <c r="AA142" s="20"/>
      <c r="AB142" s="20">
        <f ca="1">OFFSET('Trans Factors'!$B$13,$O142-1,AB$14)*$L142+OFFSET('Trans Factors'!$B$13,$K142-1,AB$14)*$H142</f>
        <v>0</v>
      </c>
      <c r="AD142" s="20">
        <f t="shared" ca="1" si="100"/>
        <v>0</v>
      </c>
      <c r="AF142" s="25" t="str">
        <f t="shared" ca="1" si="112"/>
        <v/>
      </c>
      <c r="AI142" s="91">
        <f ca="1">Function!AJ142</f>
        <v>0</v>
      </c>
      <c r="AJ142" s="98">
        <f t="shared" ca="1" si="103"/>
        <v>0</v>
      </c>
      <c r="AL142" s="50">
        <f t="shared" ca="1" si="104"/>
        <v>0</v>
      </c>
      <c r="AM142" s="50"/>
      <c r="AN142" s="50">
        <f t="shared" ca="1" si="105"/>
        <v>0</v>
      </c>
      <c r="AO142" s="50"/>
      <c r="AP142" s="50">
        <f t="shared" ca="1" si="106"/>
        <v>0</v>
      </c>
      <c r="AQ142" s="50"/>
      <c r="AR142" s="50">
        <f t="shared" ca="1" si="107"/>
        <v>0</v>
      </c>
      <c r="AS142" s="50"/>
      <c r="AT142" s="50">
        <f t="shared" ca="1" si="108"/>
        <v>0</v>
      </c>
      <c r="AU142" s="50"/>
      <c r="AV142" s="50">
        <f t="shared" ca="1" si="109"/>
        <v>0</v>
      </c>
      <c r="AW142" s="50"/>
      <c r="AX142" s="50">
        <f t="shared" ca="1" si="110"/>
        <v>0</v>
      </c>
      <c r="AZ142" s="50">
        <f t="shared" ca="1" si="111"/>
        <v>0</v>
      </c>
    </row>
    <row r="143" spans="2:52" x14ac:dyDescent="0.2">
      <c r="B143" s="18">
        <f t="shared" si="118"/>
        <v>88</v>
      </c>
      <c r="D143" s="36" t="s">
        <v>206</v>
      </c>
      <c r="F143" s="50">
        <f ca="1">Function!T143</f>
        <v>0</v>
      </c>
      <c r="H143" s="78"/>
      <c r="K143" s="73">
        <f>_xlfn.IFNA(MATCH(J143,'Trans Factors'!$B$13:$B$450,0),0)</f>
        <v>0</v>
      </c>
      <c r="L143" s="50">
        <f t="shared" ca="1" si="99"/>
        <v>0</v>
      </c>
      <c r="O143" s="73">
        <f>_xlfn.IFNA(MATCH(N143,'Trans Factors'!$B$13:$B$450,0),0)</f>
        <v>0</v>
      </c>
      <c r="P143" s="20">
        <f ca="1">OFFSET('Trans Factors'!$B$13,$O143-1,P$14)*$L143+OFFSET('Trans Factors'!$B$13,$K143-1,P$14)*$H143</f>
        <v>0</v>
      </c>
      <c r="R143" s="20">
        <f ca="1">OFFSET('Trans Factors'!$B$13,$O143-1,R$14)*$L143+OFFSET('Trans Factors'!$B$13,$K143-1,R$14)*$H143</f>
        <v>0</v>
      </c>
      <c r="S143" s="20"/>
      <c r="T143" s="20">
        <f ca="1">OFFSET('Trans Factors'!$B$13,$O143-1,T$14)*$L143+OFFSET('Trans Factors'!$B$13,$K143-1,T$14)*$H143</f>
        <v>0</v>
      </c>
      <c r="U143" s="20"/>
      <c r="V143" s="20">
        <f ca="1">OFFSET('Trans Factors'!$B$13,$O143-1,V$14)*$L143+OFFSET('Trans Factors'!$B$13,$K143-1,V$14)*$H143</f>
        <v>0</v>
      </c>
      <c r="X143" s="20">
        <f ca="1">OFFSET('Trans Factors'!$B$13,$O143-1,X$14)*$L143+OFFSET('Trans Factors'!$B$13,$K143-1,X$14)*$H143</f>
        <v>0</v>
      </c>
      <c r="Y143" s="9"/>
      <c r="Z143" s="20">
        <f ca="1">OFFSET('Trans Factors'!$B$13,$O143-1,Z$14)*$L143+OFFSET('Trans Factors'!$B$13,$K143-1,Z$14)*$H143</f>
        <v>0</v>
      </c>
      <c r="AA143" s="20"/>
      <c r="AB143" s="20">
        <f ca="1">OFFSET('Trans Factors'!$B$13,$O143-1,AB$14)*$L143+OFFSET('Trans Factors'!$B$13,$K143-1,AB$14)*$H143</f>
        <v>0</v>
      </c>
      <c r="AD143" s="20">
        <f t="shared" ca="1" si="100"/>
        <v>0</v>
      </c>
      <c r="AF143" s="25" t="str">
        <f t="shared" ca="1" si="112"/>
        <v/>
      </c>
      <c r="AI143" s="91">
        <f ca="1">Function!AJ143</f>
        <v>0</v>
      </c>
      <c r="AJ143" s="98">
        <f t="shared" ca="1" si="103"/>
        <v>0</v>
      </c>
      <c r="AL143" s="50">
        <f t="shared" ca="1" si="104"/>
        <v>0</v>
      </c>
      <c r="AM143" s="50"/>
      <c r="AN143" s="50">
        <f t="shared" ca="1" si="105"/>
        <v>0</v>
      </c>
      <c r="AO143" s="50"/>
      <c r="AP143" s="50">
        <f t="shared" ca="1" si="106"/>
        <v>0</v>
      </c>
      <c r="AQ143" s="50"/>
      <c r="AR143" s="50">
        <f t="shared" ca="1" si="107"/>
        <v>0</v>
      </c>
      <c r="AS143" s="50"/>
      <c r="AT143" s="50">
        <f t="shared" ca="1" si="108"/>
        <v>0</v>
      </c>
      <c r="AU143" s="50"/>
      <c r="AV143" s="50">
        <f t="shared" ca="1" si="109"/>
        <v>0</v>
      </c>
      <c r="AW143" s="50"/>
      <c r="AX143" s="50">
        <f t="shared" ca="1" si="110"/>
        <v>0</v>
      </c>
      <c r="AZ143" s="50">
        <f t="shared" ca="1" si="111"/>
        <v>0</v>
      </c>
    </row>
    <row r="144" spans="2:52" x14ac:dyDescent="0.2">
      <c r="D144" s="1" t="s">
        <v>207</v>
      </c>
      <c r="K144" s="73"/>
      <c r="O144" s="73"/>
      <c r="AF144" s="25" t="str">
        <f t="shared" si="112"/>
        <v/>
      </c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Z144" s="50"/>
    </row>
    <row r="145" spans="2:52" x14ac:dyDescent="0.2">
      <c r="B145" s="18">
        <f>B143+1</f>
        <v>89</v>
      </c>
      <c r="D145" s="36" t="s">
        <v>208</v>
      </c>
      <c r="F145" s="50">
        <f ca="1">Function!T145</f>
        <v>17848.649151574664</v>
      </c>
      <c r="H145" s="78"/>
      <c r="K145" s="73">
        <f>_xlfn.IFNA(MATCH(J145,'Trans Factors'!$B$13:$B$450,0),0)</f>
        <v>0</v>
      </c>
      <c r="L145" s="50">
        <f ca="1">F145-H145</f>
        <v>17848.649151574664</v>
      </c>
      <c r="N145" s="18" t="s">
        <v>235</v>
      </c>
      <c r="O145" s="73">
        <f>_xlfn.IFNA(MATCH(N145,'Trans Factors'!$B$13:$B$450,0),0)</f>
        <v>53</v>
      </c>
      <c r="P145" s="20">
        <f ca="1">OFFSET('Trans Factors'!$B$13,$O145-1,P$14)*$L145+OFFSET('Trans Factors'!$B$13,$K145-1,P$14)*$H145</f>
        <v>438.24387166431529</v>
      </c>
      <c r="R145" s="20">
        <f ca="1">OFFSET('Trans Factors'!$B$13,$O145-1,R$14)*$L145+OFFSET('Trans Factors'!$B$13,$K145-1,R$14)*$H145</f>
        <v>46.773330245634234</v>
      </c>
      <c r="S145" s="20"/>
      <c r="T145" s="20">
        <f ca="1">OFFSET('Trans Factors'!$B$13,$O145-1,T$14)*$L145+OFFSET('Trans Factors'!$B$13,$K145-1,T$14)*$H145</f>
        <v>2228.9817058907374</v>
      </c>
      <c r="U145" s="20"/>
      <c r="V145" s="20">
        <f ca="1">OFFSET('Trans Factors'!$B$13,$O145-1,V$14)*$L145+OFFSET('Trans Factors'!$B$13,$K145-1,V$14)*$H145</f>
        <v>10234.420267748448</v>
      </c>
      <c r="X145" s="20">
        <f ca="1">OFFSET('Trans Factors'!$B$13,$O145-1,X$14)*$L145+OFFSET('Trans Factors'!$B$13,$K145-1,X$14)*$H145</f>
        <v>2008.3517134368967</v>
      </c>
      <c r="Y145" s="9"/>
      <c r="Z145" s="20">
        <f ca="1">OFFSET('Trans Factors'!$B$13,$O145-1,Z$14)*$L145+OFFSET('Trans Factors'!$B$13,$K145-1,Z$14)*$H145</f>
        <v>2891.8782625886342</v>
      </c>
      <c r="AA145" s="20"/>
      <c r="AB145" s="20">
        <f ca="1">OFFSET('Trans Factors'!$B$13,$O145-1,AB$14)*$L145+OFFSET('Trans Factors'!$B$13,$K145-1,AB$14)*$H145</f>
        <v>0</v>
      </c>
      <c r="AD145" s="20">
        <f t="shared" ca="1" si="100"/>
        <v>17848.649151574667</v>
      </c>
      <c r="AF145" s="25" t="str">
        <f t="shared" ca="1" si="112"/>
        <v/>
      </c>
      <c r="AI145" s="91">
        <f>Function!AJ145</f>
        <v>7489.8621995264712</v>
      </c>
      <c r="AJ145" s="98">
        <f t="shared" ca="1" si="103"/>
        <v>0.41963188003309998</v>
      </c>
      <c r="AL145" s="50">
        <f t="shared" ca="1" si="104"/>
        <v>183.90109977948123</v>
      </c>
      <c r="AM145" s="50"/>
      <c r="AN145" s="50">
        <f t="shared" ca="1" si="105"/>
        <v>19.62758050638455</v>
      </c>
      <c r="AO145" s="50"/>
      <c r="AP145" s="50">
        <f t="shared" ca="1" si="106"/>
        <v>935.3517838023165</v>
      </c>
      <c r="AQ145" s="50"/>
      <c r="AR145" s="50">
        <f t="shared" ca="1" si="107"/>
        <v>4294.6890180041437</v>
      </c>
      <c r="AS145" s="50"/>
      <c r="AT145" s="50">
        <f t="shared" ca="1" si="108"/>
        <v>842.76840527722266</v>
      </c>
      <c r="AU145" s="50"/>
      <c r="AV145" s="50">
        <f t="shared" ca="1" si="109"/>
        <v>1213.5243121569233</v>
      </c>
      <c r="AW145" s="50"/>
      <c r="AX145" s="50">
        <f t="shared" ca="1" si="110"/>
        <v>0</v>
      </c>
      <c r="AZ145" s="50">
        <f t="shared" ca="1" si="111"/>
        <v>7489.8621995264712</v>
      </c>
    </row>
    <row r="146" spans="2:52" x14ac:dyDescent="0.2">
      <c r="D146" s="1" t="s">
        <v>209</v>
      </c>
      <c r="K146" s="73"/>
      <c r="O146" s="73"/>
      <c r="AF146" s="25" t="str">
        <f t="shared" si="112"/>
        <v/>
      </c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Z146" s="50"/>
    </row>
    <row r="147" spans="2:52" x14ac:dyDescent="0.2">
      <c r="B147" s="18">
        <f>B145+1</f>
        <v>90</v>
      </c>
      <c r="D147" s="36" t="s">
        <v>177</v>
      </c>
      <c r="F147" s="50">
        <f ca="1">Function!T147</f>
        <v>0</v>
      </c>
      <c r="H147" s="78"/>
      <c r="K147" s="73">
        <f>_xlfn.IFNA(MATCH(J147,'Trans Factors'!$B$13:$B$450,0),0)</f>
        <v>0</v>
      </c>
      <c r="L147" s="50">
        <f t="shared" ca="1" si="99"/>
        <v>0</v>
      </c>
      <c r="O147" s="73">
        <f>_xlfn.IFNA(MATCH(N147,'Trans Factors'!$B$13:$B$450,0),0)</f>
        <v>0</v>
      </c>
      <c r="P147" s="20">
        <f ca="1">OFFSET('Trans Factors'!$B$13,$O147-1,P$14)*$L147+OFFSET('Trans Factors'!$B$13,$K147-1,P$14)*$H147</f>
        <v>0</v>
      </c>
      <c r="R147" s="20">
        <f ca="1">OFFSET('Trans Factors'!$B$13,$O147-1,R$14)*$L147+OFFSET('Trans Factors'!$B$13,$K147-1,R$14)*$H147</f>
        <v>0</v>
      </c>
      <c r="S147" s="20"/>
      <c r="T147" s="20">
        <f ca="1">OFFSET('Trans Factors'!$B$13,$O147-1,T$14)*$L147+OFFSET('Trans Factors'!$B$13,$K147-1,T$14)*$H147</f>
        <v>0</v>
      </c>
      <c r="U147" s="20"/>
      <c r="V147" s="20">
        <f ca="1">OFFSET('Trans Factors'!$B$13,$O147-1,V$14)*$L147+OFFSET('Trans Factors'!$B$13,$K147-1,V$14)*$H147</f>
        <v>0</v>
      </c>
      <c r="X147" s="20">
        <f ca="1">OFFSET('Trans Factors'!$B$13,$O147-1,X$14)*$L147+OFFSET('Trans Factors'!$B$13,$K147-1,X$14)*$H147</f>
        <v>0</v>
      </c>
      <c r="Y147" s="9"/>
      <c r="Z147" s="20">
        <f ca="1">OFFSET('Trans Factors'!$B$13,$O147-1,Z$14)*$L147+OFFSET('Trans Factors'!$B$13,$K147-1,Z$14)*$H147</f>
        <v>0</v>
      </c>
      <c r="AA147" s="20"/>
      <c r="AB147" s="20">
        <f ca="1">OFFSET('Trans Factors'!$B$13,$O147-1,AB$14)*$L147+OFFSET('Trans Factors'!$B$13,$K147-1,AB$14)*$H147</f>
        <v>0</v>
      </c>
      <c r="AD147" s="20">
        <f t="shared" ca="1" si="100"/>
        <v>0</v>
      </c>
      <c r="AF147" s="25" t="str">
        <f t="shared" ca="1" si="112"/>
        <v/>
      </c>
      <c r="AI147" s="91">
        <f ca="1">Function!AJ147</f>
        <v>0</v>
      </c>
      <c r="AJ147" s="98">
        <f t="shared" ca="1" si="103"/>
        <v>0</v>
      </c>
      <c r="AL147" s="50">
        <f t="shared" ca="1" si="104"/>
        <v>0</v>
      </c>
      <c r="AM147" s="50"/>
      <c r="AN147" s="50">
        <f t="shared" ca="1" si="105"/>
        <v>0</v>
      </c>
      <c r="AO147" s="50"/>
      <c r="AP147" s="50">
        <f t="shared" ca="1" si="106"/>
        <v>0</v>
      </c>
      <c r="AQ147" s="50"/>
      <c r="AR147" s="50">
        <f t="shared" ca="1" si="107"/>
        <v>0</v>
      </c>
      <c r="AS147" s="50"/>
      <c r="AT147" s="50">
        <f t="shared" ca="1" si="108"/>
        <v>0</v>
      </c>
      <c r="AU147" s="50"/>
      <c r="AV147" s="50">
        <f t="shared" ca="1" si="109"/>
        <v>0</v>
      </c>
      <c r="AW147" s="50"/>
      <c r="AX147" s="50">
        <f t="shared" ca="1" si="110"/>
        <v>0</v>
      </c>
      <c r="AZ147" s="50">
        <f t="shared" ca="1" si="111"/>
        <v>0</v>
      </c>
    </row>
    <row r="148" spans="2:52" x14ac:dyDescent="0.2">
      <c r="B148" s="18">
        <f>B147+1</f>
        <v>91</v>
      </c>
      <c r="D148" s="36" t="s">
        <v>122</v>
      </c>
      <c r="F148" s="50">
        <f ca="1">Function!T148</f>
        <v>0</v>
      </c>
      <c r="H148" s="78"/>
      <c r="K148" s="73">
        <f>_xlfn.IFNA(MATCH(J148,'Trans Factors'!$B$13:$B$450,0),0)</f>
        <v>0</v>
      </c>
      <c r="L148" s="50">
        <f t="shared" ca="1" si="99"/>
        <v>0</v>
      </c>
      <c r="O148" s="73">
        <f>_xlfn.IFNA(MATCH(N148,'Trans Factors'!$B$13:$B$450,0),0)</f>
        <v>0</v>
      </c>
      <c r="P148" s="20">
        <f ca="1">OFFSET('Trans Factors'!$B$13,$O148-1,P$14)*$L148+OFFSET('Trans Factors'!$B$13,$K148-1,P$14)*$H148</f>
        <v>0</v>
      </c>
      <c r="R148" s="20">
        <f ca="1">OFFSET('Trans Factors'!$B$13,$O148-1,R$14)*$L148+OFFSET('Trans Factors'!$B$13,$K148-1,R$14)*$H148</f>
        <v>0</v>
      </c>
      <c r="S148" s="20"/>
      <c r="T148" s="20">
        <f ca="1">OFFSET('Trans Factors'!$B$13,$O148-1,T$14)*$L148+OFFSET('Trans Factors'!$B$13,$K148-1,T$14)*$H148</f>
        <v>0</v>
      </c>
      <c r="U148" s="20"/>
      <c r="V148" s="20">
        <f ca="1">OFFSET('Trans Factors'!$B$13,$O148-1,V$14)*$L148+OFFSET('Trans Factors'!$B$13,$K148-1,V$14)*$H148</f>
        <v>0</v>
      </c>
      <c r="X148" s="20">
        <f ca="1">OFFSET('Trans Factors'!$B$13,$O148-1,X$14)*$L148+OFFSET('Trans Factors'!$B$13,$K148-1,X$14)*$H148</f>
        <v>0</v>
      </c>
      <c r="Y148" s="9"/>
      <c r="Z148" s="20">
        <f ca="1">OFFSET('Trans Factors'!$B$13,$O148-1,Z$14)*$L148+OFFSET('Trans Factors'!$B$13,$K148-1,Z$14)*$H148</f>
        <v>0</v>
      </c>
      <c r="AA148" s="20"/>
      <c r="AB148" s="20">
        <f ca="1">OFFSET('Trans Factors'!$B$13,$O148-1,AB$14)*$L148+OFFSET('Trans Factors'!$B$13,$K148-1,AB$14)*$H148</f>
        <v>0</v>
      </c>
      <c r="AD148" s="20">
        <f t="shared" ca="1" si="100"/>
        <v>0</v>
      </c>
      <c r="AF148" s="25" t="str">
        <f t="shared" ca="1" si="112"/>
        <v/>
      </c>
      <c r="AI148" s="91">
        <f ca="1">Function!AJ148</f>
        <v>0</v>
      </c>
      <c r="AJ148" s="98">
        <f t="shared" ca="1" si="103"/>
        <v>0</v>
      </c>
      <c r="AL148" s="50">
        <f t="shared" ca="1" si="104"/>
        <v>0</v>
      </c>
      <c r="AM148" s="50"/>
      <c r="AN148" s="50">
        <f t="shared" ca="1" si="105"/>
        <v>0</v>
      </c>
      <c r="AO148" s="50"/>
      <c r="AP148" s="50">
        <f t="shared" ca="1" si="106"/>
        <v>0</v>
      </c>
      <c r="AQ148" s="50"/>
      <c r="AR148" s="50">
        <f t="shared" ca="1" si="107"/>
        <v>0</v>
      </c>
      <c r="AS148" s="50"/>
      <c r="AT148" s="50">
        <f t="shared" ca="1" si="108"/>
        <v>0</v>
      </c>
      <c r="AU148" s="50"/>
      <c r="AV148" s="50">
        <f t="shared" ca="1" si="109"/>
        <v>0</v>
      </c>
      <c r="AW148" s="50"/>
      <c r="AX148" s="50">
        <f t="shared" ca="1" si="110"/>
        <v>0</v>
      </c>
      <c r="AZ148" s="50">
        <f t="shared" ca="1" si="111"/>
        <v>0</v>
      </c>
    </row>
    <row r="149" spans="2:52" x14ac:dyDescent="0.2">
      <c r="B149" s="18">
        <f t="shared" ref="B149" si="119">B148+1</f>
        <v>92</v>
      </c>
      <c r="D149" s="36" t="s">
        <v>210</v>
      </c>
      <c r="F149" s="50">
        <f ca="1">Function!T149</f>
        <v>0</v>
      </c>
      <c r="H149" s="78"/>
      <c r="K149" s="73">
        <f>_xlfn.IFNA(MATCH(J149,'Trans Factors'!$B$13:$B$450,0),0)</f>
        <v>0</v>
      </c>
      <c r="L149" s="50">
        <f t="shared" ca="1" si="99"/>
        <v>0</v>
      </c>
      <c r="O149" s="73">
        <f>_xlfn.IFNA(MATCH(N149,'Trans Factors'!$B$13:$B$450,0),0)</f>
        <v>0</v>
      </c>
      <c r="P149" s="20">
        <f ca="1">OFFSET('Trans Factors'!$B$13,$O149-1,P$14)*$L149+OFFSET('Trans Factors'!$B$13,$K149-1,P$14)*$H149</f>
        <v>0</v>
      </c>
      <c r="R149" s="20">
        <f ca="1">OFFSET('Trans Factors'!$B$13,$O149-1,R$14)*$L149+OFFSET('Trans Factors'!$B$13,$K149-1,R$14)*$H149</f>
        <v>0</v>
      </c>
      <c r="S149" s="20"/>
      <c r="T149" s="20">
        <f ca="1">OFFSET('Trans Factors'!$B$13,$O149-1,T$14)*$L149+OFFSET('Trans Factors'!$B$13,$K149-1,T$14)*$H149</f>
        <v>0</v>
      </c>
      <c r="U149" s="20"/>
      <c r="V149" s="20">
        <f ca="1">OFFSET('Trans Factors'!$B$13,$O149-1,V$14)*$L149+OFFSET('Trans Factors'!$B$13,$K149-1,V$14)*$H149</f>
        <v>0</v>
      </c>
      <c r="X149" s="20">
        <f ca="1">OFFSET('Trans Factors'!$B$13,$O149-1,X$14)*$L149+OFFSET('Trans Factors'!$B$13,$K149-1,X$14)*$H149</f>
        <v>0</v>
      </c>
      <c r="Y149" s="9"/>
      <c r="Z149" s="20">
        <f ca="1">OFFSET('Trans Factors'!$B$13,$O149-1,Z$14)*$L149+OFFSET('Trans Factors'!$B$13,$K149-1,Z$14)*$H149</f>
        <v>0</v>
      </c>
      <c r="AA149" s="20"/>
      <c r="AB149" s="20">
        <f ca="1">OFFSET('Trans Factors'!$B$13,$O149-1,AB$14)*$L149+OFFSET('Trans Factors'!$B$13,$K149-1,AB$14)*$H149</f>
        <v>0</v>
      </c>
      <c r="AD149" s="20">
        <f t="shared" ca="1" si="100"/>
        <v>0</v>
      </c>
      <c r="AF149" s="25" t="str">
        <f t="shared" ca="1" si="112"/>
        <v/>
      </c>
      <c r="AI149" s="91">
        <f ca="1">Function!AJ149</f>
        <v>0</v>
      </c>
      <c r="AJ149" s="98">
        <f t="shared" ca="1" si="103"/>
        <v>0</v>
      </c>
      <c r="AL149" s="50">
        <f t="shared" ca="1" si="104"/>
        <v>0</v>
      </c>
      <c r="AM149" s="50"/>
      <c r="AN149" s="50">
        <f t="shared" ca="1" si="105"/>
        <v>0</v>
      </c>
      <c r="AO149" s="50"/>
      <c r="AP149" s="50">
        <f t="shared" ca="1" si="106"/>
        <v>0</v>
      </c>
      <c r="AQ149" s="50"/>
      <c r="AR149" s="50">
        <f t="shared" ca="1" si="107"/>
        <v>0</v>
      </c>
      <c r="AS149" s="50"/>
      <c r="AT149" s="50">
        <f t="shared" ca="1" si="108"/>
        <v>0</v>
      </c>
      <c r="AU149" s="50"/>
      <c r="AV149" s="50">
        <f t="shared" ca="1" si="109"/>
        <v>0</v>
      </c>
      <c r="AW149" s="50"/>
      <c r="AX149" s="50">
        <f t="shared" ca="1" si="110"/>
        <v>0</v>
      </c>
      <c r="AZ149" s="50">
        <f t="shared" ca="1" si="111"/>
        <v>0</v>
      </c>
    </row>
    <row r="150" spans="2:52" x14ac:dyDescent="0.2">
      <c r="D150" s="1" t="s">
        <v>72</v>
      </c>
      <c r="K150" s="73"/>
      <c r="O150" s="73"/>
      <c r="AF150" s="25" t="str">
        <f t="shared" si="112"/>
        <v/>
      </c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Z150" s="50"/>
    </row>
    <row r="151" spans="2:52" x14ac:dyDescent="0.2">
      <c r="B151" s="18">
        <f>B149+1</f>
        <v>93</v>
      </c>
      <c r="D151" s="36" t="s">
        <v>171</v>
      </c>
      <c r="F151" s="50">
        <f ca="1">Function!T151</f>
        <v>0</v>
      </c>
      <c r="H151" s="78"/>
      <c r="K151" s="73">
        <f>_xlfn.IFNA(MATCH(J151,'Trans Factors'!$B$13:$B$450,0),0)</f>
        <v>0</v>
      </c>
      <c r="L151" s="50">
        <f t="shared" ca="1" si="99"/>
        <v>0</v>
      </c>
      <c r="N151" s="18"/>
      <c r="O151" s="73">
        <f>_xlfn.IFNA(MATCH(N151,'Trans Factors'!$B$13:$B$450,0),0)</f>
        <v>0</v>
      </c>
      <c r="P151" s="20">
        <f ca="1">OFFSET('Trans Factors'!$B$13,$O151-1,P$14)*$L151+OFFSET('Trans Factors'!$B$13,$K151-1,P$14)*$H151</f>
        <v>0</v>
      </c>
      <c r="R151" s="20">
        <f ca="1">OFFSET('Trans Factors'!$B$13,$O151-1,R$14)*$L151+OFFSET('Trans Factors'!$B$13,$K151-1,R$14)*$H151</f>
        <v>0</v>
      </c>
      <c r="S151" s="20"/>
      <c r="T151" s="20">
        <f ca="1">OFFSET('Trans Factors'!$B$13,$O151-1,T$14)*$L151+OFFSET('Trans Factors'!$B$13,$K151-1,T$14)*$H151</f>
        <v>0</v>
      </c>
      <c r="U151" s="20"/>
      <c r="V151" s="20">
        <f ca="1">OFFSET('Trans Factors'!$B$13,$O151-1,V$14)*$L151+OFFSET('Trans Factors'!$B$13,$K151-1,V$14)*$H151</f>
        <v>0</v>
      </c>
      <c r="X151" s="20">
        <f ca="1">OFFSET('Trans Factors'!$B$13,$O151-1,X$14)*$L151+OFFSET('Trans Factors'!$B$13,$K151-1,X$14)*$H151</f>
        <v>0</v>
      </c>
      <c r="Y151" s="9"/>
      <c r="Z151" s="20">
        <f ca="1">OFFSET('Trans Factors'!$B$13,$O151-1,Z$14)*$L151+OFFSET('Trans Factors'!$B$13,$K151-1,Z$14)*$H151</f>
        <v>0</v>
      </c>
      <c r="AA151" s="20"/>
      <c r="AB151" s="20">
        <f ca="1">OFFSET('Trans Factors'!$B$13,$O151-1,AB$14)*$L151+OFFSET('Trans Factors'!$B$13,$K151-1,AB$14)*$H151</f>
        <v>0</v>
      </c>
      <c r="AD151" s="20">
        <f t="shared" ca="1" si="100"/>
        <v>0</v>
      </c>
      <c r="AF151" s="25" t="str">
        <f t="shared" ca="1" si="112"/>
        <v/>
      </c>
      <c r="AI151" s="91">
        <f>Function!AJ151</f>
        <v>0</v>
      </c>
      <c r="AJ151" s="98">
        <f t="shared" ca="1" si="103"/>
        <v>0</v>
      </c>
      <c r="AL151" s="50">
        <f t="shared" ca="1" si="104"/>
        <v>0</v>
      </c>
      <c r="AM151" s="50"/>
      <c r="AN151" s="50">
        <f t="shared" ca="1" si="105"/>
        <v>0</v>
      </c>
      <c r="AO151" s="50"/>
      <c r="AP151" s="50">
        <f t="shared" ca="1" si="106"/>
        <v>0</v>
      </c>
      <c r="AQ151" s="50"/>
      <c r="AR151" s="50">
        <f t="shared" ca="1" si="107"/>
        <v>0</v>
      </c>
      <c r="AS151" s="50"/>
      <c r="AT151" s="50">
        <f t="shared" ca="1" si="108"/>
        <v>0</v>
      </c>
      <c r="AU151" s="50"/>
      <c r="AV151" s="50">
        <f t="shared" ca="1" si="109"/>
        <v>0</v>
      </c>
      <c r="AW151" s="50"/>
      <c r="AX151" s="50">
        <f t="shared" ca="1" si="110"/>
        <v>0</v>
      </c>
      <c r="AZ151" s="50">
        <f t="shared" ca="1" si="111"/>
        <v>0</v>
      </c>
    </row>
    <row r="152" spans="2:52" x14ac:dyDescent="0.2">
      <c r="B152" s="18">
        <f>B151+1</f>
        <v>94</v>
      </c>
      <c r="D152" s="36" t="s">
        <v>211</v>
      </c>
      <c r="F152" s="50">
        <f ca="1">Function!T152</f>
        <v>0</v>
      </c>
      <c r="H152" s="78"/>
      <c r="K152" s="73">
        <f>_xlfn.IFNA(MATCH(J152,'Trans Factors'!$B$13:$B$450,0),0)</f>
        <v>0</v>
      </c>
      <c r="L152" s="50">
        <f t="shared" ca="1" si="99"/>
        <v>0</v>
      </c>
      <c r="O152" s="73">
        <f>_xlfn.IFNA(MATCH(N152,'Trans Factors'!$B$13:$B$450,0),0)</f>
        <v>0</v>
      </c>
      <c r="P152" s="20">
        <f ca="1">OFFSET('Trans Factors'!$B$13,$O152-1,P$14)*$L152+OFFSET('Trans Factors'!$B$13,$K152-1,P$14)*$H152</f>
        <v>0</v>
      </c>
      <c r="R152" s="20">
        <f ca="1">OFFSET('Trans Factors'!$B$13,$O152-1,R$14)*$L152+OFFSET('Trans Factors'!$B$13,$K152-1,R$14)*$H152</f>
        <v>0</v>
      </c>
      <c r="S152" s="20"/>
      <c r="T152" s="20">
        <f ca="1">OFFSET('Trans Factors'!$B$13,$O152-1,T$14)*$L152+OFFSET('Trans Factors'!$B$13,$K152-1,T$14)*$H152</f>
        <v>0</v>
      </c>
      <c r="U152" s="20"/>
      <c r="V152" s="20">
        <f ca="1">OFFSET('Trans Factors'!$B$13,$O152-1,V$14)*$L152+OFFSET('Trans Factors'!$B$13,$K152-1,V$14)*$H152</f>
        <v>0</v>
      </c>
      <c r="X152" s="20">
        <f ca="1">OFFSET('Trans Factors'!$B$13,$O152-1,X$14)*$L152+OFFSET('Trans Factors'!$B$13,$K152-1,X$14)*$H152</f>
        <v>0</v>
      </c>
      <c r="Y152" s="9"/>
      <c r="Z152" s="20">
        <f ca="1">OFFSET('Trans Factors'!$B$13,$O152-1,Z$14)*$L152+OFFSET('Trans Factors'!$B$13,$K152-1,Z$14)*$H152</f>
        <v>0</v>
      </c>
      <c r="AA152" s="20"/>
      <c r="AB152" s="20">
        <f ca="1">OFFSET('Trans Factors'!$B$13,$O152-1,AB$14)*$L152+OFFSET('Trans Factors'!$B$13,$K152-1,AB$14)*$H152</f>
        <v>0</v>
      </c>
      <c r="AD152" s="20">
        <f t="shared" ca="1" si="100"/>
        <v>0</v>
      </c>
      <c r="AF152" s="25" t="str">
        <f t="shared" ca="1" si="112"/>
        <v/>
      </c>
      <c r="AI152" s="91">
        <f ca="1">Function!AJ152</f>
        <v>0</v>
      </c>
      <c r="AJ152" s="98">
        <f t="shared" ca="1" si="103"/>
        <v>0</v>
      </c>
      <c r="AL152" s="50">
        <f t="shared" ca="1" si="104"/>
        <v>0</v>
      </c>
      <c r="AM152" s="50"/>
      <c r="AN152" s="50">
        <f t="shared" ca="1" si="105"/>
        <v>0</v>
      </c>
      <c r="AO152" s="50"/>
      <c r="AP152" s="50">
        <f t="shared" ca="1" si="106"/>
        <v>0</v>
      </c>
      <c r="AQ152" s="50"/>
      <c r="AR152" s="50">
        <f t="shared" ca="1" si="107"/>
        <v>0</v>
      </c>
      <c r="AS152" s="50"/>
      <c r="AT152" s="50">
        <f t="shared" ca="1" si="108"/>
        <v>0</v>
      </c>
      <c r="AU152" s="50"/>
      <c r="AV152" s="50">
        <f t="shared" ca="1" si="109"/>
        <v>0</v>
      </c>
      <c r="AW152" s="50"/>
      <c r="AX152" s="50">
        <f t="shared" ca="1" si="110"/>
        <v>0</v>
      </c>
      <c r="AZ152" s="50">
        <f t="shared" ca="1" si="111"/>
        <v>0</v>
      </c>
    </row>
    <row r="153" spans="2:52" x14ac:dyDescent="0.2">
      <c r="B153" s="18">
        <f>B152+1</f>
        <v>95</v>
      </c>
      <c r="D153" s="36" t="s">
        <v>172</v>
      </c>
      <c r="F153" s="50">
        <f ca="1">Function!T153</f>
        <v>0</v>
      </c>
      <c r="H153" s="78"/>
      <c r="K153" s="73">
        <f>_xlfn.IFNA(MATCH(J153,'Trans Factors'!$B$13:$B$450,0),0)</f>
        <v>0</v>
      </c>
      <c r="L153" s="50">
        <f t="shared" ca="1" si="99"/>
        <v>0</v>
      </c>
      <c r="O153" s="73">
        <f>_xlfn.IFNA(MATCH(N153,'Trans Factors'!$B$13:$B$450,0),0)</f>
        <v>0</v>
      </c>
      <c r="P153" s="20">
        <f ca="1">OFFSET('Trans Factors'!$B$13,$O153-1,P$14)*$L153+OFFSET('Trans Factors'!$B$13,$K153-1,P$14)*$H153</f>
        <v>0</v>
      </c>
      <c r="R153" s="20">
        <f ca="1">OFFSET('Trans Factors'!$B$13,$O153-1,R$14)*$L153+OFFSET('Trans Factors'!$B$13,$K153-1,R$14)*$H153</f>
        <v>0</v>
      </c>
      <c r="S153" s="20"/>
      <c r="T153" s="20">
        <f ca="1">OFFSET('Trans Factors'!$B$13,$O153-1,T$14)*$L153+OFFSET('Trans Factors'!$B$13,$K153-1,T$14)*$H153</f>
        <v>0</v>
      </c>
      <c r="U153" s="20"/>
      <c r="V153" s="20">
        <f ca="1">OFFSET('Trans Factors'!$B$13,$O153-1,V$14)*$L153+OFFSET('Trans Factors'!$B$13,$K153-1,V$14)*$H153</f>
        <v>0</v>
      </c>
      <c r="X153" s="20">
        <f ca="1">OFFSET('Trans Factors'!$B$13,$O153-1,X$14)*$L153+OFFSET('Trans Factors'!$B$13,$K153-1,X$14)*$H153</f>
        <v>0</v>
      </c>
      <c r="Y153" s="9"/>
      <c r="Z153" s="20">
        <f ca="1">OFFSET('Trans Factors'!$B$13,$O153-1,Z$14)*$L153+OFFSET('Trans Factors'!$B$13,$K153-1,Z$14)*$H153</f>
        <v>0</v>
      </c>
      <c r="AA153" s="20"/>
      <c r="AB153" s="20">
        <f ca="1">OFFSET('Trans Factors'!$B$13,$O153-1,AB$14)*$L153+OFFSET('Trans Factors'!$B$13,$K153-1,AB$14)*$H153</f>
        <v>0</v>
      </c>
      <c r="AD153" s="20">
        <f t="shared" ca="1" si="100"/>
        <v>0</v>
      </c>
      <c r="AF153" s="25" t="str">
        <f t="shared" ca="1" si="112"/>
        <v/>
      </c>
      <c r="AI153" s="91">
        <f ca="1">Function!AJ153</f>
        <v>0</v>
      </c>
      <c r="AJ153" s="98">
        <f t="shared" ca="1" si="103"/>
        <v>0</v>
      </c>
      <c r="AL153" s="50">
        <f t="shared" ca="1" si="104"/>
        <v>0</v>
      </c>
      <c r="AM153" s="50"/>
      <c r="AN153" s="50">
        <f t="shared" ca="1" si="105"/>
        <v>0</v>
      </c>
      <c r="AO153" s="50"/>
      <c r="AP153" s="50">
        <f t="shared" ca="1" si="106"/>
        <v>0</v>
      </c>
      <c r="AQ153" s="50"/>
      <c r="AR153" s="50">
        <f t="shared" ca="1" si="107"/>
        <v>0</v>
      </c>
      <c r="AS153" s="50"/>
      <c r="AT153" s="50">
        <f t="shared" ca="1" si="108"/>
        <v>0</v>
      </c>
      <c r="AU153" s="50"/>
      <c r="AV153" s="50">
        <f t="shared" ca="1" si="109"/>
        <v>0</v>
      </c>
      <c r="AW153" s="50"/>
      <c r="AX153" s="50">
        <f t="shared" ca="1" si="110"/>
        <v>0</v>
      </c>
      <c r="AZ153" s="50">
        <f t="shared" ca="1" si="111"/>
        <v>0</v>
      </c>
    </row>
    <row r="154" spans="2:52" x14ac:dyDescent="0.2">
      <c r="B154" s="18">
        <f t="shared" ref="B154:B157" si="120">B153+1</f>
        <v>96</v>
      </c>
      <c r="D154" s="36" t="s">
        <v>173</v>
      </c>
      <c r="F154" s="50">
        <f ca="1">Function!T154</f>
        <v>0</v>
      </c>
      <c r="H154" s="78"/>
      <c r="K154" s="73">
        <f>_xlfn.IFNA(MATCH(J154,'Trans Factors'!$B$13:$B$450,0),0)</f>
        <v>0</v>
      </c>
      <c r="L154" s="50">
        <f t="shared" ca="1" si="99"/>
        <v>0</v>
      </c>
      <c r="O154" s="73">
        <f>_xlfn.IFNA(MATCH(N154,'Trans Factors'!$B$13:$B$450,0),0)</f>
        <v>0</v>
      </c>
      <c r="P154" s="20">
        <f ca="1">OFFSET('Trans Factors'!$B$13,$O154-1,P$14)*$L154+OFFSET('Trans Factors'!$B$13,$K154-1,P$14)*$H154</f>
        <v>0</v>
      </c>
      <c r="R154" s="20">
        <f ca="1">OFFSET('Trans Factors'!$B$13,$O154-1,R$14)*$L154+OFFSET('Trans Factors'!$B$13,$K154-1,R$14)*$H154</f>
        <v>0</v>
      </c>
      <c r="S154" s="20"/>
      <c r="T154" s="20">
        <f ca="1">OFFSET('Trans Factors'!$B$13,$O154-1,T$14)*$L154+OFFSET('Trans Factors'!$B$13,$K154-1,T$14)*$H154</f>
        <v>0</v>
      </c>
      <c r="U154" s="20"/>
      <c r="V154" s="20">
        <f ca="1">OFFSET('Trans Factors'!$B$13,$O154-1,V$14)*$L154+OFFSET('Trans Factors'!$B$13,$K154-1,V$14)*$H154</f>
        <v>0</v>
      </c>
      <c r="X154" s="20">
        <f ca="1">OFFSET('Trans Factors'!$B$13,$O154-1,X$14)*$L154+OFFSET('Trans Factors'!$B$13,$K154-1,X$14)*$H154</f>
        <v>0</v>
      </c>
      <c r="Y154" s="9"/>
      <c r="Z154" s="20">
        <f ca="1">OFFSET('Trans Factors'!$B$13,$O154-1,Z$14)*$L154+OFFSET('Trans Factors'!$B$13,$K154-1,Z$14)*$H154</f>
        <v>0</v>
      </c>
      <c r="AA154" s="20"/>
      <c r="AB154" s="20">
        <f ca="1">OFFSET('Trans Factors'!$B$13,$O154-1,AB$14)*$L154+OFFSET('Trans Factors'!$B$13,$K154-1,AB$14)*$H154</f>
        <v>0</v>
      </c>
      <c r="AD154" s="20">
        <f t="shared" ca="1" si="100"/>
        <v>0</v>
      </c>
      <c r="AF154" s="25" t="str">
        <f t="shared" ca="1" si="112"/>
        <v/>
      </c>
      <c r="AI154" s="91">
        <f ca="1">Function!AJ154</f>
        <v>0</v>
      </c>
      <c r="AJ154" s="98">
        <f t="shared" ca="1" si="103"/>
        <v>0</v>
      </c>
      <c r="AL154" s="50">
        <f t="shared" ca="1" si="104"/>
        <v>0</v>
      </c>
      <c r="AM154" s="50"/>
      <c r="AN154" s="50">
        <f t="shared" ca="1" si="105"/>
        <v>0</v>
      </c>
      <c r="AO154" s="50"/>
      <c r="AP154" s="50">
        <f t="shared" ca="1" si="106"/>
        <v>0</v>
      </c>
      <c r="AQ154" s="50"/>
      <c r="AR154" s="50">
        <f t="shared" ca="1" si="107"/>
        <v>0</v>
      </c>
      <c r="AS154" s="50"/>
      <c r="AT154" s="50">
        <f t="shared" ca="1" si="108"/>
        <v>0</v>
      </c>
      <c r="AU154" s="50"/>
      <c r="AV154" s="50">
        <f t="shared" ca="1" si="109"/>
        <v>0</v>
      </c>
      <c r="AW154" s="50"/>
      <c r="AX154" s="50">
        <f t="shared" ca="1" si="110"/>
        <v>0</v>
      </c>
      <c r="AZ154" s="50">
        <f t="shared" ca="1" si="111"/>
        <v>0</v>
      </c>
    </row>
    <row r="155" spans="2:52" x14ac:dyDescent="0.2">
      <c r="B155" s="18">
        <f t="shared" si="120"/>
        <v>97</v>
      </c>
      <c r="D155" s="36" t="s">
        <v>174</v>
      </c>
      <c r="F155" s="50">
        <f ca="1">Function!T155</f>
        <v>0</v>
      </c>
      <c r="H155" s="78"/>
      <c r="K155" s="73">
        <f>_xlfn.IFNA(MATCH(J155,'Trans Factors'!$B$13:$B$450,0),0)</f>
        <v>0</v>
      </c>
      <c r="L155" s="50">
        <f t="shared" ca="1" si="99"/>
        <v>0</v>
      </c>
      <c r="O155" s="73">
        <f>_xlfn.IFNA(MATCH(N155,'Trans Factors'!$B$13:$B$450,0),0)</f>
        <v>0</v>
      </c>
      <c r="P155" s="20">
        <f ca="1">OFFSET('Trans Factors'!$B$13,$O155-1,P$14)*$L155+OFFSET('Trans Factors'!$B$13,$K155-1,P$14)*$H155</f>
        <v>0</v>
      </c>
      <c r="R155" s="20">
        <f ca="1">OFFSET('Trans Factors'!$B$13,$O155-1,R$14)*$L155+OFFSET('Trans Factors'!$B$13,$K155-1,R$14)*$H155</f>
        <v>0</v>
      </c>
      <c r="S155" s="20"/>
      <c r="T155" s="20">
        <f ca="1">OFFSET('Trans Factors'!$B$13,$O155-1,T$14)*$L155+OFFSET('Trans Factors'!$B$13,$K155-1,T$14)*$H155</f>
        <v>0</v>
      </c>
      <c r="U155" s="20"/>
      <c r="V155" s="20">
        <f ca="1">OFFSET('Trans Factors'!$B$13,$O155-1,V$14)*$L155+OFFSET('Trans Factors'!$B$13,$K155-1,V$14)*$H155</f>
        <v>0</v>
      </c>
      <c r="X155" s="20">
        <f ca="1">OFFSET('Trans Factors'!$B$13,$O155-1,X$14)*$L155+OFFSET('Trans Factors'!$B$13,$K155-1,X$14)*$H155</f>
        <v>0</v>
      </c>
      <c r="Y155" s="9"/>
      <c r="Z155" s="20">
        <f ca="1">OFFSET('Trans Factors'!$B$13,$O155-1,Z$14)*$L155+OFFSET('Trans Factors'!$B$13,$K155-1,Z$14)*$H155</f>
        <v>0</v>
      </c>
      <c r="AA155" s="20"/>
      <c r="AB155" s="20">
        <f ca="1">OFFSET('Trans Factors'!$B$13,$O155-1,AB$14)*$L155+OFFSET('Trans Factors'!$B$13,$K155-1,AB$14)*$H155</f>
        <v>0</v>
      </c>
      <c r="AD155" s="20">
        <f t="shared" ca="1" si="100"/>
        <v>0</v>
      </c>
      <c r="AF155" s="25" t="str">
        <f t="shared" ca="1" si="112"/>
        <v/>
      </c>
      <c r="AI155" s="91">
        <f ca="1">Function!AJ155</f>
        <v>0</v>
      </c>
      <c r="AJ155" s="98">
        <f t="shared" ca="1" si="103"/>
        <v>0</v>
      </c>
      <c r="AL155" s="50">
        <f t="shared" ca="1" si="104"/>
        <v>0</v>
      </c>
      <c r="AM155" s="50"/>
      <c r="AN155" s="50">
        <f t="shared" ca="1" si="105"/>
        <v>0</v>
      </c>
      <c r="AO155" s="50"/>
      <c r="AP155" s="50">
        <f t="shared" ca="1" si="106"/>
        <v>0</v>
      </c>
      <c r="AQ155" s="50"/>
      <c r="AR155" s="50">
        <f t="shared" ca="1" si="107"/>
        <v>0</v>
      </c>
      <c r="AS155" s="50"/>
      <c r="AT155" s="50">
        <f t="shared" ca="1" si="108"/>
        <v>0</v>
      </c>
      <c r="AU155" s="50"/>
      <c r="AV155" s="50">
        <f t="shared" ca="1" si="109"/>
        <v>0</v>
      </c>
      <c r="AW155" s="50"/>
      <c r="AX155" s="50">
        <f t="shared" ca="1" si="110"/>
        <v>0</v>
      </c>
      <c r="AZ155" s="50">
        <f t="shared" ca="1" si="111"/>
        <v>0</v>
      </c>
    </row>
    <row r="156" spans="2:52" x14ac:dyDescent="0.2">
      <c r="B156" s="18">
        <f t="shared" si="120"/>
        <v>98</v>
      </c>
      <c r="D156" s="36" t="s">
        <v>175</v>
      </c>
      <c r="F156" s="50">
        <f ca="1">Function!T156</f>
        <v>0</v>
      </c>
      <c r="H156" s="78"/>
      <c r="K156" s="73">
        <f>_xlfn.IFNA(MATCH(J156,'Trans Factors'!$B$13:$B$450,0),0)</f>
        <v>0</v>
      </c>
      <c r="L156" s="50">
        <f t="shared" ca="1" si="99"/>
        <v>0</v>
      </c>
      <c r="O156" s="73">
        <f>_xlfn.IFNA(MATCH(N156,'Trans Factors'!$B$13:$B$450,0),0)</f>
        <v>0</v>
      </c>
      <c r="P156" s="20">
        <f ca="1">OFFSET('Trans Factors'!$B$13,$O156-1,P$14)*$L156+OFFSET('Trans Factors'!$B$13,$K156-1,P$14)*$H156</f>
        <v>0</v>
      </c>
      <c r="R156" s="20">
        <f ca="1">OFFSET('Trans Factors'!$B$13,$O156-1,R$14)*$L156+OFFSET('Trans Factors'!$B$13,$K156-1,R$14)*$H156</f>
        <v>0</v>
      </c>
      <c r="S156" s="20"/>
      <c r="T156" s="20">
        <f ca="1">OFFSET('Trans Factors'!$B$13,$O156-1,T$14)*$L156+OFFSET('Trans Factors'!$B$13,$K156-1,T$14)*$H156</f>
        <v>0</v>
      </c>
      <c r="U156" s="20"/>
      <c r="V156" s="20">
        <f ca="1">OFFSET('Trans Factors'!$B$13,$O156-1,V$14)*$L156+OFFSET('Trans Factors'!$B$13,$K156-1,V$14)*$H156</f>
        <v>0</v>
      </c>
      <c r="X156" s="20">
        <f ca="1">OFFSET('Trans Factors'!$B$13,$O156-1,X$14)*$L156+OFFSET('Trans Factors'!$B$13,$K156-1,X$14)*$H156</f>
        <v>0</v>
      </c>
      <c r="Y156" s="9"/>
      <c r="Z156" s="20">
        <f ca="1">OFFSET('Trans Factors'!$B$13,$O156-1,Z$14)*$L156+OFFSET('Trans Factors'!$B$13,$K156-1,Z$14)*$H156</f>
        <v>0</v>
      </c>
      <c r="AA156" s="20"/>
      <c r="AB156" s="20">
        <f ca="1">OFFSET('Trans Factors'!$B$13,$O156-1,AB$14)*$L156+OFFSET('Trans Factors'!$B$13,$K156-1,AB$14)*$H156</f>
        <v>0</v>
      </c>
      <c r="AD156" s="20">
        <f t="shared" ca="1" si="100"/>
        <v>0</v>
      </c>
      <c r="AF156" s="25" t="str">
        <f t="shared" ca="1" si="112"/>
        <v/>
      </c>
      <c r="AI156" s="91">
        <f ca="1">Function!AJ156</f>
        <v>0</v>
      </c>
      <c r="AJ156" s="98">
        <f t="shared" ca="1" si="103"/>
        <v>0</v>
      </c>
      <c r="AL156" s="50">
        <f t="shared" ca="1" si="104"/>
        <v>0</v>
      </c>
      <c r="AM156" s="50"/>
      <c r="AN156" s="50">
        <f t="shared" ca="1" si="105"/>
        <v>0</v>
      </c>
      <c r="AO156" s="50"/>
      <c r="AP156" s="50">
        <f t="shared" ca="1" si="106"/>
        <v>0</v>
      </c>
      <c r="AQ156" s="50"/>
      <c r="AR156" s="50">
        <f t="shared" ca="1" si="107"/>
        <v>0</v>
      </c>
      <c r="AS156" s="50"/>
      <c r="AT156" s="50">
        <f t="shared" ca="1" si="108"/>
        <v>0</v>
      </c>
      <c r="AU156" s="50"/>
      <c r="AV156" s="50">
        <f t="shared" ca="1" si="109"/>
        <v>0</v>
      </c>
      <c r="AW156" s="50"/>
      <c r="AX156" s="50">
        <f t="shared" ca="1" si="110"/>
        <v>0</v>
      </c>
      <c r="AZ156" s="50">
        <f t="shared" ca="1" si="111"/>
        <v>0</v>
      </c>
    </row>
    <row r="157" spans="2:52" x14ac:dyDescent="0.2">
      <c r="B157" s="18">
        <f t="shared" si="120"/>
        <v>99</v>
      </c>
      <c r="D157" s="36" t="s">
        <v>176</v>
      </c>
      <c r="F157" s="50">
        <f ca="1">Function!T157</f>
        <v>0</v>
      </c>
      <c r="H157" s="78"/>
      <c r="K157" s="73">
        <f>_xlfn.IFNA(MATCH(J157,'Trans Factors'!$B$13:$B$450,0),0)</f>
        <v>0</v>
      </c>
      <c r="L157" s="50">
        <f t="shared" ca="1" si="99"/>
        <v>0</v>
      </c>
      <c r="O157" s="73">
        <f>_xlfn.IFNA(MATCH(N157,'Trans Factors'!$B$13:$B$450,0),0)</f>
        <v>0</v>
      </c>
      <c r="P157" s="20">
        <f ca="1">OFFSET('Trans Factors'!$B$13,$O157-1,P$14)*$L157+OFFSET('Trans Factors'!$B$13,$K157-1,P$14)*$H157</f>
        <v>0</v>
      </c>
      <c r="R157" s="20">
        <f ca="1">OFFSET('Trans Factors'!$B$13,$O157-1,R$14)*$L157+OFFSET('Trans Factors'!$B$13,$K157-1,R$14)*$H157</f>
        <v>0</v>
      </c>
      <c r="S157" s="20"/>
      <c r="T157" s="20">
        <f ca="1">OFFSET('Trans Factors'!$B$13,$O157-1,T$14)*$L157+OFFSET('Trans Factors'!$B$13,$K157-1,T$14)*$H157</f>
        <v>0</v>
      </c>
      <c r="U157" s="20"/>
      <c r="V157" s="20">
        <f ca="1">OFFSET('Trans Factors'!$B$13,$O157-1,V$14)*$L157+OFFSET('Trans Factors'!$B$13,$K157-1,V$14)*$H157</f>
        <v>0</v>
      </c>
      <c r="X157" s="20">
        <f ca="1">OFFSET('Trans Factors'!$B$13,$O157-1,X$14)*$L157+OFFSET('Trans Factors'!$B$13,$K157-1,X$14)*$H157</f>
        <v>0</v>
      </c>
      <c r="Y157" s="9"/>
      <c r="Z157" s="20">
        <f ca="1">OFFSET('Trans Factors'!$B$13,$O157-1,Z$14)*$L157+OFFSET('Trans Factors'!$B$13,$K157-1,Z$14)*$H157</f>
        <v>0</v>
      </c>
      <c r="AA157" s="20"/>
      <c r="AB157" s="20">
        <f ca="1">OFFSET('Trans Factors'!$B$13,$O157-1,AB$14)*$L157+OFFSET('Trans Factors'!$B$13,$K157-1,AB$14)*$H157</f>
        <v>0</v>
      </c>
      <c r="AD157" s="20">
        <f t="shared" ca="1" si="100"/>
        <v>0</v>
      </c>
      <c r="AF157" s="25" t="str">
        <f t="shared" ca="1" si="112"/>
        <v/>
      </c>
      <c r="AI157" s="91">
        <f ca="1">Function!AJ157</f>
        <v>0</v>
      </c>
      <c r="AJ157" s="98">
        <f t="shared" ca="1" si="103"/>
        <v>0</v>
      </c>
      <c r="AL157" s="50">
        <f t="shared" ca="1" si="104"/>
        <v>0</v>
      </c>
      <c r="AM157" s="50"/>
      <c r="AN157" s="50">
        <f t="shared" ca="1" si="105"/>
        <v>0</v>
      </c>
      <c r="AO157" s="50"/>
      <c r="AP157" s="50">
        <f t="shared" ca="1" si="106"/>
        <v>0</v>
      </c>
      <c r="AQ157" s="50"/>
      <c r="AR157" s="50">
        <f t="shared" ca="1" si="107"/>
        <v>0</v>
      </c>
      <c r="AS157" s="50"/>
      <c r="AT157" s="50">
        <f t="shared" ca="1" si="108"/>
        <v>0</v>
      </c>
      <c r="AU157" s="50"/>
      <c r="AV157" s="50">
        <f t="shared" ca="1" si="109"/>
        <v>0</v>
      </c>
      <c r="AW157" s="50"/>
      <c r="AX157" s="50">
        <f t="shared" ca="1" si="110"/>
        <v>0</v>
      </c>
      <c r="AZ157" s="50">
        <f t="shared" ca="1" si="111"/>
        <v>0</v>
      </c>
    </row>
    <row r="158" spans="2:52" x14ac:dyDescent="0.2">
      <c r="D158" s="1" t="s">
        <v>212</v>
      </c>
      <c r="K158" s="73"/>
      <c r="O158" s="73"/>
      <c r="AF158" s="25" t="str">
        <f t="shared" si="112"/>
        <v/>
      </c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Z158" s="50"/>
    </row>
    <row r="159" spans="2:52" x14ac:dyDescent="0.2">
      <c r="B159" s="18">
        <f>B157+1</f>
        <v>100</v>
      </c>
      <c r="D159" s="36" t="s">
        <v>87</v>
      </c>
      <c r="F159" s="50">
        <f ca="1">Function!T159</f>
        <v>12393.267122205592</v>
      </c>
      <c r="H159" s="78"/>
      <c r="K159" s="73">
        <f>_xlfn.IFNA(MATCH(J159,'Trans Factors'!$B$13:$B$450,0),0)</f>
        <v>0</v>
      </c>
      <c r="L159" s="50">
        <f t="shared" ca="1" si="99"/>
        <v>12393.267122205592</v>
      </c>
      <c r="N159" s="18" t="s">
        <v>228</v>
      </c>
      <c r="O159" s="73">
        <f>_xlfn.IFNA(MATCH(N159,'Trans Factors'!$B$13:$B$450,0),0)</f>
        <v>26</v>
      </c>
      <c r="P159" s="20">
        <f ca="1">OFFSET('Trans Factors'!$B$13,$O159-1,P$14)*$L159+OFFSET('Trans Factors'!$B$13,$K159-1,P$14)*$H159</f>
        <v>622.27508812461429</v>
      </c>
      <c r="R159" s="20">
        <f ca="1">OFFSET('Trans Factors'!$B$13,$O159-1,R$14)*$L159+OFFSET('Trans Factors'!$B$13,$K159-1,R$14)*$H159</f>
        <v>102.19508532059668</v>
      </c>
      <c r="S159" s="20"/>
      <c r="T159" s="20">
        <f ca="1">OFFSET('Trans Factors'!$B$13,$O159-1,T$14)*$L159+OFFSET('Trans Factors'!$B$13,$K159-1,T$14)*$H159</f>
        <v>1712.5079687339637</v>
      </c>
      <c r="U159" s="20"/>
      <c r="V159" s="20">
        <f ca="1">OFFSET('Trans Factors'!$B$13,$O159-1,V$14)*$L159+OFFSET('Trans Factors'!$B$13,$K159-1,V$14)*$H159</f>
        <v>7159.5813442289791</v>
      </c>
      <c r="X159" s="20">
        <f ca="1">OFFSET('Trans Factors'!$B$13,$O159-1,X$14)*$L159+OFFSET('Trans Factors'!$B$13,$K159-1,X$14)*$H159</f>
        <v>821.92342627756375</v>
      </c>
      <c r="Y159" s="9"/>
      <c r="Z159" s="20">
        <f ca="1">OFFSET('Trans Factors'!$B$13,$O159-1,Z$14)*$L159+OFFSET('Trans Factors'!$B$13,$K159-1,Z$14)*$H159</f>
        <v>1974.7842095198753</v>
      </c>
      <c r="AA159" s="20"/>
      <c r="AB159" s="20">
        <f ca="1">OFFSET('Trans Factors'!$B$13,$O159-1,AB$14)*$L159+OFFSET('Trans Factors'!$B$13,$K159-1,AB$14)*$H159</f>
        <v>0</v>
      </c>
      <c r="AD159" s="20">
        <f t="shared" ca="1" si="100"/>
        <v>12393.267122205594</v>
      </c>
      <c r="AF159" s="25" t="str">
        <f ca="1">IF(ROUND(F159,4)=ROUND(AD159,4), "", "check")</f>
        <v/>
      </c>
      <c r="AI159" s="91"/>
      <c r="AJ159" s="98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Z159" s="50"/>
    </row>
    <row r="160" spans="2:52" x14ac:dyDescent="0.2">
      <c r="B160" s="18">
        <f>B159+1</f>
        <v>101</v>
      </c>
      <c r="D160" s="36" t="s">
        <v>213</v>
      </c>
      <c r="F160" s="50">
        <f ca="1">Function!T160</f>
        <v>15289.379593203623</v>
      </c>
      <c r="H160" s="38"/>
      <c r="K160" s="73">
        <f>_xlfn.IFNA(MATCH(J160,'Trans Factors'!$B$13:$B$450,0),0)</f>
        <v>0</v>
      </c>
      <c r="L160" s="50">
        <f t="shared" ca="1" si="99"/>
        <v>15289.379593203623</v>
      </c>
      <c r="N160" s="18" t="s">
        <v>269</v>
      </c>
      <c r="O160" s="73">
        <f>_xlfn.IFNA(MATCH(N160,'Trans Factors'!$B$13:$B$450,0),0)</f>
        <v>56</v>
      </c>
      <c r="P160" s="22">
        <f ca="1">OFFSET('Trans Factors'!$B$13,$O160-1,P$14)*$L160+OFFSET('Trans Factors'!$B$13,$K160-1,P$14)*$H160</f>
        <v>707.45307143123739</v>
      </c>
      <c r="R160" s="22">
        <f ca="1">OFFSET('Trans Factors'!$B$13,$O160-1,R$14)*$L160+OFFSET('Trans Factors'!$B$13,$K160-1,R$14)*$H160</f>
        <v>116.00360259243392</v>
      </c>
      <c r="S160" s="22"/>
      <c r="T160" s="22">
        <f ca="1">OFFSET('Trans Factors'!$B$13,$O160-1,T$14)*$L160+OFFSET('Trans Factors'!$B$13,$K160-1,T$14)*$H160</f>
        <v>2138.7942869325339</v>
      </c>
      <c r="U160" s="22"/>
      <c r="V160" s="22">
        <f ca="1">OFFSET('Trans Factors'!$B$13,$O160-1,V$14)*$L160+OFFSET('Trans Factors'!$B$13,$K160-1,V$14)*$H160</f>
        <v>9074.3444736795718</v>
      </c>
      <c r="X160" s="22">
        <f ca="1">OFFSET('Trans Factors'!$B$13,$O160-1,X$14)*$L160+OFFSET('Trans Factors'!$B$13,$K160-1,X$14)*$H160</f>
        <v>939.77066594133214</v>
      </c>
      <c r="Y160" s="9"/>
      <c r="Z160" s="22">
        <f ca="1">OFFSET('Trans Factors'!$B$13,$O160-1,Z$14)*$L160+OFFSET('Trans Factors'!$B$13,$K160-1,Z$14)*$H160</f>
        <v>2313.0134926265141</v>
      </c>
      <c r="AA160" s="20"/>
      <c r="AB160" s="22">
        <f ca="1">OFFSET('Trans Factors'!$B$13,$O160-1,AB$14)*$L160+OFFSET('Trans Factors'!$B$13,$K160-1,AB$14)*$H160</f>
        <v>0</v>
      </c>
      <c r="AD160" s="22">
        <f t="shared" ca="1" si="100"/>
        <v>15289.379593203625</v>
      </c>
      <c r="AF160" s="25" t="str">
        <f t="shared" ca="1" si="112"/>
        <v/>
      </c>
      <c r="AI160" s="91">
        <f>Function!AJ160</f>
        <v>8764.4492229631669</v>
      </c>
      <c r="AJ160" s="98">
        <f t="shared" ref="AJ160" ca="1" si="121">IFERROR(AI160/F160,0)</f>
        <v>0.57323772815864327</v>
      </c>
      <c r="AL160" s="50">
        <f t="shared" ca="1" si="104"/>
        <v>405.53879144609692</v>
      </c>
      <c r="AM160" s="50"/>
      <c r="AN160" s="50">
        <f t="shared" ca="1" si="105"/>
        <v>66.497641608304917</v>
      </c>
      <c r="AO160" s="50"/>
      <c r="AP160" s="50">
        <f t="shared" ca="1" si="106"/>
        <v>1226.0375780398911</v>
      </c>
      <c r="AQ160" s="50"/>
      <c r="AR160" s="50">
        <f t="shared" ca="1" si="107"/>
        <v>5201.756610621017</v>
      </c>
      <c r="AS160" s="50"/>
      <c r="AT160" s="50">
        <f t="shared" ca="1" si="108"/>
        <v>538.71200153434449</v>
      </c>
      <c r="AU160" s="50"/>
      <c r="AV160" s="50">
        <f t="shared" ca="1" si="109"/>
        <v>1325.9065997135117</v>
      </c>
      <c r="AW160" s="50"/>
      <c r="AX160" s="50">
        <f t="shared" ca="1" si="110"/>
        <v>0</v>
      </c>
      <c r="AZ160" s="50">
        <f t="shared" ca="1" si="111"/>
        <v>8764.4492229631651</v>
      </c>
    </row>
    <row r="161" spans="2:52" x14ac:dyDescent="0.2">
      <c r="S161" s="20"/>
      <c r="U161" s="20"/>
      <c r="AF161" s="25" t="str">
        <f t="shared" si="112"/>
        <v/>
      </c>
    </row>
    <row r="162" spans="2:52" x14ac:dyDescent="0.2">
      <c r="B162" s="18">
        <f>B160+1</f>
        <v>102</v>
      </c>
      <c r="D162" s="1" t="s">
        <v>399</v>
      </c>
      <c r="F162" s="80">
        <f ca="1">SUM(F115:F160)</f>
        <v>109276.4088409004</v>
      </c>
      <c r="H162" s="80">
        <f>SUM(H115:H160)</f>
        <v>0</v>
      </c>
      <c r="L162" s="80">
        <f ca="1">SUM(L115:L160)</f>
        <v>109276.4088409004</v>
      </c>
      <c r="P162" s="11">
        <f ca="1">SUM(P115:P160)</f>
        <v>2907.9761813347072</v>
      </c>
      <c r="R162" s="11">
        <f ca="1">SUM(R115:R160)</f>
        <v>476.83122303131188</v>
      </c>
      <c r="S162" s="20"/>
      <c r="T162" s="11">
        <f ca="1">SUM(T115:T160)</f>
        <v>8791.4846854673433</v>
      </c>
      <c r="U162" s="20"/>
      <c r="V162" s="11">
        <f ca="1">SUM(V115:V160)</f>
        <v>52521.373719708354</v>
      </c>
      <c r="X162" s="11">
        <f ca="1">SUM(X115:X160)</f>
        <v>3862.9144784765754</v>
      </c>
      <c r="Z162" s="11">
        <f ca="1">SUM(Z115:Z160)</f>
        <v>10802.132292199432</v>
      </c>
      <c r="AB162" s="11">
        <f ca="1">SUM(AB115:AB160)</f>
        <v>29913.696260682678</v>
      </c>
      <c r="AD162" s="11">
        <f ca="1">SUM(AD115:AD160)</f>
        <v>109276.40884090042</v>
      </c>
      <c r="AF162" s="25" t="str">
        <f t="shared" ca="1" si="112"/>
        <v/>
      </c>
      <c r="AI162" s="92">
        <f ca="1">SUM(AI116:AI161)</f>
        <v>21572.951217688635</v>
      </c>
      <c r="AL162" s="92">
        <f ca="1">SUM(AL116:AL161)</f>
        <v>1083.193800934238</v>
      </c>
      <c r="AN162" s="92">
        <f ca="1">SUM(AN116:AN161)</f>
        <v>177.89091194190325</v>
      </c>
      <c r="AP162" s="92">
        <f ca="1">SUM(AP116:AP161)</f>
        <v>2980.9613966285642</v>
      </c>
      <c r="AR162" s="92">
        <f ca="1">SUM(AR116:AR161)</f>
        <v>12462.678126366231</v>
      </c>
      <c r="AT162" s="92">
        <f ca="1">SUM(AT116:AT161)</f>
        <v>1430.7215203964552</v>
      </c>
      <c r="AV162" s="92">
        <f ca="1">SUM(AV116:AV161)</f>
        <v>3437.5054614212449</v>
      </c>
      <c r="AX162" s="92">
        <f ca="1">SUM(AX116:AX161)</f>
        <v>0</v>
      </c>
      <c r="AZ162" s="92">
        <f ca="1">SUM(AZ116:AZ161)</f>
        <v>21572.951217688635</v>
      </c>
    </row>
    <row r="163" spans="2:52" x14ac:dyDescent="0.2">
      <c r="S163" s="20"/>
      <c r="U163" s="20"/>
      <c r="AF163" s="25" t="str">
        <f t="shared" si="112"/>
        <v/>
      </c>
      <c r="AI163" s="100"/>
      <c r="AL163" s="100"/>
      <c r="AN163" s="100"/>
      <c r="AP163" s="100"/>
      <c r="AR163" s="100"/>
      <c r="AT163" s="100"/>
      <c r="AV163" s="100"/>
      <c r="AX163" s="100"/>
      <c r="AZ163" s="100"/>
    </row>
    <row r="164" spans="2:52" ht="13.5" thickBot="1" x14ac:dyDescent="0.25">
      <c r="B164" s="18">
        <f>B162+1</f>
        <v>103</v>
      </c>
      <c r="D164" s="1" t="s">
        <v>400</v>
      </c>
      <c r="F164" s="82">
        <f ca="1">F162+F104+F109+F108+F97</f>
        <v>403717.30409028684</v>
      </c>
      <c r="H164" s="82">
        <f>H162+H104+H109+H108+H97</f>
        <v>0</v>
      </c>
      <c r="L164" s="82">
        <f ca="1">L162+L104+L109+L108+L97</f>
        <v>403717.30409028684</v>
      </c>
      <c r="P164" s="34">
        <f ca="1">P162+P104+P109+P108+P97</f>
        <v>12889.72691135346</v>
      </c>
      <c r="R164" s="34">
        <f ca="1">R162+R104+R109+R108+R97</f>
        <v>1418.3718363261085</v>
      </c>
      <c r="S164" s="20"/>
      <c r="T164" s="34">
        <f ca="1">T162+T104+T109+T108+T97</f>
        <v>46033.650718814592</v>
      </c>
      <c r="U164" s="20"/>
      <c r="V164" s="34">
        <f ca="1">V162+V104+V109+V108+V97</f>
        <v>229743.82612937456</v>
      </c>
      <c r="X164" s="34">
        <f ca="1">X162+X104+X109+X108+X97</f>
        <v>30569.722628306641</v>
      </c>
      <c r="Z164" s="34">
        <f ca="1">Z162+Z104+Z109+Z108+Z97</f>
        <v>53148.309605428803</v>
      </c>
      <c r="AB164" s="34">
        <f ca="1">AB162+AB104+AB109+AB108+AB97</f>
        <v>29913.696260682678</v>
      </c>
      <c r="AD164" s="34">
        <f ca="1">AD162+AD104+AD109+AD108+AD97</f>
        <v>403717.30409028684</v>
      </c>
      <c r="AF164" s="25" t="str">
        <f t="shared" ca="1" si="112"/>
        <v/>
      </c>
    </row>
    <row r="165" spans="2:52" ht="13.5" thickTop="1" x14ac:dyDescent="0.2">
      <c r="F165" s="50"/>
      <c r="H165" s="50"/>
      <c r="L165" s="50"/>
      <c r="P165" s="21"/>
      <c r="R165" s="21"/>
      <c r="S165" s="20"/>
      <c r="T165" s="21"/>
      <c r="U165" s="20"/>
      <c r="V165" s="21"/>
      <c r="X165" s="21"/>
      <c r="Z165" s="21"/>
      <c r="AB165" s="21"/>
      <c r="AD165" s="21"/>
      <c r="AF165" s="25" t="str">
        <f t="shared" si="112"/>
        <v/>
      </c>
    </row>
    <row r="166" spans="2:52" x14ac:dyDescent="0.2">
      <c r="F166" s="50"/>
      <c r="H166" s="50"/>
      <c r="L166" s="50"/>
      <c r="S166" s="20"/>
      <c r="U166" s="20"/>
      <c r="AF166" s="25" t="str">
        <f t="shared" si="112"/>
        <v/>
      </c>
    </row>
    <row r="167" spans="2:52" x14ac:dyDescent="0.2">
      <c r="F167" s="50"/>
      <c r="H167" s="50"/>
      <c r="L167" s="50"/>
      <c r="S167" s="20"/>
      <c r="U167" s="20"/>
      <c r="AF167" s="25" t="str">
        <f t="shared" si="112"/>
        <v/>
      </c>
    </row>
    <row r="168" spans="2:52" x14ac:dyDescent="0.2">
      <c r="D168" s="6" t="s">
        <v>109</v>
      </c>
      <c r="S168" s="20"/>
      <c r="U168" s="20"/>
      <c r="AF168" s="25" t="str">
        <f t="shared" si="112"/>
        <v/>
      </c>
    </row>
    <row r="169" spans="2:52" x14ac:dyDescent="0.2">
      <c r="D169" s="6"/>
      <c r="F169" s="50"/>
      <c r="H169" s="78"/>
      <c r="K169" s="73"/>
      <c r="L169" s="50"/>
      <c r="O169" s="73"/>
      <c r="P169" s="20"/>
      <c r="R169" s="20"/>
      <c r="S169" s="20"/>
      <c r="T169" s="20"/>
      <c r="U169" s="20"/>
      <c r="V169" s="20"/>
      <c r="X169" s="20"/>
      <c r="Y169" s="20"/>
      <c r="Z169" s="20"/>
      <c r="AA169" s="20"/>
      <c r="AB169" s="20"/>
      <c r="AD169" s="20"/>
      <c r="AF169" s="25" t="str">
        <f t="shared" si="112"/>
        <v/>
      </c>
    </row>
    <row r="170" spans="2:52" x14ac:dyDescent="0.2">
      <c r="B170" s="18">
        <f>B164+1</f>
        <v>104</v>
      </c>
      <c r="D170" s="1" t="s">
        <v>123</v>
      </c>
      <c r="F170" s="50">
        <f ca="1">Function!T170</f>
        <v>0</v>
      </c>
      <c r="H170" s="78"/>
      <c r="K170" s="73">
        <f>_xlfn.IFNA(MATCH(J170,'Trans Factors'!$B$70:$B$520,0),0)</f>
        <v>0</v>
      </c>
      <c r="L170" s="50">
        <f t="shared" ref="L170:L176" ca="1" si="122">F170-H170</f>
        <v>0</v>
      </c>
      <c r="O170" s="73">
        <f>_xlfn.IFNA(MATCH(N170,'Trans Factors'!$B$13:$B$450,0),0)</f>
        <v>0</v>
      </c>
      <c r="P170" s="20">
        <f ca="1">OFFSET('Trans Factors'!$B$13,$O170-1,P$14)*$L170+OFFSET('Trans Factors'!$B$13,$K170-1,P$14)*$H170</f>
        <v>0</v>
      </c>
      <c r="R170" s="20">
        <f ca="1">OFFSET('Trans Factors'!$B$13,$O170-1,R$14)*$L170+OFFSET('Trans Factors'!$B$13,$K170-1,R$14)*$H170</f>
        <v>0</v>
      </c>
      <c r="S170" s="20"/>
      <c r="T170" s="20">
        <f ca="1">OFFSET('Trans Factors'!$B$13,$O170-1,T$14)*$L170+OFFSET('Trans Factors'!$B$13,$K170-1,T$14)*$H170</f>
        <v>0</v>
      </c>
      <c r="U170" s="20"/>
      <c r="V170" s="20">
        <f ca="1">OFFSET('Trans Factors'!$B$13,$O170-1,V$14)*$L170+OFFSET('Trans Factors'!$B$13,$K170-1,V$14)*$H170</f>
        <v>0</v>
      </c>
      <c r="X170" s="20">
        <f ca="1">OFFSET('Trans Factors'!$B$13,$O170-1,X$14)*$L170+OFFSET('Trans Factors'!$B$13,$K170-1,X$14)*$H170</f>
        <v>0</v>
      </c>
      <c r="Y170" s="9"/>
      <c r="Z170" s="20">
        <f ca="1">OFFSET('Trans Factors'!$B$13,$O170-1,Z$14)*$L170+OFFSET('Trans Factors'!$B$13,$K170-1,Z$14)*$H170</f>
        <v>0</v>
      </c>
      <c r="AA170" s="20"/>
      <c r="AB170" s="20">
        <f ca="1">OFFSET('Trans Factors'!$B$13,$O170-1,AB$14)*$L170+OFFSET('Trans Factors'!$B$13,$K170-1,AB$14)*$H170</f>
        <v>0</v>
      </c>
      <c r="AD170" s="20">
        <f t="shared" ref="AD170:AD176" ca="1" si="123">P170+R170+T170+V170+X170+Z170+AB170</f>
        <v>0</v>
      </c>
      <c r="AF170" s="25" t="str">
        <f t="shared" ca="1" si="112"/>
        <v/>
      </c>
    </row>
    <row r="171" spans="2:52" x14ac:dyDescent="0.2">
      <c r="B171" s="18">
        <f t="shared" ref="B171:B176" si="124">B170+1</f>
        <v>105</v>
      </c>
      <c r="D171" s="1" t="s">
        <v>134</v>
      </c>
      <c r="F171" s="50">
        <f ca="1">Function!T171</f>
        <v>0</v>
      </c>
      <c r="H171" s="78"/>
      <c r="J171" s="2"/>
      <c r="K171" s="73">
        <f>_xlfn.IFNA(MATCH(J171,'Trans Factors'!$B$70:$B$520,0),0)</f>
        <v>0</v>
      </c>
      <c r="L171" s="50">
        <f t="shared" ca="1" si="122"/>
        <v>0</v>
      </c>
      <c r="O171" s="73">
        <f>_xlfn.IFNA(MATCH(N171,'Trans Factors'!$B$13:$B$450,0),0)</f>
        <v>0</v>
      </c>
      <c r="P171" s="20">
        <f ca="1">OFFSET('Trans Factors'!$B$13,$O171-1,P$14)*$L171+OFFSET('Trans Factors'!$B$13,$K171-1,P$14)*$H171</f>
        <v>0</v>
      </c>
      <c r="R171" s="20">
        <f ca="1">OFFSET('Trans Factors'!$B$13,$O171-1,R$14)*$L171+OFFSET('Trans Factors'!$B$13,$K171-1,R$14)*$H171</f>
        <v>0</v>
      </c>
      <c r="S171" s="20"/>
      <c r="T171" s="20">
        <f ca="1">OFFSET('Trans Factors'!$B$13,$O171-1,T$14)*$L171+OFFSET('Trans Factors'!$B$13,$K171-1,T$14)*$H171</f>
        <v>0</v>
      </c>
      <c r="U171" s="20"/>
      <c r="V171" s="20">
        <f ca="1">OFFSET('Trans Factors'!$B$13,$O171-1,V$14)*$L171+OFFSET('Trans Factors'!$B$13,$K171-1,V$14)*$H171</f>
        <v>0</v>
      </c>
      <c r="X171" s="20">
        <f ca="1">OFFSET('Trans Factors'!$B$13,$O171-1,X$14)*$L171+OFFSET('Trans Factors'!$B$13,$K171-1,X$14)*$H171</f>
        <v>0</v>
      </c>
      <c r="Y171" s="9"/>
      <c r="Z171" s="20">
        <f ca="1">OFFSET('Trans Factors'!$B$13,$O171-1,Z$14)*$L171+OFFSET('Trans Factors'!$B$13,$K171-1,Z$14)*$H171</f>
        <v>0</v>
      </c>
      <c r="AA171" s="20"/>
      <c r="AB171" s="20">
        <f ca="1">OFFSET('Trans Factors'!$B$13,$O171-1,AB$14)*$L171+OFFSET('Trans Factors'!$B$13,$K171-1,AB$14)*$H171</f>
        <v>0</v>
      </c>
      <c r="AD171" s="20">
        <f t="shared" ca="1" si="123"/>
        <v>0</v>
      </c>
      <c r="AF171" s="25" t="str">
        <f t="shared" ca="1" si="112"/>
        <v/>
      </c>
    </row>
    <row r="172" spans="2:52" x14ac:dyDescent="0.2">
      <c r="B172" s="18">
        <f t="shared" si="124"/>
        <v>106</v>
      </c>
      <c r="D172" s="1" t="s">
        <v>110</v>
      </c>
      <c r="F172" s="50">
        <f ca="1">Function!T172</f>
        <v>0</v>
      </c>
      <c r="H172" s="78"/>
      <c r="J172" s="2"/>
      <c r="K172" s="73">
        <f>_xlfn.IFNA(MATCH(J172,'Trans Factors'!$B$70:$B$520,0),0)</f>
        <v>0</v>
      </c>
      <c r="L172" s="50">
        <f t="shared" ca="1" si="122"/>
        <v>0</v>
      </c>
      <c r="O172" s="73">
        <f>_xlfn.IFNA(MATCH(N172,'Trans Factors'!$B$13:$B$450,0),0)</f>
        <v>0</v>
      </c>
      <c r="P172" s="20">
        <f ca="1">OFFSET('Trans Factors'!$B$13,$O172-1,P$14)*$L172+OFFSET('Trans Factors'!$B$13,$K172-1,P$14)*$H172</f>
        <v>0</v>
      </c>
      <c r="R172" s="20">
        <f ca="1">OFFSET('Trans Factors'!$B$13,$O172-1,R$14)*$L172+OFFSET('Trans Factors'!$B$13,$K172-1,R$14)*$H172</f>
        <v>0</v>
      </c>
      <c r="S172" s="20"/>
      <c r="T172" s="20">
        <f ca="1">OFFSET('Trans Factors'!$B$13,$O172-1,T$14)*$L172+OFFSET('Trans Factors'!$B$13,$K172-1,T$14)*$H172</f>
        <v>0</v>
      </c>
      <c r="U172" s="20"/>
      <c r="V172" s="20">
        <f ca="1">OFFSET('Trans Factors'!$B$13,$O172-1,V$14)*$L172+OFFSET('Trans Factors'!$B$13,$K172-1,V$14)*$H172</f>
        <v>0</v>
      </c>
      <c r="X172" s="20">
        <f ca="1">OFFSET('Trans Factors'!$B$13,$O172-1,X$14)*$L172+OFFSET('Trans Factors'!$B$13,$K172-1,X$14)*$H172</f>
        <v>0</v>
      </c>
      <c r="Y172" s="9"/>
      <c r="Z172" s="20">
        <f ca="1">OFFSET('Trans Factors'!$B$13,$O172-1,Z$14)*$L172+OFFSET('Trans Factors'!$B$13,$K172-1,Z$14)*$H172</f>
        <v>0</v>
      </c>
      <c r="AA172" s="20"/>
      <c r="AB172" s="20">
        <f ca="1">OFFSET('Trans Factors'!$B$13,$O172-1,AB$14)*$L172+OFFSET('Trans Factors'!$B$13,$K172-1,AB$14)*$H172</f>
        <v>0</v>
      </c>
      <c r="AD172" s="20">
        <f t="shared" ca="1" si="123"/>
        <v>0</v>
      </c>
      <c r="AF172" s="25" t="str">
        <f t="shared" ca="1" si="112"/>
        <v/>
      </c>
    </row>
    <row r="173" spans="2:52" x14ac:dyDescent="0.2">
      <c r="B173" s="18">
        <f t="shared" si="124"/>
        <v>107</v>
      </c>
      <c r="D173" s="1" t="s">
        <v>125</v>
      </c>
      <c r="F173" s="50">
        <f ca="1">Function!T173</f>
        <v>0</v>
      </c>
      <c r="H173" s="78"/>
      <c r="J173" s="2"/>
      <c r="K173" s="73">
        <f>_xlfn.IFNA(MATCH(J173,'Trans Factors'!$B$70:$B$520,0),0)</f>
        <v>0</v>
      </c>
      <c r="L173" s="50">
        <f t="shared" ca="1" si="122"/>
        <v>0</v>
      </c>
      <c r="O173" s="73">
        <f>_xlfn.IFNA(MATCH(N173,'Trans Factors'!$B$13:$B$450,0),0)</f>
        <v>0</v>
      </c>
      <c r="P173" s="20">
        <f ca="1">OFFSET('Trans Factors'!$B$13,$O173-1,P$14)*$L173+OFFSET('Trans Factors'!$B$13,$K173-1,P$14)*$H173</f>
        <v>0</v>
      </c>
      <c r="R173" s="20">
        <f ca="1">OFFSET('Trans Factors'!$B$13,$O173-1,R$14)*$L173+OFFSET('Trans Factors'!$B$13,$K173-1,R$14)*$H173</f>
        <v>0</v>
      </c>
      <c r="S173" s="20"/>
      <c r="T173" s="20">
        <f ca="1">OFFSET('Trans Factors'!$B$13,$O173-1,T$14)*$L173+OFFSET('Trans Factors'!$B$13,$K173-1,T$14)*$H173</f>
        <v>0</v>
      </c>
      <c r="U173" s="20"/>
      <c r="V173" s="20">
        <f ca="1">OFFSET('Trans Factors'!$B$13,$O173-1,V$14)*$L173+OFFSET('Trans Factors'!$B$13,$K173-1,V$14)*$H173</f>
        <v>0</v>
      </c>
      <c r="X173" s="20">
        <f ca="1">OFFSET('Trans Factors'!$B$13,$O173-1,X$14)*$L173+OFFSET('Trans Factors'!$B$13,$K173-1,X$14)*$H173</f>
        <v>0</v>
      </c>
      <c r="Y173" s="9"/>
      <c r="Z173" s="20">
        <f ca="1">OFFSET('Trans Factors'!$B$13,$O173-1,Z$14)*$L173+OFFSET('Trans Factors'!$B$13,$K173-1,Z$14)*$H173</f>
        <v>0</v>
      </c>
      <c r="AA173" s="20"/>
      <c r="AB173" s="20">
        <f ca="1">OFFSET('Trans Factors'!$B$13,$O173-1,AB$14)*$L173+OFFSET('Trans Factors'!$B$13,$K173-1,AB$14)*$H173</f>
        <v>0</v>
      </c>
      <c r="AD173" s="20">
        <f t="shared" ca="1" si="123"/>
        <v>0</v>
      </c>
      <c r="AF173" s="25" t="str">
        <f t="shared" ca="1" si="112"/>
        <v/>
      </c>
    </row>
    <row r="174" spans="2:52" x14ac:dyDescent="0.2">
      <c r="B174" s="18">
        <f t="shared" si="124"/>
        <v>108</v>
      </c>
      <c r="D174" s="1" t="s">
        <v>126</v>
      </c>
      <c r="F174" s="50">
        <f ca="1">Function!T174</f>
        <v>0</v>
      </c>
      <c r="H174" s="78"/>
      <c r="J174" s="2"/>
      <c r="K174" s="73">
        <f>_xlfn.IFNA(MATCH(J174,'Trans Factors'!$B$70:$B$520,0),0)</f>
        <v>0</v>
      </c>
      <c r="L174" s="50">
        <f t="shared" ca="1" si="122"/>
        <v>0</v>
      </c>
      <c r="O174" s="73">
        <f>_xlfn.IFNA(MATCH(N174,'Trans Factors'!$B$13:$B$450,0),0)</f>
        <v>0</v>
      </c>
      <c r="P174" s="20">
        <f ca="1">OFFSET('Trans Factors'!$B$13,$O174-1,P$14)*$L174+OFFSET('Trans Factors'!$B$13,$K174-1,P$14)*$H174</f>
        <v>0</v>
      </c>
      <c r="R174" s="20">
        <f ca="1">OFFSET('Trans Factors'!$B$13,$O174-1,R$14)*$L174+OFFSET('Trans Factors'!$B$13,$K174-1,R$14)*$H174</f>
        <v>0</v>
      </c>
      <c r="S174" s="20"/>
      <c r="T174" s="20">
        <f ca="1">OFFSET('Trans Factors'!$B$13,$O174-1,T$14)*$L174+OFFSET('Trans Factors'!$B$13,$K174-1,T$14)*$H174</f>
        <v>0</v>
      </c>
      <c r="U174" s="20"/>
      <c r="V174" s="20">
        <f ca="1">OFFSET('Trans Factors'!$B$13,$O174-1,V$14)*$L174+OFFSET('Trans Factors'!$B$13,$K174-1,V$14)*$H174</f>
        <v>0</v>
      </c>
      <c r="X174" s="20">
        <f ca="1">OFFSET('Trans Factors'!$B$13,$O174-1,X$14)*$L174+OFFSET('Trans Factors'!$B$13,$K174-1,X$14)*$H174</f>
        <v>0</v>
      </c>
      <c r="Y174" s="9"/>
      <c r="Z174" s="20">
        <f ca="1">OFFSET('Trans Factors'!$B$13,$O174-1,Z$14)*$L174+OFFSET('Trans Factors'!$B$13,$K174-1,Z$14)*$H174</f>
        <v>0</v>
      </c>
      <c r="AA174" s="20"/>
      <c r="AB174" s="20">
        <f ca="1">OFFSET('Trans Factors'!$B$13,$O174-1,AB$14)*$L174+OFFSET('Trans Factors'!$B$13,$K174-1,AB$14)*$H174</f>
        <v>0</v>
      </c>
      <c r="AD174" s="20">
        <f t="shared" ca="1" si="123"/>
        <v>0</v>
      </c>
      <c r="AF174" s="25" t="str">
        <f t="shared" ca="1" si="112"/>
        <v/>
      </c>
    </row>
    <row r="175" spans="2:52" x14ac:dyDescent="0.2">
      <c r="B175" s="18">
        <f t="shared" si="124"/>
        <v>109</v>
      </c>
      <c r="D175" s="1" t="s">
        <v>127</v>
      </c>
      <c r="F175" s="50">
        <f ca="1">Function!T175</f>
        <v>0</v>
      </c>
      <c r="H175" s="78"/>
      <c r="J175" s="2"/>
      <c r="K175" s="73">
        <f>_xlfn.IFNA(MATCH(J175,'Trans Factors'!$B$70:$B$520,0),0)</f>
        <v>0</v>
      </c>
      <c r="L175" s="50">
        <f t="shared" ca="1" si="122"/>
        <v>0</v>
      </c>
      <c r="O175" s="73">
        <f>_xlfn.IFNA(MATCH(N175,'Trans Factors'!$B$13:$B$450,0),0)</f>
        <v>0</v>
      </c>
      <c r="P175" s="20">
        <f ca="1">OFFSET('Trans Factors'!$B$13,$O175-1,P$14)*$L175+OFFSET('Trans Factors'!$B$13,$K175-1,P$14)*$H175</f>
        <v>0</v>
      </c>
      <c r="R175" s="20">
        <f ca="1">OFFSET('Trans Factors'!$B$13,$O175-1,R$14)*$L175+OFFSET('Trans Factors'!$B$13,$K175-1,R$14)*$H175</f>
        <v>0</v>
      </c>
      <c r="S175" s="20"/>
      <c r="T175" s="20">
        <f ca="1">OFFSET('Trans Factors'!$B$13,$O175-1,T$14)*$L175+OFFSET('Trans Factors'!$B$13,$K175-1,T$14)*$H175</f>
        <v>0</v>
      </c>
      <c r="U175" s="20"/>
      <c r="V175" s="20">
        <f ca="1">OFFSET('Trans Factors'!$B$13,$O175-1,V$14)*$L175+OFFSET('Trans Factors'!$B$13,$K175-1,V$14)*$H175</f>
        <v>0</v>
      </c>
      <c r="X175" s="20">
        <f ca="1">OFFSET('Trans Factors'!$B$13,$O175-1,X$14)*$L175+OFFSET('Trans Factors'!$B$13,$K175-1,X$14)*$H175</f>
        <v>0</v>
      </c>
      <c r="Y175" s="9"/>
      <c r="Z175" s="20">
        <f ca="1">OFFSET('Trans Factors'!$B$13,$O175-1,Z$14)*$L175+OFFSET('Trans Factors'!$B$13,$K175-1,Z$14)*$H175</f>
        <v>0</v>
      </c>
      <c r="AA175" s="20"/>
      <c r="AB175" s="20">
        <f ca="1">OFFSET('Trans Factors'!$B$13,$O175-1,AB$14)*$L175+OFFSET('Trans Factors'!$B$13,$K175-1,AB$14)*$H175</f>
        <v>0</v>
      </c>
      <c r="AD175" s="20">
        <f t="shared" ca="1" si="123"/>
        <v>0</v>
      </c>
      <c r="AF175" s="25" t="str">
        <f t="shared" ca="1" si="112"/>
        <v/>
      </c>
    </row>
    <row r="176" spans="2:52" x14ac:dyDescent="0.2">
      <c r="B176" s="18">
        <f t="shared" si="124"/>
        <v>110</v>
      </c>
      <c r="D176" s="1" t="s">
        <v>387</v>
      </c>
      <c r="F176" s="50">
        <f ca="1">Function!T176</f>
        <v>0</v>
      </c>
      <c r="H176" s="78"/>
      <c r="J176" s="2"/>
      <c r="K176" s="73">
        <f>_xlfn.IFNA(MATCH(J176,'Trans Factors'!$B$70:$B$520,0),0)</f>
        <v>0</v>
      </c>
      <c r="L176" s="50">
        <f t="shared" ca="1" si="122"/>
        <v>0</v>
      </c>
      <c r="O176" s="73">
        <f>_xlfn.IFNA(MATCH(N176,'Trans Factors'!$B$13:$B$450,0),0)</f>
        <v>0</v>
      </c>
      <c r="P176" s="20">
        <f ca="1">OFFSET('Trans Factors'!$B$13,$O176-1,P$14)*$L176+OFFSET('Trans Factors'!$B$13,$K176-1,P$14)*$H176</f>
        <v>0</v>
      </c>
      <c r="R176" s="20">
        <f ca="1">OFFSET('Trans Factors'!$B$13,$O176-1,R$14)*$L176+OFFSET('Trans Factors'!$B$13,$K176-1,R$14)*$H176</f>
        <v>0</v>
      </c>
      <c r="S176" s="20"/>
      <c r="T176" s="20">
        <f ca="1">OFFSET('Trans Factors'!$B$13,$O176-1,T$14)*$L176+OFFSET('Trans Factors'!$B$13,$K176-1,T$14)*$H176</f>
        <v>0</v>
      </c>
      <c r="U176" s="20"/>
      <c r="V176" s="20">
        <f ca="1">OFFSET('Trans Factors'!$B$13,$O176-1,V$14)*$L176+OFFSET('Trans Factors'!$B$13,$K176-1,V$14)*$H176</f>
        <v>0</v>
      </c>
      <c r="X176" s="20">
        <f ca="1">OFFSET('Trans Factors'!$B$13,$O176-1,X$14)*$L176+OFFSET('Trans Factors'!$B$13,$K176-1,X$14)*$H176</f>
        <v>0</v>
      </c>
      <c r="Y176" s="9"/>
      <c r="Z176" s="20">
        <f ca="1">OFFSET('Trans Factors'!$B$13,$O176-1,Z$14)*$L176+OFFSET('Trans Factors'!$B$13,$K176-1,Z$14)*$H176</f>
        <v>0</v>
      </c>
      <c r="AA176" s="20"/>
      <c r="AB176" s="20">
        <f ca="1">OFFSET('Trans Factors'!$B$13,$O176-1,AB$14)*$L176+OFFSET('Trans Factors'!$B$13,$K176-1,AB$14)*$H176</f>
        <v>0</v>
      </c>
      <c r="AD176" s="20">
        <f t="shared" ca="1" si="123"/>
        <v>0</v>
      </c>
      <c r="AF176" s="25" t="str">
        <f t="shared" ca="1" si="112"/>
        <v/>
      </c>
    </row>
    <row r="177" spans="2:32" x14ac:dyDescent="0.2">
      <c r="O177" s="73"/>
      <c r="S177" s="20"/>
      <c r="U177" s="20"/>
      <c r="AF177" s="25" t="str">
        <f t="shared" si="112"/>
        <v/>
      </c>
    </row>
    <row r="178" spans="2:32" x14ac:dyDescent="0.2">
      <c r="B178" s="18">
        <f>B176+1</f>
        <v>111</v>
      </c>
      <c r="D178" s="1" t="s">
        <v>401</v>
      </c>
      <c r="F178" s="41">
        <f ca="1">SUM(F170:F176)</f>
        <v>0</v>
      </c>
      <c r="H178" s="41">
        <f>SUM(H170:H176)</f>
        <v>0</v>
      </c>
      <c r="J178" s="2"/>
      <c r="L178" s="41">
        <f ca="1">SUM(L170:L176)</f>
        <v>0</v>
      </c>
      <c r="O178" s="73"/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B178" s="10">
        <f ca="1">SUM(AB170:AB176)</f>
        <v>0</v>
      </c>
      <c r="AD178" s="10">
        <f ca="1">SUM(AD170:AD176)</f>
        <v>0</v>
      </c>
      <c r="AF178" s="25" t="str">
        <f t="shared" ca="1" si="112"/>
        <v/>
      </c>
    </row>
    <row r="179" spans="2:32" x14ac:dyDescent="0.2">
      <c r="S179" s="20"/>
      <c r="U179" s="20"/>
      <c r="AF179" s="25" t="str">
        <f t="shared" si="112"/>
        <v/>
      </c>
    </row>
    <row r="180" spans="2:32" ht="13.5" thickBot="1" x14ac:dyDescent="0.25">
      <c r="B180" s="18">
        <f>B178+1</f>
        <v>112</v>
      </c>
      <c r="D180" s="1" t="s">
        <v>148</v>
      </c>
      <c r="F180" s="82">
        <f ca="1">F164-F178</f>
        <v>403717.30409028684</v>
      </c>
      <c r="H180" s="82">
        <f>H164-H178</f>
        <v>0</v>
      </c>
      <c r="L180" s="82">
        <f ca="1">L164-L178</f>
        <v>403717.30409028684</v>
      </c>
      <c r="P180" s="34">
        <f ca="1">P164-P178</f>
        <v>12889.72691135346</v>
      </c>
      <c r="R180" s="34">
        <f ca="1">R164-R178</f>
        <v>1418.3718363261085</v>
      </c>
      <c r="S180" s="20"/>
      <c r="T180" s="34">
        <f ca="1">T164-T178</f>
        <v>46033.650718814592</v>
      </c>
      <c r="U180" s="20"/>
      <c r="V180" s="34">
        <f ca="1">V164-V178</f>
        <v>229743.82612937456</v>
      </c>
      <c r="X180" s="34">
        <f ca="1">X164-X178</f>
        <v>30569.722628306641</v>
      </c>
      <c r="Z180" s="34">
        <f ca="1">Z164-Z178</f>
        <v>53148.309605428803</v>
      </c>
      <c r="AB180" s="34">
        <f ca="1">AB164-AB178</f>
        <v>29913.696260682678</v>
      </c>
      <c r="AD180" s="34">
        <f ca="1">AD164-AD178</f>
        <v>403717.30409028684</v>
      </c>
      <c r="AF180" s="25" t="str">
        <f t="shared" ca="1" si="112"/>
        <v/>
      </c>
    </row>
    <row r="181" spans="2:32" ht="13.5" thickTop="1" x14ac:dyDescent="0.2">
      <c r="D181" s="1" t="s">
        <v>404</v>
      </c>
    </row>
  </sheetData>
  <mergeCells count="4">
    <mergeCell ref="B5:AD5"/>
    <mergeCell ref="B6:AD6"/>
    <mergeCell ref="B7:AD7"/>
    <mergeCell ref="P10:AA10"/>
  </mergeCells>
  <phoneticPr fontId="12" type="noConversion"/>
  <pageMargins left="0.7" right="0.7" top="0.75" bottom="0.75" header="0.3" footer="0.3"/>
  <pageSetup scale="45" fitToHeight="4" orientation="landscape" r:id="rId1"/>
  <ignoredErrors>
    <ignoredError sqref="F92 F97 AC133:AD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sheetPr>
    <pageSetUpPr fitToPage="1"/>
  </sheetPr>
  <dimension ref="A6:BD156"/>
  <sheetViews>
    <sheetView topLeftCell="A3" zoomScale="80" zoomScaleNormal="80" workbookViewId="0">
      <selection activeCell="P99" sqref="P99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20" width="9.140625" style="1"/>
    <col min="21" max="21" width="9.140625" style="1" customWidth="1"/>
    <col min="22" max="22" width="28" style="1" bestFit="1" customWidth="1"/>
    <col min="23" max="23" width="1.7109375" style="1" customWidth="1"/>
    <col min="24" max="24" width="11" style="1" customWidth="1"/>
    <col min="25" max="25" width="1.7109375" style="1" customWidth="1"/>
    <col min="26" max="26" width="11" style="1" customWidth="1"/>
    <col min="27" max="27" width="1.7109375" style="1" customWidth="1"/>
    <col min="28" max="28" width="11" style="1" customWidth="1"/>
    <col min="29" max="29" width="1.7109375" style="1" customWidth="1"/>
    <col min="30" max="30" width="11" style="1" customWidth="1"/>
    <col min="31" max="31" width="1.7109375" style="1" customWidth="1"/>
    <col min="32" max="32" width="11" style="1" customWidth="1"/>
    <col min="33" max="33" width="1.7109375" style="1" customWidth="1"/>
    <col min="34" max="34" width="11" style="1" customWidth="1"/>
    <col min="35" max="35" width="1.7109375" style="1" customWidth="1"/>
    <col min="36" max="36" width="11.140625" style="1" customWidth="1"/>
    <col min="37" max="37" width="9.140625" style="1"/>
    <col min="38" max="39" width="9.140625" style="1" customWidth="1"/>
    <col min="40" max="40" width="9.140625" style="1"/>
    <col min="41" max="42" width="9.140625" style="1" customWidth="1"/>
    <col min="43" max="16384" width="9.140625" style="1"/>
  </cols>
  <sheetData>
    <row r="6" spans="1:56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1:56" x14ac:dyDescent="0.2">
      <c r="B7" s="145" t="s">
        <v>390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</row>
    <row r="9" spans="1:56" x14ac:dyDescent="0.2">
      <c r="A9" s="18" t="s">
        <v>2</v>
      </c>
      <c r="B9" s="18" t="s">
        <v>9</v>
      </c>
      <c r="F9" s="18" t="s">
        <v>52</v>
      </c>
      <c r="H9" s="18" t="s">
        <v>54</v>
      </c>
      <c r="J9" s="18" t="s">
        <v>55</v>
      </c>
      <c r="L9" s="18" t="s">
        <v>52</v>
      </c>
      <c r="N9" s="18"/>
      <c r="P9" s="18" t="s">
        <v>60</v>
      </c>
      <c r="R9" s="18" t="s">
        <v>9</v>
      </c>
      <c r="AK9" s="18"/>
      <c r="AM9" s="18"/>
      <c r="AR9" s="18"/>
      <c r="AT9" s="18"/>
      <c r="AV9" s="18"/>
      <c r="AX9" s="18"/>
      <c r="AZ9" s="18"/>
      <c r="BB9" s="18"/>
      <c r="BD9" s="18"/>
    </row>
    <row r="10" spans="1:56" x14ac:dyDescent="0.2">
      <c r="A10" s="4" t="s">
        <v>4</v>
      </c>
      <c r="B10" s="4" t="s">
        <v>311</v>
      </c>
      <c r="C10" s="4"/>
      <c r="D10" s="4" t="s">
        <v>11</v>
      </c>
      <c r="F10" s="4" t="s">
        <v>53</v>
      </c>
      <c r="H10" s="16" t="s">
        <v>53</v>
      </c>
      <c r="J10" s="4" t="s">
        <v>53</v>
      </c>
      <c r="L10" s="4" t="s">
        <v>55</v>
      </c>
      <c r="N10" s="4" t="s">
        <v>58</v>
      </c>
      <c r="P10" s="4" t="s">
        <v>81</v>
      </c>
      <c r="R10" s="4" t="s">
        <v>49</v>
      </c>
      <c r="AK10" s="18"/>
      <c r="AM10" s="18"/>
      <c r="AN10" s="18"/>
      <c r="AP10" s="18"/>
      <c r="AR10" s="18"/>
      <c r="AT10" s="111"/>
      <c r="AV10" s="18"/>
      <c r="AX10" s="18"/>
      <c r="AZ10" s="18"/>
      <c r="BB10" s="18"/>
      <c r="BD10" s="18"/>
    </row>
    <row r="11" spans="1:56" x14ac:dyDescent="0.2">
      <c r="A11" s="18"/>
      <c r="B11" s="18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366</v>
      </c>
      <c r="K11" s="18"/>
      <c r="L11" s="57" t="s">
        <v>15</v>
      </c>
      <c r="N11" s="57" t="s">
        <v>16</v>
      </c>
      <c r="O11" s="18"/>
      <c r="P11" s="57" t="s">
        <v>59</v>
      </c>
      <c r="R11" s="57" t="s">
        <v>61</v>
      </c>
      <c r="AK11" s="18"/>
      <c r="AN11" s="31"/>
      <c r="AP11" s="18"/>
      <c r="AQ11" s="18"/>
      <c r="AR11" s="57"/>
      <c r="AS11" s="18"/>
      <c r="AT11" s="57"/>
      <c r="AU11" s="18"/>
      <c r="AV11" s="57"/>
      <c r="AW11" s="18"/>
      <c r="AX11" s="57"/>
      <c r="AZ11" s="57"/>
      <c r="BA11" s="18"/>
      <c r="BB11" s="57"/>
      <c r="BD11" s="57"/>
    </row>
    <row r="12" spans="1:56" x14ac:dyDescent="0.2">
      <c r="AK12" s="18"/>
      <c r="AN12" s="31"/>
    </row>
    <row r="13" spans="1:56" x14ac:dyDescent="0.2">
      <c r="A13" s="18">
        <v>1</v>
      </c>
      <c r="B13" s="18"/>
      <c r="C13" s="2" t="s">
        <v>367</v>
      </c>
      <c r="D13" s="67">
        <f>SUM(F13:R13)</f>
        <v>1</v>
      </c>
      <c r="E13" s="14"/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0.84299834963035125</v>
      </c>
      <c r="M13" s="67">
        <v>0</v>
      </c>
      <c r="N13" s="67">
        <v>0</v>
      </c>
      <c r="O13" s="67">
        <v>0</v>
      </c>
      <c r="P13" s="67">
        <v>0.15700165036964869</v>
      </c>
      <c r="Q13" s="67">
        <v>0</v>
      </c>
      <c r="R13" s="67">
        <v>0</v>
      </c>
      <c r="AK13" s="18"/>
      <c r="AM13" s="18"/>
      <c r="AN13" s="58"/>
      <c r="AP13" s="67"/>
      <c r="AQ13" s="14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</row>
    <row r="14" spans="1:56" x14ac:dyDescent="0.2">
      <c r="A14" s="18">
        <v>2</v>
      </c>
      <c r="B14" s="18" t="s">
        <v>363</v>
      </c>
      <c r="C14" s="2"/>
      <c r="D14" s="43">
        <f>SUM(F14:R14)</f>
        <v>1</v>
      </c>
      <c r="F14" s="24">
        <f>IFERROR(F13/$D13,0)</f>
        <v>0</v>
      </c>
      <c r="H14" s="24">
        <f>IFERROR(H13/$D13,0)</f>
        <v>0</v>
      </c>
      <c r="J14" s="24">
        <f>IFERROR(J13/$D13,0)</f>
        <v>0</v>
      </c>
      <c r="L14" s="24">
        <f>IFERROR(L13/$D13,0)</f>
        <v>0.84299834963035125</v>
      </c>
      <c r="N14" s="24">
        <f>IFERROR(N13/$D13,0)</f>
        <v>0</v>
      </c>
      <c r="P14" s="24">
        <f>IFERROR(P13/$D13,0)</f>
        <v>0.15700165036964869</v>
      </c>
      <c r="R14" s="24">
        <f>IFERROR(R13/$D13,0)</f>
        <v>0</v>
      </c>
      <c r="AK14" s="18"/>
      <c r="AM14" s="18"/>
      <c r="AN14" s="58"/>
      <c r="AP14" s="43"/>
      <c r="AR14" s="63"/>
      <c r="AT14" s="63"/>
      <c r="AV14" s="63"/>
      <c r="AX14" s="63"/>
      <c r="AZ14" s="63"/>
      <c r="BB14" s="63"/>
      <c r="BD14" s="63"/>
    </row>
    <row r="15" spans="1:56" x14ac:dyDescent="0.2">
      <c r="A15" s="18"/>
      <c r="C15" s="2"/>
      <c r="D15" s="43"/>
      <c r="F15" s="24"/>
      <c r="H15" s="24"/>
      <c r="J15" s="24"/>
      <c r="L15" s="24"/>
      <c r="N15" s="24"/>
      <c r="P15" s="24"/>
      <c r="R15" s="24"/>
      <c r="AK15" s="18"/>
      <c r="AN15" s="31"/>
      <c r="AP15" s="43"/>
      <c r="AR15" s="63"/>
      <c r="AT15" s="63"/>
      <c r="AV15" s="63"/>
      <c r="AX15" s="63"/>
      <c r="AZ15" s="63"/>
      <c r="BB15" s="63"/>
      <c r="BD15" s="63"/>
    </row>
    <row r="16" spans="1:56" x14ac:dyDescent="0.2">
      <c r="A16" s="18">
        <v>3</v>
      </c>
      <c r="B16" s="18"/>
      <c r="C16" s="2" t="s">
        <v>368</v>
      </c>
      <c r="D16" s="38">
        <f>SUM(F16:R16)</f>
        <v>1</v>
      </c>
      <c r="E16" s="8"/>
      <c r="F16" s="38">
        <v>0</v>
      </c>
      <c r="G16" s="38"/>
      <c r="H16" s="38">
        <v>0</v>
      </c>
      <c r="I16" s="38"/>
      <c r="J16" s="38">
        <v>0</v>
      </c>
      <c r="K16" s="38"/>
      <c r="L16" s="38">
        <v>1</v>
      </c>
      <c r="M16" s="67"/>
      <c r="N16" s="67">
        <v>0</v>
      </c>
      <c r="O16" s="67"/>
      <c r="P16" s="67">
        <v>0</v>
      </c>
      <c r="Q16" s="67"/>
      <c r="R16" s="67">
        <v>0</v>
      </c>
      <c r="AK16" s="18"/>
      <c r="AM16" s="18"/>
      <c r="AN16" s="31"/>
      <c r="AP16" s="38"/>
      <c r="AQ16" s="8"/>
      <c r="AR16" s="38"/>
      <c r="AS16" s="38"/>
      <c r="AT16" s="38"/>
      <c r="AU16" s="38"/>
      <c r="AV16" s="38"/>
      <c r="AW16" s="38"/>
      <c r="AX16" s="38"/>
      <c r="AY16" s="67"/>
      <c r="AZ16" s="67"/>
      <c r="BA16" s="67"/>
      <c r="BB16" s="67"/>
      <c r="BC16" s="67"/>
      <c r="BD16" s="67"/>
    </row>
    <row r="17" spans="1:56" x14ac:dyDescent="0.2">
      <c r="A17" s="18">
        <v>4</v>
      </c>
      <c r="B17" s="18" t="s">
        <v>343</v>
      </c>
      <c r="C17" s="2"/>
      <c r="D17" s="43">
        <f>SUM(F17:R17)</f>
        <v>1</v>
      </c>
      <c r="F17" s="24">
        <f>IFERROR(F16/$D16,0)</f>
        <v>0</v>
      </c>
      <c r="H17" s="24">
        <f>IFERROR(H16/$D16,0)</f>
        <v>0</v>
      </c>
      <c r="J17" s="24">
        <f>IFERROR(J16/$D16,0)</f>
        <v>0</v>
      </c>
      <c r="L17" s="24">
        <f>IFERROR(L16/$D16,0)</f>
        <v>1</v>
      </c>
      <c r="N17" s="24">
        <f>IFERROR(N16/$D16,0)</f>
        <v>0</v>
      </c>
      <c r="P17" s="24">
        <f>IFERROR(P16/$D16,0)</f>
        <v>0</v>
      </c>
      <c r="R17" s="24">
        <f>IFERROR(R16/$D16,0)</f>
        <v>0</v>
      </c>
      <c r="AK17" s="18"/>
      <c r="AM17" s="18"/>
      <c r="AN17" s="31"/>
      <c r="AP17" s="43"/>
      <c r="AR17" s="63"/>
      <c r="AT17" s="63"/>
      <c r="AV17" s="63"/>
      <c r="AX17" s="63"/>
      <c r="AZ17" s="63"/>
      <c r="BB17" s="63"/>
      <c r="BD17" s="63"/>
    </row>
    <row r="18" spans="1:56" x14ac:dyDescent="0.2">
      <c r="A18" s="18"/>
      <c r="C18" s="2"/>
      <c r="AK18" s="18"/>
      <c r="AN18" s="31"/>
    </row>
    <row r="19" spans="1:56" x14ac:dyDescent="0.2">
      <c r="A19" s="18">
        <v>5</v>
      </c>
      <c r="B19" s="18"/>
      <c r="C19" s="2" t="s">
        <v>368</v>
      </c>
      <c r="D19" s="38">
        <f>SUM(F19:R19)</f>
        <v>1</v>
      </c>
      <c r="E19" s="8"/>
      <c r="F19" s="38">
        <v>0</v>
      </c>
      <c r="G19" s="38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1</v>
      </c>
      <c r="Q19" s="67"/>
      <c r="R19" s="67">
        <v>0</v>
      </c>
      <c r="AK19" s="18"/>
      <c r="AM19" s="18"/>
      <c r="AN19" s="31"/>
      <c r="AP19" s="38"/>
      <c r="AQ19" s="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67"/>
      <c r="BD19" s="67"/>
    </row>
    <row r="20" spans="1:56" x14ac:dyDescent="0.2">
      <c r="A20" s="18">
        <v>6</v>
      </c>
      <c r="B20" s="18" t="s">
        <v>229</v>
      </c>
      <c r="C20" s="2"/>
      <c r="D20" s="43">
        <f>SUM(F20:R20)</f>
        <v>1</v>
      </c>
      <c r="F20" s="24">
        <f>IFERROR(F19/$D19,0)</f>
        <v>0</v>
      </c>
      <c r="H20" s="24">
        <f>IFERROR(H19/$D19,0)</f>
        <v>0</v>
      </c>
      <c r="J20" s="24">
        <f>IFERROR(J19/$D19,0)</f>
        <v>0</v>
      </c>
      <c r="L20" s="24">
        <f>IFERROR(L19/$D19,0)</f>
        <v>0</v>
      </c>
      <c r="N20" s="24">
        <f>IFERROR(N19/$D19,0)</f>
        <v>0</v>
      </c>
      <c r="P20" s="24">
        <f>IFERROR(P19/$D19,0)</f>
        <v>1</v>
      </c>
      <c r="R20" s="24">
        <f>IFERROR(R19/$D19,0)</f>
        <v>0</v>
      </c>
      <c r="AK20" s="18"/>
      <c r="AM20" s="18"/>
      <c r="AN20" s="31"/>
      <c r="AP20" s="43"/>
      <c r="AR20" s="63"/>
      <c r="AT20" s="63"/>
      <c r="AV20" s="63"/>
      <c r="AX20" s="63"/>
      <c r="AZ20" s="63"/>
      <c r="BB20" s="63"/>
      <c r="BD20" s="63"/>
    </row>
    <row r="21" spans="1:56" x14ac:dyDescent="0.2">
      <c r="A21" s="18"/>
      <c r="B21" s="18"/>
      <c r="C21" s="2"/>
      <c r="AK21" s="18"/>
      <c r="AM21" s="18"/>
      <c r="AN21" s="31"/>
    </row>
    <row r="22" spans="1:56" x14ac:dyDescent="0.2">
      <c r="A22" s="18">
        <v>7</v>
      </c>
      <c r="B22" s="18"/>
      <c r="C22" s="2" t="s">
        <v>368</v>
      </c>
      <c r="D22" s="38">
        <f>SUM(F22:R22)</f>
        <v>1</v>
      </c>
      <c r="E22" s="8"/>
      <c r="F22" s="38">
        <v>0</v>
      </c>
      <c r="G22" s="38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1</v>
      </c>
      <c r="AK22" s="18"/>
      <c r="AM22" s="18"/>
      <c r="AN22" s="31"/>
      <c r="AP22" s="38"/>
      <c r="AQ22" s="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x14ac:dyDescent="0.2">
      <c r="A23" s="18">
        <v>8</v>
      </c>
      <c r="B23" s="18" t="s">
        <v>250</v>
      </c>
      <c r="C23" s="2"/>
      <c r="D23" s="43">
        <f>SUM(F23:R23)</f>
        <v>1</v>
      </c>
      <c r="F23" s="24">
        <f>IFERROR(F22/$D22,0)</f>
        <v>0</v>
      </c>
      <c r="H23" s="24">
        <f>IFERROR(H22/$D22,0)</f>
        <v>0</v>
      </c>
      <c r="J23" s="24">
        <f>IFERROR(J22/$D22,0)</f>
        <v>0</v>
      </c>
      <c r="L23" s="24">
        <f>IFERROR(L22/$D22,0)</f>
        <v>0</v>
      </c>
      <c r="N23" s="24">
        <f>IFERROR(N22/$D22,0)</f>
        <v>0</v>
      </c>
      <c r="P23" s="24">
        <f>IFERROR(P22/$D22,0)</f>
        <v>0</v>
      </c>
      <c r="R23" s="24">
        <f>IFERROR(R22/$D22,0)</f>
        <v>1</v>
      </c>
      <c r="AK23" s="18"/>
      <c r="AM23" s="18"/>
      <c r="AN23" s="31"/>
      <c r="AP23" s="43"/>
      <c r="AR23" s="63"/>
      <c r="AT23" s="63"/>
      <c r="AV23" s="63"/>
      <c r="AX23" s="63"/>
      <c r="AZ23" s="63"/>
      <c r="BB23" s="63"/>
      <c r="BD23" s="63"/>
    </row>
    <row r="24" spans="1:56" x14ac:dyDescent="0.2">
      <c r="A24" s="18"/>
      <c r="B24" s="18"/>
      <c r="C24" s="2"/>
      <c r="AK24" s="18"/>
      <c r="AM24" s="18"/>
      <c r="AN24" s="31"/>
    </row>
    <row r="25" spans="1:56" x14ac:dyDescent="0.2">
      <c r="A25" s="18">
        <v>9</v>
      </c>
      <c r="B25" s="18"/>
      <c r="C25" s="2" t="s">
        <v>367</v>
      </c>
      <c r="D25" s="38">
        <f>SUM(F25:R25)</f>
        <v>1377669.9119118382</v>
      </c>
      <c r="E25" s="30"/>
      <c r="F25" s="38">
        <v>0</v>
      </c>
      <c r="G25" s="38">
        <v>0</v>
      </c>
      <c r="H25" s="38">
        <v>0</v>
      </c>
      <c r="I25" s="38">
        <v>0</v>
      </c>
      <c r="J25" s="38">
        <v>312327.75774717645</v>
      </c>
      <c r="K25" s="38">
        <v>0</v>
      </c>
      <c r="L25" s="38">
        <v>1051161.3967942926</v>
      </c>
      <c r="M25" s="38">
        <v>0</v>
      </c>
      <c r="N25" s="38">
        <v>0</v>
      </c>
      <c r="O25" s="38">
        <v>0</v>
      </c>
      <c r="P25" s="38">
        <v>14180.757370368967</v>
      </c>
      <c r="Q25" s="38">
        <v>0</v>
      </c>
      <c r="R25" s="38">
        <v>0</v>
      </c>
      <c r="AK25" s="18"/>
      <c r="AM25" s="18"/>
      <c r="AN25" s="58"/>
      <c r="AP25" s="38"/>
      <c r="AQ25" s="30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x14ac:dyDescent="0.2">
      <c r="A26" s="18">
        <v>10</v>
      </c>
      <c r="B26" s="18" t="s">
        <v>278</v>
      </c>
      <c r="C26" s="2"/>
      <c r="D26" s="43">
        <f>SUM(F26:R26)</f>
        <v>0.99999999999999989</v>
      </c>
      <c r="F26" s="24">
        <f>IFERROR(F25/$D25,0)</f>
        <v>0</v>
      </c>
      <c r="H26" s="24">
        <f>IFERROR(H25/$D25,0)</f>
        <v>0</v>
      </c>
      <c r="J26" s="24">
        <f>IFERROR(J25/$D25,0)</f>
        <v>0.22670725044270501</v>
      </c>
      <c r="L26" s="24">
        <f>IFERROR(L25/$D25,0)</f>
        <v>0.76299945851002948</v>
      </c>
      <c r="N26" s="24">
        <f>IFERROR(N25/$D25,0)</f>
        <v>0</v>
      </c>
      <c r="P26" s="24">
        <f>IFERROR(P25/$D25,0)</f>
        <v>1.0293291047265349E-2</v>
      </c>
      <c r="R26" s="24">
        <f>IFERROR(R25/$D25,0)</f>
        <v>0</v>
      </c>
      <c r="AK26" s="18"/>
      <c r="AM26" s="18"/>
      <c r="AN26" s="58"/>
      <c r="AP26" s="43"/>
      <c r="AR26" s="63"/>
      <c r="AT26" s="63"/>
      <c r="AV26" s="63"/>
      <c r="AX26" s="63"/>
      <c r="AZ26" s="63"/>
      <c r="BB26" s="63"/>
      <c r="BD26" s="63"/>
    </row>
    <row r="27" spans="1:56" x14ac:dyDescent="0.2">
      <c r="A27" s="18"/>
      <c r="C27" s="2"/>
      <c r="AK27" s="18"/>
      <c r="AN27" s="31"/>
    </row>
    <row r="28" spans="1:56" x14ac:dyDescent="0.2">
      <c r="A28" s="18">
        <v>11</v>
      </c>
      <c r="B28" s="18"/>
      <c r="C28" s="2" t="s">
        <v>367</v>
      </c>
      <c r="D28" s="38">
        <f>SUM(F28:R28)</f>
        <v>-529309.68232222286</v>
      </c>
      <c r="F28" s="38">
        <v>0</v>
      </c>
      <c r="G28" s="38">
        <v>0</v>
      </c>
      <c r="H28" s="38">
        <v>0</v>
      </c>
      <c r="I28" s="38">
        <v>0</v>
      </c>
      <c r="J28" s="38">
        <v>-125363.51856244406</v>
      </c>
      <c r="K28" s="38">
        <v>0</v>
      </c>
      <c r="L28" s="38">
        <v>-394898.99494617968</v>
      </c>
      <c r="M28" s="38">
        <v>0</v>
      </c>
      <c r="N28" s="38">
        <v>0</v>
      </c>
      <c r="O28" s="38">
        <v>0</v>
      </c>
      <c r="P28" s="38">
        <v>-9047.1688135990662</v>
      </c>
      <c r="Q28" s="38">
        <v>0</v>
      </c>
      <c r="R28" s="38">
        <v>0</v>
      </c>
      <c r="AK28" s="18"/>
      <c r="AM28" s="18"/>
      <c r="AN28" s="58"/>
      <c r="AP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x14ac:dyDescent="0.2">
      <c r="A29" s="18">
        <v>12</v>
      </c>
      <c r="B29" s="18" t="s">
        <v>308</v>
      </c>
      <c r="C29" s="2"/>
      <c r="D29" s="43">
        <f>SUM(F29:R29)</f>
        <v>0.99999999999999989</v>
      </c>
      <c r="F29" s="24">
        <f>IFERROR(F28/$D28,0)</f>
        <v>0</v>
      </c>
      <c r="H29" s="24">
        <f>IFERROR(H28/$D28,0)</f>
        <v>0</v>
      </c>
      <c r="J29" s="24">
        <f>IFERROR(J28/$D28,0)</f>
        <v>0.2368434259740741</v>
      </c>
      <c r="L29" s="24">
        <f>IFERROR(L28/$D28,0)</f>
        <v>0.74606418158393095</v>
      </c>
      <c r="N29" s="24">
        <f>IFERROR(N28/$D28,0)</f>
        <v>0</v>
      </c>
      <c r="P29" s="24">
        <f>IFERROR(P28/$D28,0)</f>
        <v>1.7092392441994866E-2</v>
      </c>
      <c r="R29" s="24">
        <f>IFERROR(R28/$D28,0)</f>
        <v>0</v>
      </c>
      <c r="AK29" s="18"/>
      <c r="AM29" s="18"/>
      <c r="AN29" s="58"/>
      <c r="AP29" s="43"/>
      <c r="AR29" s="63"/>
      <c r="AT29" s="63"/>
      <c r="AV29" s="63"/>
      <c r="AX29" s="63"/>
      <c r="AZ29" s="63"/>
      <c r="BB29" s="63"/>
      <c r="BD29" s="63"/>
    </row>
    <row r="30" spans="1:56" x14ac:dyDescent="0.2">
      <c r="A30" s="18"/>
      <c r="C30" s="2"/>
      <c r="AK30" s="18"/>
      <c r="AN30" s="31"/>
    </row>
    <row r="31" spans="1:56" x14ac:dyDescent="0.2">
      <c r="A31" s="18">
        <v>13</v>
      </c>
      <c r="B31" s="18"/>
      <c r="C31" s="2" t="s">
        <v>367</v>
      </c>
      <c r="D31" s="38">
        <f>SUM(F31:R31)</f>
        <v>82704.555380633625</v>
      </c>
      <c r="E31" s="30"/>
      <c r="F31" s="38">
        <v>2865.4413980866079</v>
      </c>
      <c r="G31" s="38">
        <v>0</v>
      </c>
      <c r="H31" s="38">
        <v>418.34955602151706</v>
      </c>
      <c r="I31" s="38">
        <v>0</v>
      </c>
      <c r="J31" s="38">
        <v>12951.820774894552</v>
      </c>
      <c r="K31" s="38">
        <v>0</v>
      </c>
      <c r="L31" s="38">
        <v>52670.010764900748</v>
      </c>
      <c r="M31" s="38">
        <v>0</v>
      </c>
      <c r="N31" s="38">
        <v>4950.701381548829</v>
      </c>
      <c r="O31" s="38">
        <v>0</v>
      </c>
      <c r="P31" s="38">
        <v>8848.2315051813566</v>
      </c>
      <c r="Q31" s="38">
        <v>0</v>
      </c>
      <c r="R31" s="38">
        <v>0</v>
      </c>
      <c r="AK31" s="18"/>
      <c r="AM31" s="18"/>
      <c r="AN31" s="58"/>
      <c r="AP31" s="38"/>
      <c r="AQ31" s="30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x14ac:dyDescent="0.2">
      <c r="A32" s="18">
        <v>14</v>
      </c>
      <c r="B32" s="18" t="s">
        <v>245</v>
      </c>
      <c r="C32" s="2"/>
      <c r="D32" s="43">
        <f>SUM(F32:R32)</f>
        <v>0.99999999999999978</v>
      </c>
      <c r="F32" s="24">
        <f>IFERROR(F31/$D31,0)</f>
        <v>3.4646717885114094E-2</v>
      </c>
      <c r="H32" s="24">
        <f>IFERROR(H31/$D31,0)</f>
        <v>5.0583617080840896E-3</v>
      </c>
      <c r="J32" s="24">
        <f>IFERROR(J31/$D31,0)</f>
        <v>0.15660347504784958</v>
      </c>
      <c r="L32" s="24">
        <f>IFERROR(L31/$D31,0)</f>
        <v>0.63684534089441625</v>
      </c>
      <c r="N32" s="24">
        <f>IFERROR(N31/$D31,0)</f>
        <v>5.9860080968503725E-2</v>
      </c>
      <c r="P32" s="24">
        <f>IFERROR(P31/$D31,0)</f>
        <v>0.10698602349603209</v>
      </c>
      <c r="R32" s="24">
        <f>IFERROR(R31/$D31,0)</f>
        <v>0</v>
      </c>
      <c r="AK32" s="18"/>
      <c r="AM32" s="18"/>
      <c r="AN32" s="58"/>
      <c r="AP32" s="43"/>
      <c r="AR32" s="63"/>
      <c r="AT32" s="63"/>
      <c r="AV32" s="63"/>
      <c r="AX32" s="63"/>
      <c r="AZ32" s="63"/>
      <c r="BB32" s="63"/>
      <c r="BD32" s="63"/>
    </row>
    <row r="33" spans="1:56" x14ac:dyDescent="0.2">
      <c r="A33" s="18"/>
      <c r="C33" s="2"/>
      <c r="D33" s="43"/>
      <c r="F33" s="24"/>
      <c r="H33" s="24"/>
      <c r="J33" s="24"/>
      <c r="L33" s="24"/>
      <c r="N33" s="24"/>
      <c r="P33" s="24"/>
      <c r="R33" s="24"/>
      <c r="AK33" s="18"/>
      <c r="AN33" s="31"/>
      <c r="AP33" s="43"/>
      <c r="AR33" s="63"/>
      <c r="AT33" s="63"/>
      <c r="AV33" s="63"/>
      <c r="AX33" s="63"/>
      <c r="AZ33" s="63"/>
      <c r="BB33" s="63"/>
      <c r="BD33" s="63"/>
    </row>
    <row r="34" spans="1:56" x14ac:dyDescent="0.2">
      <c r="A34" s="18">
        <v>15</v>
      </c>
      <c r="B34" s="18"/>
      <c r="C34" s="2" t="s">
        <v>368</v>
      </c>
      <c r="D34" s="67">
        <f ca="1">SUM(F34:R34)</f>
        <v>100</v>
      </c>
      <c r="E34" s="68"/>
      <c r="F34" s="67">
        <f ca="1">+X44*100</f>
        <v>3.5305576955673885</v>
      </c>
      <c r="G34" s="67"/>
      <c r="H34" s="67">
        <f ca="1">+Z44*100</f>
        <v>0.50795141745633254</v>
      </c>
      <c r="I34" s="67"/>
      <c r="J34" s="67">
        <f ca="1">+AB44*100</f>
        <v>13.231137161233841</v>
      </c>
      <c r="K34" s="67"/>
      <c r="L34" s="67">
        <f ca="1">+AD44*100</f>
        <v>58.335470325063255</v>
      </c>
      <c r="M34" s="67"/>
      <c r="N34" s="67">
        <f ca="1">+AF44*100</f>
        <v>8.7243845198878045</v>
      </c>
      <c r="O34" s="67"/>
      <c r="P34" s="67">
        <f ca="1">+AH44*100</f>
        <v>15.670498880791392</v>
      </c>
      <c r="Q34" s="67"/>
      <c r="R34" s="67">
        <f ca="1">+AJ44*100</f>
        <v>0</v>
      </c>
      <c r="V34" s="76" t="s">
        <v>234</v>
      </c>
      <c r="AK34" s="18"/>
      <c r="AM34" s="18"/>
      <c r="AN34" s="31"/>
      <c r="AP34" s="67"/>
      <c r="AQ34" s="68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</row>
    <row r="35" spans="1:56" x14ac:dyDescent="0.2">
      <c r="A35" s="18">
        <v>16</v>
      </c>
      <c r="B35" s="18" t="s">
        <v>234</v>
      </c>
      <c r="C35" s="2"/>
      <c r="D35" s="43">
        <f ca="1">SUM(F35:R35)</f>
        <v>1</v>
      </c>
      <c r="F35" s="24">
        <f ca="1">IFERROR(F34/$D34,0)</f>
        <v>3.5305576955673885E-2</v>
      </c>
      <c r="H35" s="24">
        <f ca="1">IFERROR(H34/$D34,0)</f>
        <v>5.0795141745633259E-3</v>
      </c>
      <c r="J35" s="24">
        <f ca="1">IFERROR(J34/$D34,0)</f>
        <v>0.13231137161233841</v>
      </c>
      <c r="L35" s="24">
        <f ca="1">IFERROR(L34/$D34,0)</f>
        <v>0.58335470325063254</v>
      </c>
      <c r="N35" s="24">
        <f ca="1">IFERROR(N34/$D34,0)</f>
        <v>8.7243845198878039E-2</v>
      </c>
      <c r="P35" s="24">
        <f ca="1">IFERROR(P34/$D34,0)</f>
        <v>0.15670498880791392</v>
      </c>
      <c r="R35" s="24">
        <f ca="1">IFERROR(R34/$D34,0)</f>
        <v>0</v>
      </c>
      <c r="X35" s="18" t="s">
        <v>52</v>
      </c>
      <c r="Z35" s="18" t="s">
        <v>54</v>
      </c>
      <c r="AB35" s="18" t="s">
        <v>55</v>
      </c>
      <c r="AD35" s="18" t="s">
        <v>52</v>
      </c>
      <c r="AF35" s="18"/>
      <c r="AH35" s="18" t="s">
        <v>60</v>
      </c>
      <c r="AJ35" s="18" t="s">
        <v>9</v>
      </c>
      <c r="AK35" s="18"/>
      <c r="AM35" s="18"/>
      <c r="AN35" s="31"/>
      <c r="AP35" s="43"/>
      <c r="AR35" s="63"/>
      <c r="AT35" s="63"/>
      <c r="AV35" s="63"/>
      <c r="AX35" s="63"/>
      <c r="AZ35" s="63"/>
      <c r="BB35" s="63"/>
      <c r="BD35" s="63"/>
    </row>
    <row r="36" spans="1:56" x14ac:dyDescent="0.2">
      <c r="A36" s="18"/>
      <c r="B36" s="18"/>
      <c r="C36" s="2"/>
      <c r="X36" s="4" t="s">
        <v>53</v>
      </c>
      <c r="Z36" s="16" t="s">
        <v>53</v>
      </c>
      <c r="AB36" s="4" t="s">
        <v>53</v>
      </c>
      <c r="AD36" s="4" t="s">
        <v>55</v>
      </c>
      <c r="AF36" s="4" t="s">
        <v>58</v>
      </c>
      <c r="AH36" s="4" t="s">
        <v>81</v>
      </c>
      <c r="AJ36" s="4" t="s">
        <v>49</v>
      </c>
      <c r="AK36" s="18"/>
      <c r="AM36" s="18"/>
      <c r="AN36" s="31"/>
    </row>
    <row r="37" spans="1:56" x14ac:dyDescent="0.2">
      <c r="A37" s="18">
        <v>17</v>
      </c>
      <c r="B37" s="18"/>
      <c r="C37" s="2" t="s">
        <v>368</v>
      </c>
      <c r="D37" s="38">
        <f>SUM(F37:R37)</f>
        <v>21572.951217688635</v>
      </c>
      <c r="E37" s="30"/>
      <c r="F37" s="38">
        <v>1083.193800934238</v>
      </c>
      <c r="G37" s="38"/>
      <c r="H37" s="38">
        <v>177.89091194190325</v>
      </c>
      <c r="I37" s="38"/>
      <c r="J37" s="38">
        <v>2980.9613966285642</v>
      </c>
      <c r="K37" s="38"/>
      <c r="L37" s="38">
        <v>12462.678126366231</v>
      </c>
      <c r="M37" s="38"/>
      <c r="N37" s="38">
        <v>1430.7215203964552</v>
      </c>
      <c r="O37" s="38"/>
      <c r="P37" s="38">
        <v>3437.5054614212449</v>
      </c>
      <c r="Q37" s="38"/>
      <c r="R37" s="38">
        <v>0</v>
      </c>
      <c r="AK37" s="18"/>
      <c r="AM37" s="18"/>
      <c r="AN37" s="31"/>
      <c r="AP37" s="38"/>
      <c r="AQ37" s="30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x14ac:dyDescent="0.2">
      <c r="A38" s="18">
        <v>18</v>
      </c>
      <c r="B38" s="18" t="s">
        <v>228</v>
      </c>
      <c r="C38" s="2"/>
      <c r="D38" s="43">
        <f>SUM(F38:R38)</f>
        <v>1</v>
      </c>
      <c r="F38" s="24">
        <f>IFERROR(F37/$D37,0)</f>
        <v>5.0210737974787548E-2</v>
      </c>
      <c r="H38" s="24">
        <f>IFERROR(H37/$D37,0)</f>
        <v>8.2460165114563687E-3</v>
      </c>
      <c r="J38" s="24">
        <f>IFERROR(J37/$D37,0)</f>
        <v>0.1381805097757946</v>
      </c>
      <c r="L38" s="24">
        <f>IFERROR(L37/$D37,0)</f>
        <v>0.57769926796791338</v>
      </c>
      <c r="N38" s="24">
        <f>IFERROR(N37/$D37,0)</f>
        <v>6.6320157402634E-2</v>
      </c>
      <c r="P38" s="24">
        <f>IFERROR(P37/$D37,0)</f>
        <v>0.15934331036741414</v>
      </c>
      <c r="R38" s="24">
        <f>IFERROR(R37/$D37,0)</f>
        <v>0</v>
      </c>
      <c r="V38" s="1" t="s">
        <v>358</v>
      </c>
      <c r="X38" s="47">
        <f ca="1">'Transmission Class'!P75-'Transmission Class'!P74-'Transmission Class'!P70</f>
        <v>62470.349204509825</v>
      </c>
      <c r="Y38" s="20"/>
      <c r="Z38" s="47">
        <f ca="1">'Transmission Class'!R75-'Transmission Class'!R74-'Transmission Class'!R70</f>
        <v>6600.7037036665752</v>
      </c>
      <c r="AA38" s="20"/>
      <c r="AB38" s="47">
        <f ca="1">'Transmission Class'!T75-'Transmission Class'!T74-'Transmission Class'!T70</f>
        <v>320138.13045010203</v>
      </c>
      <c r="AC38" s="20"/>
      <c r="AD38" s="47">
        <f ca="1">'Transmission Class'!V75-'Transmission Class'!V74-'Transmission Class'!V70</f>
        <v>1471150.0374508221</v>
      </c>
      <c r="AE38" s="20"/>
      <c r="AF38" s="47">
        <f ca="1">'Transmission Class'!X75-'Transmission Class'!X74-'Transmission Class'!X70</f>
        <v>290076.06216115074</v>
      </c>
      <c r="AG38" s="20"/>
      <c r="AH38" s="47">
        <f ca="1">'Transmission Class'!Z75-'Transmission Class'!Z74-'Transmission Class'!Z70</f>
        <v>416107.44752097502</v>
      </c>
      <c r="AI38" s="20"/>
      <c r="AJ38" s="47">
        <f ca="1">'Transmission Class'!AB75-'Transmission Class'!AB74-'Transmission Class'!AB70</f>
        <v>0</v>
      </c>
      <c r="AK38" s="18"/>
      <c r="AM38" s="18"/>
      <c r="AN38" s="31"/>
      <c r="AP38" s="43"/>
      <c r="AR38" s="63"/>
      <c r="AT38" s="63"/>
      <c r="AV38" s="63"/>
      <c r="AX38" s="63"/>
      <c r="AZ38" s="63"/>
      <c r="BB38" s="63"/>
      <c r="BD38" s="63"/>
    </row>
    <row r="39" spans="1:56" x14ac:dyDescent="0.2">
      <c r="A39" s="18"/>
      <c r="C39" s="2"/>
      <c r="X39" s="24">
        <f ca="1">X38/SUM($X$38:$AJ$38)</f>
        <v>2.4340272407057585E-2</v>
      </c>
      <c r="Y39" s="24"/>
      <c r="Z39" s="24">
        <f ca="1">Z38/SUM($X$38:$AJ$38)</f>
        <v>2.5718269270362886E-3</v>
      </c>
      <c r="AA39" s="24"/>
      <c r="AB39" s="24">
        <f ca="1">AB38/SUM($X$38:$AJ$38)</f>
        <v>0.12473516479845588</v>
      </c>
      <c r="AC39" s="24"/>
      <c r="AD39" s="24">
        <f ca="1">AD38/SUM($X$38:$AJ$38)</f>
        <v>0.57320301741839685</v>
      </c>
      <c r="AE39" s="17"/>
      <c r="AF39" s="24">
        <f ca="1">AF38/SUM($X$38:$AJ$38)</f>
        <v>0.1130221050734781</v>
      </c>
      <c r="AG39" s="17"/>
      <c r="AH39" s="24">
        <f ca="1">AH38/SUM($X$38:$AJ$38)</f>
        <v>0.16212761337557535</v>
      </c>
      <c r="AI39" s="17"/>
      <c r="AJ39" s="24">
        <f ca="1">AJ38/SUM($X$38:$AJ$38)</f>
        <v>0</v>
      </c>
      <c r="AK39" s="18"/>
      <c r="AN39" s="31"/>
    </row>
    <row r="40" spans="1:56" ht="15" x14ac:dyDescent="0.25">
      <c r="A40" s="18">
        <v>19</v>
      </c>
      <c r="B40" s="18"/>
      <c r="C40" s="2" t="s">
        <v>367</v>
      </c>
      <c r="D40" s="38">
        <f>SUM(F40:R40)</f>
        <v>79166.942309318183</v>
      </c>
      <c r="E40" s="30"/>
      <c r="F40" s="38">
        <v>3031.2129016562203</v>
      </c>
      <c r="G40" s="38">
        <v>0</v>
      </c>
      <c r="H40" s="38">
        <v>0</v>
      </c>
      <c r="I40" s="38">
        <v>0</v>
      </c>
      <c r="J40" s="38">
        <v>31159.855072747298</v>
      </c>
      <c r="K40" s="38">
        <v>0</v>
      </c>
      <c r="L40" s="38">
        <v>39457.139453762713</v>
      </c>
      <c r="M40" s="38">
        <v>0</v>
      </c>
      <c r="N40" s="38">
        <v>42.9775025</v>
      </c>
      <c r="O40" s="38">
        <v>0</v>
      </c>
      <c r="P40" s="38">
        <v>5475.7573786519451</v>
      </c>
      <c r="Q40" s="38">
        <v>0</v>
      </c>
      <c r="R40" s="38">
        <v>0</v>
      </c>
      <c r="V40"/>
      <c r="W40"/>
      <c r="X40"/>
      <c r="Y40"/>
      <c r="Z40"/>
      <c r="AA40"/>
      <c r="AB40"/>
      <c r="AC40"/>
      <c r="AD40"/>
      <c r="AK40" s="18"/>
      <c r="AM40" s="18"/>
      <c r="AN40" s="58"/>
      <c r="AP40" s="38"/>
      <c r="AQ40" s="30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x14ac:dyDescent="0.2">
      <c r="A41" s="18">
        <v>20</v>
      </c>
      <c r="B41" s="18" t="s">
        <v>273</v>
      </c>
      <c r="C41" s="2"/>
      <c r="D41" s="43">
        <f>SUM(F41:R41)</f>
        <v>1</v>
      </c>
      <c r="F41" s="24">
        <f>IFERROR(F40/$D40,0)</f>
        <v>3.8288871759285283E-2</v>
      </c>
      <c r="H41" s="24">
        <f>IFERROR(H40/$D40,0)</f>
        <v>0</v>
      </c>
      <c r="J41" s="24">
        <f>IFERROR(J40/$D40,0)</f>
        <v>0.39359679891387811</v>
      </c>
      <c r="L41" s="24">
        <f>IFERROR(L40/$D40,0)</f>
        <v>0.49840423670270378</v>
      </c>
      <c r="N41" s="24">
        <f>IFERROR(N40/$D40,0)</f>
        <v>5.4287182561731226E-4</v>
      </c>
      <c r="P41" s="24">
        <f>IFERROR(P40/$D40,0)</f>
        <v>6.916722079851545E-2</v>
      </c>
      <c r="R41" s="24">
        <f>IFERROR(R40/$D40,0)</f>
        <v>0</v>
      </c>
      <c r="V41" s="1" t="s">
        <v>37</v>
      </c>
      <c r="X41" s="139">
        <f ca="1">+'Transmission Class'!P162-'Transmission Class'!P157-'Transmission Class'!P148-SUM('Transmission Class'!P116:P122)</f>
        <v>2907.9761813347072</v>
      </c>
      <c r="Y41" s="8"/>
      <c r="Z41" s="139">
        <f ca="1">+'Transmission Class'!R162-'Transmission Class'!R157-'Transmission Class'!R148-SUM('Transmission Class'!R116:R122)</f>
        <v>476.83122303131188</v>
      </c>
      <c r="AA41" s="8"/>
      <c r="AB41" s="139">
        <f ca="1">+'Transmission Class'!T162-'Transmission Class'!T157-'Transmission Class'!T148-SUM('Transmission Class'!T116:T122)</f>
        <v>8791.4846854673433</v>
      </c>
      <c r="AC41" s="8"/>
      <c r="AD41" s="139">
        <f ca="1">+'Transmission Class'!V162-'Transmission Class'!V157-'Transmission Class'!V148-SUM('Transmission Class'!V116:V122)</f>
        <v>37299.968939708357</v>
      </c>
      <c r="AF41" s="139">
        <f ca="1">+'Transmission Class'!X162-'Transmission Class'!X157-'Transmission Class'!X148-SUM('Transmission Class'!X116:X122)</f>
        <v>3862.9144784765754</v>
      </c>
      <c r="AH41" s="139">
        <f ca="1">+'Transmission Class'!Z162-'Transmission Class'!Z157-'Transmission Class'!Z148-SUM('Transmission Class'!Z116:Z122)</f>
        <v>9507.6103494130821</v>
      </c>
      <c r="AJ41" s="139">
        <f ca="1">+'Transmission Class'!AB162-'Transmission Class'!AB157-'Transmission Class'!AB148-SUM('Transmission Class'!AB116:AB122)</f>
        <v>0</v>
      </c>
      <c r="AK41" s="18"/>
      <c r="AM41" s="18"/>
      <c r="AN41" s="58"/>
      <c r="AP41" s="43"/>
      <c r="AR41" s="63"/>
      <c r="AT41" s="63"/>
      <c r="AV41" s="63"/>
      <c r="AX41" s="63"/>
      <c r="AZ41" s="63"/>
      <c r="BB41" s="63"/>
      <c r="BD41" s="63"/>
    </row>
    <row r="42" spans="1:56" x14ac:dyDescent="0.2">
      <c r="A42" s="18"/>
      <c r="C42" s="2"/>
      <c r="X42" s="24">
        <f ca="1">X41/SUM($X$41:$AJ$41)</f>
        <v>4.6270881504290186E-2</v>
      </c>
      <c r="Y42" s="24"/>
      <c r="Z42" s="24">
        <f ca="1">Z41/SUM($X$41:$AJ$41)</f>
        <v>7.5872014220903635E-3</v>
      </c>
      <c r="AA42" s="24"/>
      <c r="AB42" s="24">
        <f ca="1">AB41/SUM($X$41:$AJ$41)</f>
        <v>0.13988757842622093</v>
      </c>
      <c r="AC42" s="24"/>
      <c r="AD42" s="24">
        <f ca="1">AD41/SUM($X$41:$AJ$41)</f>
        <v>0.59350638908286812</v>
      </c>
      <c r="AE42" s="17"/>
      <c r="AF42" s="24">
        <f ca="1">AF41/SUM($X$41:$AJ$41)</f>
        <v>6.146558532427799E-2</v>
      </c>
      <c r="AG42" s="17"/>
      <c r="AH42" s="24">
        <f ca="1">AH41/SUM($X$41:$AJ$41)</f>
        <v>0.15128236424025249</v>
      </c>
      <c r="AI42" s="17"/>
      <c r="AJ42" s="24">
        <f ca="1">AJ41/SUM($X$41:$AJ$41)</f>
        <v>0</v>
      </c>
      <c r="AK42" s="18"/>
      <c r="AN42" s="31"/>
    </row>
    <row r="43" spans="1:56" x14ac:dyDescent="0.2">
      <c r="A43" s="18">
        <v>21</v>
      </c>
      <c r="B43" s="18"/>
      <c r="C43" s="2" t="s">
        <v>367</v>
      </c>
      <c r="D43" s="38">
        <f>SUM(F43:R43)</f>
        <v>66946.675245760765</v>
      </c>
      <c r="E43" s="30"/>
      <c r="F43" s="38">
        <v>0</v>
      </c>
      <c r="G43" s="38">
        <v>0</v>
      </c>
      <c r="H43" s="38">
        <v>0</v>
      </c>
      <c r="I43" s="38">
        <v>0</v>
      </c>
      <c r="J43" s="38">
        <v>449.29173225577097</v>
      </c>
      <c r="K43" s="38">
        <v>0</v>
      </c>
      <c r="L43" s="38">
        <v>36010.838755091441</v>
      </c>
      <c r="M43" s="38">
        <v>0</v>
      </c>
      <c r="N43" s="38">
        <v>19861.049589999999</v>
      </c>
      <c r="O43" s="38">
        <v>0</v>
      </c>
      <c r="P43" s="38">
        <v>10625.495168413565</v>
      </c>
      <c r="Q43" s="38">
        <v>0</v>
      </c>
      <c r="R43" s="38">
        <v>0</v>
      </c>
      <c r="AK43" s="18"/>
      <c r="AM43" s="18"/>
      <c r="AN43" s="58"/>
      <c r="AP43" s="38"/>
      <c r="AQ43" s="30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x14ac:dyDescent="0.2">
      <c r="A44" s="18">
        <v>22</v>
      </c>
      <c r="B44" s="18" t="s">
        <v>274</v>
      </c>
      <c r="C44" s="2"/>
      <c r="D44" s="43">
        <f>SUM(F44:R44)</f>
        <v>1.0000000000000002</v>
      </c>
      <c r="F44" s="24">
        <f>IFERROR(F43/$D43,0)</f>
        <v>0</v>
      </c>
      <c r="H44" s="24">
        <f>IFERROR(H43/$D43,0)</f>
        <v>0</v>
      </c>
      <c r="J44" s="24">
        <f>IFERROR(J43/$D43,0)</f>
        <v>6.7111881300516308E-3</v>
      </c>
      <c r="L44" s="24">
        <f>IFERROR(L43/$D43,0)</f>
        <v>0.53790331816921322</v>
      </c>
      <c r="N44" s="24">
        <f>IFERROR(N43/$D43,0)</f>
        <v>0.29666969296220058</v>
      </c>
      <c r="P44" s="24">
        <f>IFERROR(P43/$D43,0)</f>
        <v>0.15871580073853478</v>
      </c>
      <c r="R44" s="24">
        <f>IFERROR(R43/$D43,0)</f>
        <v>0</v>
      </c>
      <c r="V44" s="31" t="s">
        <v>359</v>
      </c>
      <c r="W44" s="116"/>
      <c r="X44" s="106">
        <f ca="1">0.5*X39+0.5*X42</f>
        <v>3.5305576955673885E-2</v>
      </c>
      <c r="Y44" s="105"/>
      <c r="Z44" s="106">
        <f ca="1">0.5*Z39+0.5*Z42</f>
        <v>5.0795141745633259E-3</v>
      </c>
      <c r="AA44" s="104"/>
      <c r="AB44" s="106">
        <f ca="1">0.5*AB39+0.5*AB42</f>
        <v>0.13231137161233841</v>
      </c>
      <c r="AC44" s="104"/>
      <c r="AD44" s="106">
        <f ca="1">0.5*AD39+0.5*AD42</f>
        <v>0.58335470325063254</v>
      </c>
      <c r="AE44" s="116"/>
      <c r="AF44" s="106">
        <f ca="1">0.5*AF39+0.5*AF42</f>
        <v>8.7243845198878039E-2</v>
      </c>
      <c r="AG44" s="116"/>
      <c r="AH44" s="106">
        <f ca="1">0.5*AH39+0.5*AH42</f>
        <v>0.15670498880791392</v>
      </c>
      <c r="AI44" s="116"/>
      <c r="AJ44" s="106">
        <f ca="1">0.5*AJ39+0.5*AJ42</f>
        <v>0</v>
      </c>
      <c r="AK44" s="18"/>
      <c r="AM44" s="18"/>
      <c r="AN44" s="58"/>
      <c r="AP44" s="43"/>
      <c r="AR44" s="63"/>
      <c r="AT44" s="63"/>
      <c r="AV44" s="63"/>
      <c r="AX44" s="63"/>
      <c r="AZ44" s="63"/>
      <c r="BB44" s="63"/>
      <c r="BD44" s="63"/>
    </row>
    <row r="45" spans="1:56" x14ac:dyDescent="0.2">
      <c r="A45" s="18"/>
      <c r="C45" s="2"/>
      <c r="AK45" s="18"/>
      <c r="AN45" s="31"/>
    </row>
    <row r="46" spans="1:56" x14ac:dyDescent="0.2">
      <c r="A46" s="18">
        <v>23</v>
      </c>
      <c r="B46" s="18"/>
      <c r="C46" s="2" t="s">
        <v>367</v>
      </c>
      <c r="D46" s="38">
        <f>SUM(F46:R46)</f>
        <v>-17684.967853226441</v>
      </c>
      <c r="F46" s="38">
        <v>0</v>
      </c>
      <c r="G46" s="38">
        <v>0</v>
      </c>
      <c r="H46" s="38">
        <v>0</v>
      </c>
      <c r="I46" s="38">
        <v>0</v>
      </c>
      <c r="J46" s="38">
        <v>-81.470851186358047</v>
      </c>
      <c r="K46" s="38">
        <v>0</v>
      </c>
      <c r="L46" s="38">
        <v>-14093.643890261519</v>
      </c>
      <c r="M46" s="38">
        <v>0</v>
      </c>
      <c r="N46" s="38">
        <v>-1728.3808892002771</v>
      </c>
      <c r="O46" s="38">
        <v>0</v>
      </c>
      <c r="P46" s="38">
        <v>-1781.4722225782862</v>
      </c>
      <c r="Q46" s="38">
        <v>0</v>
      </c>
      <c r="R46" s="38">
        <v>0</v>
      </c>
      <c r="AK46" s="18"/>
      <c r="AM46" s="18"/>
      <c r="AN46" s="58"/>
      <c r="AP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x14ac:dyDescent="0.2">
      <c r="A47" s="18">
        <v>24</v>
      </c>
      <c r="B47" s="18" t="s">
        <v>304</v>
      </c>
      <c r="C47" s="2"/>
      <c r="D47" s="43">
        <f>SUM(F47:R47)</f>
        <v>1</v>
      </c>
      <c r="F47" s="24">
        <f>IFERROR(F46/$D46,0)</f>
        <v>0</v>
      </c>
      <c r="H47" s="24">
        <f>IFERROR(H46/$D46,0)</f>
        <v>0</v>
      </c>
      <c r="J47" s="24">
        <f>IFERROR(J46/$D46,0)</f>
        <v>4.606785370632977E-3</v>
      </c>
      <c r="L47" s="24">
        <f>IFERROR(L46/$D46,0)</f>
        <v>0.79692787723616243</v>
      </c>
      <c r="N47" s="24">
        <f>IFERROR(N46/$D46,0)</f>
        <v>9.7731638730966186E-2</v>
      </c>
      <c r="P47" s="24">
        <f>IFERROR(P46/$D46,0)</f>
        <v>0.10073369866223844</v>
      </c>
      <c r="R47" s="24">
        <f>IFERROR(R46/$D46,0)</f>
        <v>0</v>
      </c>
      <c r="AK47" s="18"/>
      <c r="AM47" s="18"/>
      <c r="AN47" s="58"/>
      <c r="AP47" s="43"/>
      <c r="AR47" s="63"/>
      <c r="AT47" s="63"/>
      <c r="AV47" s="63"/>
      <c r="AX47" s="63"/>
      <c r="AZ47" s="63"/>
      <c r="BB47" s="63"/>
      <c r="BD47" s="63"/>
    </row>
    <row r="48" spans="1:56" x14ac:dyDescent="0.2">
      <c r="A48" s="18"/>
      <c r="C48" s="2"/>
      <c r="AK48" s="18"/>
      <c r="AN48" s="31"/>
    </row>
    <row r="49" spans="1:56" x14ac:dyDescent="0.2">
      <c r="A49" s="18">
        <v>25</v>
      </c>
      <c r="B49" s="18"/>
      <c r="C49" s="2" t="s">
        <v>367</v>
      </c>
      <c r="D49" s="38">
        <f>SUM(F49:R49)</f>
        <v>29360.673046399999</v>
      </c>
      <c r="E49" s="38"/>
      <c r="F49" s="38">
        <v>0</v>
      </c>
      <c r="G49" s="38">
        <v>0</v>
      </c>
      <c r="H49" s="38">
        <v>0</v>
      </c>
      <c r="I49" s="38">
        <v>0</v>
      </c>
      <c r="J49" s="38">
        <v>266.28169600000001</v>
      </c>
      <c r="K49" s="38">
        <v>0</v>
      </c>
      <c r="L49" s="38">
        <v>24205.402756159998</v>
      </c>
      <c r="M49" s="38">
        <v>0</v>
      </c>
      <c r="N49" s="38">
        <v>925.89545039999996</v>
      </c>
      <c r="O49" s="38">
        <v>0</v>
      </c>
      <c r="P49" s="38">
        <v>3963.0931438399998</v>
      </c>
      <c r="Q49" s="38">
        <v>0</v>
      </c>
      <c r="R49" s="38">
        <v>0</v>
      </c>
      <c r="AK49" s="18"/>
      <c r="AM49" s="18"/>
      <c r="AN49" s="5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1:56" x14ac:dyDescent="0.2">
      <c r="A50" s="18">
        <v>26</v>
      </c>
      <c r="B50" s="18" t="s">
        <v>279</v>
      </c>
      <c r="C50" s="2"/>
      <c r="D50" s="43">
        <f>SUM(F50:R50)</f>
        <v>0.99999999999999989</v>
      </c>
      <c r="E50" s="39"/>
      <c r="F50" s="24">
        <f>IFERROR(F49/$D49,0)</f>
        <v>0</v>
      </c>
      <c r="H50" s="24">
        <f>IFERROR(H49/$D49,0)</f>
        <v>0</v>
      </c>
      <c r="J50" s="24">
        <f>IFERROR(J49/$D49,0)</f>
        <v>9.069332149817649E-3</v>
      </c>
      <c r="L50" s="24">
        <f>IFERROR(L49/$D49,0)</f>
        <v>0.82441579993439196</v>
      </c>
      <c r="N50" s="24">
        <f>IFERROR(N49/$D49,0)</f>
        <v>3.1535225671998922E-2</v>
      </c>
      <c r="P50" s="24">
        <f>IFERROR(P49/$D49,0)</f>
        <v>0.13497964224379136</v>
      </c>
      <c r="R50" s="24">
        <f>IFERROR(R49/$D49,0)</f>
        <v>0</v>
      </c>
      <c r="AK50" s="18"/>
      <c r="AM50" s="18"/>
      <c r="AN50" s="58"/>
      <c r="AP50" s="43"/>
      <c r="AQ50" s="39"/>
      <c r="AR50" s="63"/>
      <c r="AT50" s="63"/>
      <c r="AV50" s="63"/>
      <c r="AX50" s="63"/>
      <c r="AZ50" s="63"/>
      <c r="BB50" s="63"/>
      <c r="BD50" s="63"/>
    </row>
    <row r="51" spans="1:56" x14ac:dyDescent="0.2">
      <c r="A51" s="18"/>
      <c r="B51" s="18"/>
      <c r="C51" s="2"/>
      <c r="AK51" s="18"/>
      <c r="AM51" s="18"/>
      <c r="AN51" s="31"/>
    </row>
    <row r="52" spans="1:56" x14ac:dyDescent="0.2">
      <c r="A52" s="18">
        <v>27</v>
      </c>
      <c r="B52" s="18"/>
      <c r="C52" s="2" t="s">
        <v>367</v>
      </c>
      <c r="D52" s="38">
        <f>SUM(F52:R52)</f>
        <v>2017146.0250572097</v>
      </c>
      <c r="E52" s="30"/>
      <c r="F52" s="38">
        <v>0</v>
      </c>
      <c r="G52" s="38">
        <v>0</v>
      </c>
      <c r="H52" s="38">
        <v>218.83030967577045</v>
      </c>
      <c r="I52" s="38">
        <v>0</v>
      </c>
      <c r="J52" s="38">
        <v>8283.7397433861988</v>
      </c>
      <c r="K52" s="38">
        <v>0</v>
      </c>
      <c r="L52" s="38">
        <v>1277264.9509259884</v>
      </c>
      <c r="M52" s="38">
        <v>0</v>
      </c>
      <c r="N52" s="38">
        <v>323401.49894999998</v>
      </c>
      <c r="O52" s="38">
        <v>0</v>
      </c>
      <c r="P52" s="38">
        <v>407977.00512815936</v>
      </c>
      <c r="Q52" s="38">
        <v>0</v>
      </c>
      <c r="R52" s="38">
        <v>0</v>
      </c>
      <c r="AK52" s="18"/>
      <c r="AM52" s="18"/>
      <c r="AN52" s="58"/>
      <c r="AP52" s="38"/>
      <c r="AQ52" s="30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</row>
    <row r="53" spans="1:56" x14ac:dyDescent="0.2">
      <c r="A53" s="18">
        <v>28</v>
      </c>
      <c r="B53" s="18" t="s">
        <v>277</v>
      </c>
      <c r="C53" s="2"/>
      <c r="D53" s="43">
        <f>SUM(F53:R53)</f>
        <v>1</v>
      </c>
      <c r="F53" s="24">
        <f>IFERROR(F52/$D52,0)</f>
        <v>0</v>
      </c>
      <c r="H53" s="24">
        <f>IFERROR(H52/$D52,0)</f>
        <v>1.0848511062532722E-4</v>
      </c>
      <c r="J53" s="24">
        <f>IFERROR(J52/$D52,0)</f>
        <v>4.1066633949573671E-3</v>
      </c>
      <c r="L53" s="24">
        <f>IFERROR(L52/$D52,0)</f>
        <v>0.63320400955590861</v>
      </c>
      <c r="N53" s="24">
        <f>IFERROR(N52/$D52,0)</f>
        <v>0.16032627035061964</v>
      </c>
      <c r="P53" s="24">
        <f>IFERROR(P52/$D52,0)</f>
        <v>0.20225457158788909</v>
      </c>
      <c r="R53" s="24">
        <f>IFERROR(R52/$D52,0)</f>
        <v>0</v>
      </c>
      <c r="AK53" s="18"/>
      <c r="AM53" s="18"/>
      <c r="AN53" s="58"/>
      <c r="AP53" s="43"/>
      <c r="AR53" s="63"/>
      <c r="AT53" s="63"/>
      <c r="AV53" s="63"/>
      <c r="AX53" s="63"/>
      <c r="AZ53" s="63"/>
      <c r="BB53" s="63"/>
      <c r="BD53" s="63"/>
    </row>
    <row r="54" spans="1:56" x14ac:dyDescent="0.2">
      <c r="A54" s="18"/>
      <c r="C54" s="2"/>
      <c r="AK54" s="18"/>
      <c r="AN54" s="31"/>
    </row>
    <row r="55" spans="1:56" x14ac:dyDescent="0.2">
      <c r="A55" s="18">
        <v>29</v>
      </c>
      <c r="B55" s="18"/>
      <c r="C55" s="2" t="s">
        <v>367</v>
      </c>
      <c r="D55" s="38">
        <f>SUM(F55:R55)</f>
        <v>-713772.24041839002</v>
      </c>
      <c r="F55" s="38">
        <v>0</v>
      </c>
      <c r="G55" s="38">
        <v>0</v>
      </c>
      <c r="H55" s="38">
        <v>-12.43536323870693</v>
      </c>
      <c r="I55" s="38">
        <v>0</v>
      </c>
      <c r="J55" s="38">
        <v>-1790.1050563898855</v>
      </c>
      <c r="K55" s="38">
        <v>0</v>
      </c>
      <c r="L55" s="38">
        <v>-583462.72342788579</v>
      </c>
      <c r="M55" s="38">
        <v>0</v>
      </c>
      <c r="N55" s="38">
        <v>-52199.311460000004</v>
      </c>
      <c r="O55" s="38">
        <v>0</v>
      </c>
      <c r="P55" s="38">
        <v>-76307.665110875649</v>
      </c>
      <c r="Q55" s="38">
        <v>0</v>
      </c>
      <c r="R55" s="38">
        <v>0</v>
      </c>
      <c r="AK55" s="18"/>
      <c r="AM55" s="18"/>
      <c r="AN55" s="58"/>
      <c r="AP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</row>
    <row r="56" spans="1:56" x14ac:dyDescent="0.2">
      <c r="A56" s="18">
        <v>30</v>
      </c>
      <c r="B56" s="18" t="s">
        <v>307</v>
      </c>
      <c r="C56" s="2"/>
      <c r="D56" s="43">
        <f>SUM(F56:R56)</f>
        <v>1</v>
      </c>
      <c r="F56" s="24">
        <f>IFERROR(F55/$D55,0)</f>
        <v>0</v>
      </c>
      <c r="H56" s="24">
        <f>IFERROR(H55/$D55,0)</f>
        <v>1.7422032596024926E-5</v>
      </c>
      <c r="J56" s="24">
        <f>IFERROR(J55/$D55,0)</f>
        <v>2.5079499524114082E-3</v>
      </c>
      <c r="L56" s="24">
        <f>IFERROR(L55/$D55,0)</f>
        <v>0.8174354372283783</v>
      </c>
      <c r="N56" s="24">
        <f>IFERROR(N55/$D55,0)</f>
        <v>7.313160768118758E-2</v>
      </c>
      <c r="P56" s="24">
        <f>IFERROR(P55/$D55,0)</f>
        <v>0.10690758310542671</v>
      </c>
      <c r="R56" s="24">
        <f>IFERROR(R55/$D55,0)</f>
        <v>0</v>
      </c>
      <c r="AK56" s="18"/>
      <c r="AM56" s="18"/>
      <c r="AN56" s="58"/>
      <c r="AP56" s="43"/>
      <c r="AR56" s="63"/>
      <c r="AT56" s="63"/>
      <c r="AV56" s="63"/>
      <c r="AX56" s="63"/>
      <c r="AZ56" s="63"/>
      <c r="BB56" s="63"/>
      <c r="BD56" s="63"/>
    </row>
    <row r="57" spans="1:56" x14ac:dyDescent="0.2">
      <c r="A57" s="18"/>
      <c r="C57" s="2"/>
      <c r="AK57" s="18"/>
      <c r="AN57" s="31"/>
    </row>
    <row r="58" spans="1:56" x14ac:dyDescent="0.2">
      <c r="A58" s="18">
        <v>31</v>
      </c>
      <c r="B58" s="18"/>
      <c r="C58" s="2" t="s">
        <v>367</v>
      </c>
      <c r="D58" s="38">
        <f>SUM(F58:R58)</f>
        <v>251233.18487320884</v>
      </c>
      <c r="E58" s="30"/>
      <c r="F58" s="38">
        <v>78959.90158724878</v>
      </c>
      <c r="G58" s="38">
        <v>0</v>
      </c>
      <c r="H58" s="38">
        <v>14671.957388417999</v>
      </c>
      <c r="I58" s="38">
        <v>0</v>
      </c>
      <c r="J58" s="38">
        <v>59837.565322128161</v>
      </c>
      <c r="K58" s="38">
        <v>0</v>
      </c>
      <c r="L58" s="38">
        <v>0</v>
      </c>
      <c r="M58" s="38">
        <v>0</v>
      </c>
      <c r="N58" s="38">
        <v>3464.1131800000003</v>
      </c>
      <c r="O58" s="38">
        <v>0</v>
      </c>
      <c r="P58" s="38">
        <v>94299.647395413922</v>
      </c>
      <c r="Q58" s="38">
        <v>0</v>
      </c>
      <c r="R58" s="38">
        <v>0</v>
      </c>
      <c r="AK58" s="18"/>
      <c r="AM58" s="18"/>
      <c r="AN58" s="58"/>
      <c r="AP58" s="38"/>
      <c r="AQ58" s="30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</row>
    <row r="59" spans="1:56" x14ac:dyDescent="0.2">
      <c r="A59" s="18">
        <v>32</v>
      </c>
      <c r="B59" s="18" t="s">
        <v>276</v>
      </c>
      <c r="C59" s="2"/>
      <c r="D59" s="43">
        <f>SUM(F59:R59)</f>
        <v>1</v>
      </c>
      <c r="F59" s="24">
        <f>IFERROR(F58/$D58,0)</f>
        <v>0.31428929911109427</v>
      </c>
      <c r="H59" s="24">
        <f>IFERROR(H58/$D58,0)</f>
        <v>5.8399758757277917E-2</v>
      </c>
      <c r="J59" s="24">
        <f>IFERROR(J58/$D58,0)</f>
        <v>0.23817540406665105</v>
      </c>
      <c r="L59" s="24">
        <f>IFERROR(L58/$D58,0)</f>
        <v>0</v>
      </c>
      <c r="N59" s="24">
        <f>IFERROR(N58/$D58,0)</f>
        <v>1.3788437947591407E-2</v>
      </c>
      <c r="P59" s="24">
        <f>IFERROR(P58/$D58,0)</f>
        <v>0.37534710011738542</v>
      </c>
      <c r="R59" s="24">
        <f>IFERROR(R58/$D58,0)</f>
        <v>0</v>
      </c>
      <c r="AK59" s="18"/>
      <c r="AM59" s="18"/>
      <c r="AN59" s="58"/>
      <c r="AP59" s="43"/>
      <c r="AR59" s="63"/>
      <c r="AT59" s="63"/>
      <c r="AV59" s="63"/>
      <c r="AX59" s="63"/>
      <c r="AZ59" s="63"/>
      <c r="BB59" s="63"/>
      <c r="BD59" s="63"/>
    </row>
    <row r="60" spans="1:56" x14ac:dyDescent="0.2">
      <c r="A60" s="18"/>
      <c r="C60" s="2"/>
      <c r="AK60" s="18"/>
      <c r="AN60" s="31"/>
    </row>
    <row r="61" spans="1:56" x14ac:dyDescent="0.2">
      <c r="A61" s="18">
        <v>33</v>
      </c>
      <c r="B61" s="18"/>
      <c r="C61" s="2" t="s">
        <v>367</v>
      </c>
      <c r="D61" s="38">
        <f>SUM(F61:R61)</f>
        <v>-91934.117047230437</v>
      </c>
      <c r="F61" s="38">
        <v>-34952.348121982708</v>
      </c>
      <c r="G61" s="38">
        <v>0</v>
      </c>
      <c r="H61" s="38">
        <v>-9130.3820732125678</v>
      </c>
      <c r="I61" s="38">
        <v>0</v>
      </c>
      <c r="J61" s="38">
        <v>-18389.293021966998</v>
      </c>
      <c r="K61" s="38">
        <v>0</v>
      </c>
      <c r="L61" s="38">
        <v>0</v>
      </c>
      <c r="M61" s="38">
        <v>0</v>
      </c>
      <c r="N61" s="38">
        <v>-517.39716281437416</v>
      </c>
      <c r="O61" s="38">
        <v>0</v>
      </c>
      <c r="P61" s="38">
        <v>-28944.696667253786</v>
      </c>
      <c r="Q61" s="38">
        <v>0</v>
      </c>
      <c r="R61" s="38">
        <v>0</v>
      </c>
      <c r="AK61" s="18"/>
      <c r="AM61" s="18"/>
      <c r="AN61" s="58"/>
      <c r="AP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</row>
    <row r="62" spans="1:56" x14ac:dyDescent="0.2">
      <c r="A62" s="18">
        <v>34</v>
      </c>
      <c r="B62" s="18" t="s">
        <v>306</v>
      </c>
      <c r="C62" s="2"/>
      <c r="D62" s="43">
        <f>SUM(F62:R62)</f>
        <v>1</v>
      </c>
      <c r="F62" s="24">
        <f>IFERROR(F61/$D61,0)</f>
        <v>0.38018908806211965</v>
      </c>
      <c r="H62" s="24">
        <f>IFERROR(H61/$D61,0)</f>
        <v>9.9314404341555862E-2</v>
      </c>
      <c r="J62" s="24">
        <f>IFERROR(J61/$D61,0)</f>
        <v>0.20002686285135737</v>
      </c>
      <c r="L62" s="24">
        <f>IFERROR(L61/$D61,0)</f>
        <v>0</v>
      </c>
      <c r="N62" s="24">
        <f>IFERROR(N61/$D61,0)</f>
        <v>5.6279124598386625E-3</v>
      </c>
      <c r="P62" s="24">
        <f>IFERROR(P61/$D61,0)</f>
        <v>0.31484173228512841</v>
      </c>
      <c r="R62" s="24">
        <f>IFERROR(R61/$D61,0)</f>
        <v>0</v>
      </c>
      <c r="AK62" s="18"/>
      <c r="AM62" s="18"/>
      <c r="AN62" s="58"/>
      <c r="AP62" s="43"/>
      <c r="AR62" s="63"/>
      <c r="AT62" s="63"/>
      <c r="AV62" s="63"/>
      <c r="AX62" s="63"/>
      <c r="AZ62" s="63"/>
      <c r="BB62" s="63"/>
      <c r="BD62" s="63"/>
    </row>
    <row r="63" spans="1:56" x14ac:dyDescent="0.2">
      <c r="A63" s="18"/>
      <c r="C63" s="2"/>
      <c r="AK63" s="18"/>
      <c r="AN63" s="31"/>
    </row>
    <row r="64" spans="1:56" x14ac:dyDescent="0.2">
      <c r="A64" s="18">
        <v>35</v>
      </c>
      <c r="B64" s="18"/>
      <c r="C64" s="2" t="s">
        <v>368</v>
      </c>
      <c r="D64" s="38">
        <f>SUM(F64:R64)</f>
        <v>2617400.5591033893</v>
      </c>
      <c r="E64" s="30"/>
      <c r="F64" s="38">
        <v>64265.914186375026</v>
      </c>
      <c r="G64" s="38"/>
      <c r="H64" s="38">
        <v>6859.0367649895697</v>
      </c>
      <c r="I64" s="38"/>
      <c r="J64" s="38">
        <v>326867.19951100257</v>
      </c>
      <c r="K64" s="38"/>
      <c r="L64" s="38">
        <v>1500818.190968842</v>
      </c>
      <c r="M64" s="38"/>
      <c r="N64" s="38">
        <v>294513.09468774137</v>
      </c>
      <c r="O64" s="38"/>
      <c r="P64" s="38">
        <v>424077.12298443884</v>
      </c>
      <c r="Q64" s="38"/>
      <c r="R64" s="38">
        <v>0</v>
      </c>
      <c r="AK64" s="18"/>
      <c r="AM64" s="18"/>
      <c r="AN64" s="31"/>
      <c r="AP64" s="38"/>
      <c r="AQ64" s="30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</row>
    <row r="65" spans="1:56" x14ac:dyDescent="0.2">
      <c r="A65" s="18">
        <v>36</v>
      </c>
      <c r="B65" s="18" t="s">
        <v>235</v>
      </c>
      <c r="C65" s="2"/>
      <c r="D65" s="43">
        <f>SUM(F65:R65)</f>
        <v>1</v>
      </c>
      <c r="F65" s="24">
        <f>IFERROR(F64/$D64,0)</f>
        <v>2.4553335546161039E-2</v>
      </c>
      <c r="H65" s="24">
        <f>IFERROR(H64/$D64,0)</f>
        <v>2.6205529532473187E-3</v>
      </c>
      <c r="J65" s="24">
        <f>IFERROR(J64/$D64,0)</f>
        <v>0.12488237552106791</v>
      </c>
      <c r="L65" s="24">
        <f>IFERROR(L64/$D64,0)</f>
        <v>0.57340027140628369</v>
      </c>
      <c r="N65" s="24">
        <f>IFERROR(N64/$D64,0)</f>
        <v>0.11252121638906851</v>
      </c>
      <c r="P65" s="24">
        <f>IFERROR(P64/$D64,0)</f>
        <v>0.1620222481841716</v>
      </c>
      <c r="R65" s="24">
        <f>IFERROR(R64/$D64,0)</f>
        <v>0</v>
      </c>
      <c r="AK65" s="18"/>
      <c r="AM65" s="18"/>
      <c r="AN65" s="31"/>
      <c r="AP65" s="43"/>
      <c r="AR65" s="63"/>
      <c r="AT65" s="63"/>
      <c r="AV65" s="63"/>
      <c r="AX65" s="63"/>
      <c r="AZ65" s="63"/>
      <c r="BB65" s="63"/>
      <c r="BD65" s="63"/>
    </row>
    <row r="66" spans="1:56" x14ac:dyDescent="0.2">
      <c r="A66" s="18"/>
      <c r="C66" s="2"/>
      <c r="AK66" s="18"/>
      <c r="AN66" s="31"/>
    </row>
    <row r="67" spans="1:56" x14ac:dyDescent="0.2">
      <c r="A67" s="18">
        <v>37</v>
      </c>
      <c r="B67" s="18"/>
      <c r="C67" s="2" t="s">
        <v>368</v>
      </c>
      <c r="D67" s="38">
        <f>SUM(F67:R67)</f>
        <v>47557.406264227742</v>
      </c>
      <c r="E67" s="30"/>
      <c r="F67" s="38">
        <v>2200.52310990347</v>
      </c>
      <c r="G67" s="38"/>
      <c r="H67" s="38">
        <v>360.82762043887794</v>
      </c>
      <c r="I67" s="38"/>
      <c r="J67" s="38">
        <v>6652.690398534809</v>
      </c>
      <c r="K67" s="38"/>
      <c r="L67" s="38">
        <v>28225.624466028778</v>
      </c>
      <c r="M67" s="38"/>
      <c r="N67" s="38">
        <v>2923.1438125352433</v>
      </c>
      <c r="O67" s="38"/>
      <c r="P67" s="38">
        <v>7194.5968567865675</v>
      </c>
      <c r="Q67" s="38"/>
      <c r="R67" s="38">
        <v>0</v>
      </c>
      <c r="AK67" s="18"/>
      <c r="AM67" s="18"/>
      <c r="AN67" s="31"/>
      <c r="AP67" s="38"/>
      <c r="AQ67" s="30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</row>
    <row r="68" spans="1:56" x14ac:dyDescent="0.2">
      <c r="A68" s="18">
        <v>38</v>
      </c>
      <c r="B68" s="18" t="s">
        <v>269</v>
      </c>
      <c r="C68" s="56"/>
      <c r="D68" s="43">
        <f>SUM(F68:R68)</f>
        <v>1</v>
      </c>
      <c r="F68" s="24">
        <f>IFERROR(F67/$D67,0)</f>
        <v>4.6270881504290193E-2</v>
      </c>
      <c r="H68" s="24">
        <f>IFERROR(H67/$D67,0)</f>
        <v>7.5872014220903644E-3</v>
      </c>
      <c r="J68" s="24">
        <f>IFERROR(J67/$D67,0)</f>
        <v>0.13988757842622093</v>
      </c>
      <c r="L68" s="24">
        <f>IFERROR(L67/$D67,0)</f>
        <v>0.59350638908286801</v>
      </c>
      <c r="N68" s="24">
        <f>IFERROR(N67/$D67,0)</f>
        <v>6.1465585324278003E-2</v>
      </c>
      <c r="P68" s="24">
        <f>IFERROR(P67/$D67,0)</f>
        <v>0.15128236424025251</v>
      </c>
      <c r="R68" s="24">
        <f>IFERROR(R67/$D67,0)</f>
        <v>0</v>
      </c>
      <c r="AK68" s="18"/>
      <c r="AM68" s="18"/>
      <c r="AN68" s="66"/>
      <c r="AP68" s="43"/>
      <c r="AR68" s="63"/>
      <c r="AT68" s="63"/>
      <c r="AV68" s="63"/>
      <c r="AX68" s="63"/>
      <c r="AZ68" s="63"/>
      <c r="BB68" s="63"/>
      <c r="BD68" s="63"/>
    </row>
    <row r="69" spans="1:56" x14ac:dyDescent="0.2">
      <c r="A69" s="18"/>
      <c r="B69" s="18"/>
      <c r="C69" s="56"/>
      <c r="D69" s="43"/>
      <c r="F69" s="24"/>
      <c r="H69" s="24"/>
      <c r="J69" s="24"/>
      <c r="L69" s="24"/>
      <c r="N69" s="24"/>
      <c r="P69" s="24"/>
      <c r="R69" s="24"/>
      <c r="AK69" s="18"/>
      <c r="AM69" s="18"/>
      <c r="AN69" s="66"/>
      <c r="AP69" s="43"/>
      <c r="AR69" s="63"/>
      <c r="AT69" s="63"/>
      <c r="AV69" s="63"/>
      <c r="AX69" s="63"/>
      <c r="AZ69" s="63"/>
      <c r="BB69" s="63"/>
      <c r="BD69" s="63"/>
    </row>
    <row r="70" spans="1:56" x14ac:dyDescent="0.2">
      <c r="A70" s="18">
        <v>39</v>
      </c>
      <c r="B70" s="18"/>
      <c r="C70" s="2" t="s">
        <v>367</v>
      </c>
      <c r="D70" s="38">
        <f>SUM(F70:R70)</f>
        <v>24483.257915889251</v>
      </c>
      <c r="E70" s="30"/>
      <c r="F70" s="38">
        <v>2346.6664252457413</v>
      </c>
      <c r="G70" s="38">
        <v>0</v>
      </c>
      <c r="H70" s="38">
        <v>19.289255075244643</v>
      </c>
      <c r="I70" s="38">
        <v>0</v>
      </c>
      <c r="J70" s="38">
        <v>1020.3124362795184</v>
      </c>
      <c r="K70" s="38">
        <v>0</v>
      </c>
      <c r="L70" s="38">
        <v>16881.87280396025</v>
      </c>
      <c r="M70" s="38">
        <v>0</v>
      </c>
      <c r="N70" s="38">
        <v>981.74718392973955</v>
      </c>
      <c r="O70" s="38">
        <v>0</v>
      </c>
      <c r="P70" s="38">
        <v>3233.3698113987543</v>
      </c>
      <c r="Q70" s="38">
        <v>0</v>
      </c>
      <c r="R70" s="38">
        <v>0</v>
      </c>
      <c r="AK70" s="18"/>
      <c r="AM70" s="18"/>
      <c r="AN70" s="58"/>
      <c r="AP70" s="38"/>
      <c r="AQ70" s="30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</row>
    <row r="71" spans="1:56" x14ac:dyDescent="0.2">
      <c r="A71" s="18">
        <v>40</v>
      </c>
      <c r="B71" s="18" t="s">
        <v>237</v>
      </c>
      <c r="C71" s="2"/>
      <c r="D71" s="43">
        <f>SUM(F71:R71)</f>
        <v>0.99999999999999978</v>
      </c>
      <c r="F71" s="24">
        <f>IFERROR(F70/$D70,0)</f>
        <v>9.584780070150678E-2</v>
      </c>
      <c r="H71" s="24">
        <f>IFERROR(H70/$D70,0)</f>
        <v>7.8785491463234636E-4</v>
      </c>
      <c r="J71" s="24">
        <f>IFERROR(J70/$D70,0)</f>
        <v>4.1673883426165743E-2</v>
      </c>
      <c r="L71" s="24">
        <f>IFERROR(L70/$D70,0)</f>
        <v>0.68952722149792733</v>
      </c>
      <c r="N71" s="24">
        <f>IFERROR(N70/$D70,0)</f>
        <v>4.0098715101661409E-2</v>
      </c>
      <c r="P71" s="24">
        <f>IFERROR(P70/$D70,0)</f>
        <v>0.13206452435810628</v>
      </c>
      <c r="R71" s="24">
        <f>IFERROR(R70/$D70,0)</f>
        <v>0</v>
      </c>
      <c r="AK71" s="18"/>
      <c r="AM71" s="18"/>
      <c r="AN71" s="58"/>
      <c r="AP71" s="43"/>
      <c r="AR71" s="63"/>
      <c r="AT71" s="63"/>
      <c r="AV71" s="63"/>
      <c r="AX71" s="63"/>
      <c r="AZ71" s="63"/>
      <c r="BB71" s="63"/>
      <c r="BD71" s="63"/>
    </row>
    <row r="72" spans="1:56" x14ac:dyDescent="0.2">
      <c r="A72" s="18"/>
      <c r="C72" s="2"/>
      <c r="AK72" s="18"/>
      <c r="AN72" s="31"/>
    </row>
    <row r="73" spans="1:56" x14ac:dyDescent="0.2">
      <c r="A73" s="18">
        <v>41</v>
      </c>
      <c r="B73" s="18"/>
      <c r="C73" s="2" t="s">
        <v>368</v>
      </c>
      <c r="D73" s="38">
        <f>SUM(F73:R73)</f>
        <v>2606329.5708189611</v>
      </c>
      <c r="E73" s="30"/>
      <c r="F73" s="38">
        <v>63888.057654086675</v>
      </c>
      <c r="G73" s="38"/>
      <c r="H73" s="38">
        <v>6818.7085150973935</v>
      </c>
      <c r="I73" s="38"/>
      <c r="J73" s="38">
        <v>324984.5213460137</v>
      </c>
      <c r="K73" s="38"/>
      <c r="L73" s="38">
        <v>1495554.0249630243</v>
      </c>
      <c r="M73" s="38"/>
      <c r="N73" s="38">
        <v>292917.65784101782</v>
      </c>
      <c r="O73" s="38"/>
      <c r="P73" s="38">
        <v>422166.60049972107</v>
      </c>
      <c r="Q73" s="38"/>
      <c r="R73" s="38">
        <v>0</v>
      </c>
      <c r="AK73" s="18"/>
      <c r="AM73" s="18"/>
      <c r="AN73" s="31"/>
      <c r="AP73" s="38"/>
      <c r="AQ73" s="30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</row>
    <row r="74" spans="1:56" x14ac:dyDescent="0.2">
      <c r="A74" s="18">
        <v>42</v>
      </c>
      <c r="B74" s="18" t="s">
        <v>236</v>
      </c>
      <c r="C74" s="2"/>
      <c r="D74" s="43">
        <f>SUM(F74:R74)</f>
        <v>0.99999999999999989</v>
      </c>
      <c r="F74" s="24">
        <f>IFERROR(F73/$D73,0)</f>
        <v>2.4512655026206743E-2</v>
      </c>
      <c r="H74" s="24">
        <f>IFERROR(H73/$D73,0)</f>
        <v>2.6162111620269182E-3</v>
      </c>
      <c r="J74" s="24">
        <f>IFERROR(J73/$D73,0)</f>
        <v>0.12469049385949185</v>
      </c>
      <c r="L74" s="24">
        <f>IFERROR(L73/$D73,0)</f>
        <v>0.57381615959377352</v>
      </c>
      <c r="N74" s="24">
        <f>IFERROR(N73/$D73,0)</f>
        <v>0.11238703697360009</v>
      </c>
      <c r="P74" s="24">
        <f>IFERROR(P73/$D73,0)</f>
        <v>0.1619774433849008</v>
      </c>
      <c r="R74" s="24">
        <f>IFERROR(R73/$D73,0)</f>
        <v>0</v>
      </c>
      <c r="AK74" s="18"/>
      <c r="AM74" s="18"/>
      <c r="AN74" s="31"/>
      <c r="AP74" s="43"/>
      <c r="AR74" s="63"/>
      <c r="AT74" s="63"/>
      <c r="AV74" s="63"/>
      <c r="AX74" s="63"/>
      <c r="AZ74" s="63"/>
      <c r="BB74" s="63"/>
      <c r="BD74" s="63"/>
    </row>
    <row r="75" spans="1:56" x14ac:dyDescent="0.2">
      <c r="A75" s="18"/>
      <c r="B75" s="18"/>
      <c r="C75" s="2"/>
      <c r="D75" s="43"/>
      <c r="F75" s="24"/>
      <c r="H75" s="24"/>
      <c r="J75" s="24"/>
      <c r="L75" s="24"/>
      <c r="N75" s="24"/>
      <c r="P75" s="24"/>
      <c r="R75" s="24"/>
      <c r="AK75" s="18"/>
      <c r="AM75" s="18"/>
      <c r="AN75" s="31"/>
      <c r="AP75" s="43"/>
      <c r="AR75" s="63"/>
      <c r="AT75" s="63"/>
      <c r="AV75" s="63"/>
      <c r="AX75" s="63"/>
      <c r="AZ75" s="63"/>
      <c r="BB75" s="63"/>
      <c r="BD75" s="63"/>
    </row>
    <row r="76" spans="1:56" x14ac:dyDescent="0.2">
      <c r="A76" s="18">
        <v>43</v>
      </c>
      <c r="B76" s="18"/>
      <c r="C76" s="2" t="s">
        <v>367</v>
      </c>
      <c r="D76" s="38">
        <f>SUM(F76:R76)</f>
        <v>211517.76996137531</v>
      </c>
      <c r="E76" s="30"/>
      <c r="F76" s="38">
        <v>38917.497387146534</v>
      </c>
      <c r="G76" s="38">
        <v>0</v>
      </c>
      <c r="H76" s="38">
        <v>1921.1219134951625</v>
      </c>
      <c r="I76" s="38">
        <v>0</v>
      </c>
      <c r="J76" s="38">
        <v>78518.22645649148</v>
      </c>
      <c r="K76" s="38">
        <v>0</v>
      </c>
      <c r="L76" s="38">
        <v>87003.762408956027</v>
      </c>
      <c r="M76" s="38">
        <v>0</v>
      </c>
      <c r="N76" s="38">
        <v>0</v>
      </c>
      <c r="O76" s="38">
        <v>0</v>
      </c>
      <c r="P76" s="38">
        <v>5157.1617952860906</v>
      </c>
      <c r="Q76" s="38">
        <v>0</v>
      </c>
      <c r="R76" s="38">
        <v>0</v>
      </c>
      <c r="AK76" s="18"/>
      <c r="AM76" s="18"/>
      <c r="AN76" s="58"/>
      <c r="AP76" s="38"/>
      <c r="AQ76" s="30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</row>
    <row r="77" spans="1:56" x14ac:dyDescent="0.2">
      <c r="A77" s="18">
        <v>44</v>
      </c>
      <c r="B77" s="18" t="s">
        <v>275</v>
      </c>
      <c r="C77" s="2"/>
      <c r="D77" s="43">
        <f>SUM(F77:R77)</f>
        <v>0.99999999999999989</v>
      </c>
      <c r="F77" s="24">
        <f>IFERROR(F76/$D76,0)</f>
        <v>0.18399162110234593</v>
      </c>
      <c r="H77" s="24">
        <f>IFERROR(H76/$D76,0)</f>
        <v>9.0825556351410725E-3</v>
      </c>
      <c r="J77" s="24">
        <f>IFERROR(J76/$D76,0)</f>
        <v>0.37121338065747139</v>
      </c>
      <c r="L77" s="24">
        <f>IFERROR(L76/$D76,0)</f>
        <v>0.4113307474111681</v>
      </c>
      <c r="N77" s="24">
        <f>IFERROR(N76/$D76,0)</f>
        <v>0</v>
      </c>
      <c r="P77" s="24">
        <f>IFERROR(P76/$D76,0)</f>
        <v>2.4381695193873433E-2</v>
      </c>
      <c r="R77" s="24">
        <f>IFERROR(R76/$D76,0)</f>
        <v>0</v>
      </c>
      <c r="AK77" s="18"/>
      <c r="AM77" s="18"/>
      <c r="AN77" s="58"/>
      <c r="AP77" s="43"/>
      <c r="AR77" s="63"/>
      <c r="AT77" s="63"/>
      <c r="AV77" s="63"/>
      <c r="AX77" s="63"/>
      <c r="AZ77" s="63"/>
      <c r="BB77" s="63"/>
      <c r="BD77" s="63"/>
    </row>
    <row r="78" spans="1:56" x14ac:dyDescent="0.2">
      <c r="A78" s="18"/>
      <c r="C78" s="2"/>
      <c r="AK78" s="18"/>
      <c r="AN78" s="31"/>
    </row>
    <row r="79" spans="1:56" x14ac:dyDescent="0.2">
      <c r="A79" s="18">
        <v>45</v>
      </c>
      <c r="B79" s="18"/>
      <c r="C79" s="2" t="s">
        <v>367</v>
      </c>
      <c r="D79" s="38">
        <f>SUM(F79:R79)</f>
        <v>-77738.765516644664</v>
      </c>
      <c r="F79" s="38">
        <v>-23485.914549559013</v>
      </c>
      <c r="G79" s="38">
        <v>0</v>
      </c>
      <c r="H79" s="38">
        <v>-1066.4351039073858</v>
      </c>
      <c r="I79" s="38">
        <v>0</v>
      </c>
      <c r="J79" s="38">
        <v>-24764.875005545604</v>
      </c>
      <c r="K79" s="38">
        <v>0</v>
      </c>
      <c r="L79" s="38">
        <v>-25533.312542571392</v>
      </c>
      <c r="M79" s="38">
        <v>0</v>
      </c>
      <c r="N79" s="38">
        <v>0</v>
      </c>
      <c r="O79" s="38">
        <v>0</v>
      </c>
      <c r="P79" s="38">
        <v>-2888.2283150612566</v>
      </c>
      <c r="Q79" s="38">
        <v>0</v>
      </c>
      <c r="R79" s="38">
        <v>0</v>
      </c>
      <c r="AK79" s="18"/>
      <c r="AM79" s="18"/>
      <c r="AN79" s="58"/>
      <c r="AP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</row>
    <row r="80" spans="1:56" x14ac:dyDescent="0.2">
      <c r="A80" s="18">
        <v>46</v>
      </c>
      <c r="B80" s="18" t="s">
        <v>305</v>
      </c>
      <c r="C80" s="2"/>
      <c r="D80" s="43">
        <f>SUM(F80:R80)</f>
        <v>0.99999999999999989</v>
      </c>
      <c r="F80" s="24">
        <f>IFERROR(F79/$D79,0)</f>
        <v>0.30211329435801804</v>
      </c>
      <c r="H80" s="24">
        <f>IFERROR(H79/$D79,0)</f>
        <v>1.3718189333467756E-2</v>
      </c>
      <c r="J80" s="24">
        <f>IFERROR(J79/$D79,0)</f>
        <v>0.31856532376042412</v>
      </c>
      <c r="L80" s="24">
        <f>IFERROR(L79/$D79,0)</f>
        <v>0.32845019306493167</v>
      </c>
      <c r="N80" s="24">
        <f>IFERROR(N79/$D79,0)</f>
        <v>0</v>
      </c>
      <c r="P80" s="24">
        <f>IFERROR(P79/$D79,0)</f>
        <v>3.7152999483158214E-2</v>
      </c>
      <c r="R80" s="24">
        <f>IFERROR(R79/$D79,0)</f>
        <v>0</v>
      </c>
      <c r="AK80" s="18"/>
      <c r="AM80" s="18"/>
      <c r="AN80" s="58"/>
      <c r="AP80" s="43"/>
      <c r="AR80" s="63"/>
      <c r="AT80" s="63"/>
      <c r="AV80" s="63"/>
      <c r="AX80" s="63"/>
      <c r="AZ80" s="63"/>
      <c r="BB80" s="63"/>
      <c r="BD80" s="63"/>
    </row>
    <row r="81" spans="1:56" x14ac:dyDescent="0.2">
      <c r="A81" s="18"/>
      <c r="C81" s="2"/>
      <c r="AK81" s="18"/>
      <c r="AN81" s="31"/>
    </row>
    <row r="82" spans="1:56" x14ac:dyDescent="0.2">
      <c r="A82" s="18">
        <v>47</v>
      </c>
      <c r="B82" s="18"/>
      <c r="C82" s="2" t="s">
        <v>368</v>
      </c>
      <c r="D82" s="38">
        <f>SUM(F82:R82)</f>
        <v>8297.3820979529337</v>
      </c>
      <c r="F82" s="38">
        <v>785.76551205461601</v>
      </c>
      <c r="G82" s="38"/>
      <c r="H82" s="38">
        <v>146.02723734252487</v>
      </c>
      <c r="I82" s="38"/>
      <c r="J82" s="38">
        <v>1868.7370786255701</v>
      </c>
      <c r="K82" s="38"/>
      <c r="L82" s="38">
        <v>4399.3835182255007</v>
      </c>
      <c r="M82" s="38"/>
      <c r="N82" s="38">
        <v>64.011170701021854</v>
      </c>
      <c r="O82" s="38"/>
      <c r="P82" s="38">
        <v>1033.4575810037009</v>
      </c>
      <c r="Q82" s="38"/>
      <c r="R82" s="38">
        <v>0</v>
      </c>
      <c r="AK82" s="18"/>
      <c r="AM82" s="18"/>
      <c r="AN82" s="58"/>
      <c r="AP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</row>
    <row r="83" spans="1:56" x14ac:dyDescent="0.2">
      <c r="A83" s="18">
        <v>48</v>
      </c>
      <c r="B83" s="18" t="s">
        <v>352</v>
      </c>
      <c r="D83" s="43">
        <f>SUM(F83:R83)</f>
        <v>1</v>
      </c>
      <c r="F83" s="24">
        <f>IFERROR(F82/$D82,0)</f>
        <v>9.4700413067451E-2</v>
      </c>
      <c r="H83" s="24">
        <f>IFERROR(H82/$D82,0)</f>
        <v>1.7599194013079328E-2</v>
      </c>
      <c r="J83" s="24">
        <f>IFERROR(J82/$D82,0)</f>
        <v>0.22522008225782569</v>
      </c>
      <c r="L83" s="24">
        <f>IFERROR(L82/$D82,0)</f>
        <v>0.53021344157585348</v>
      </c>
      <c r="N83" s="24">
        <f>IFERROR(N82/$D82,0)</f>
        <v>7.7146225092868991E-3</v>
      </c>
      <c r="P83" s="24">
        <f>IFERROR(P82/$D82,0)</f>
        <v>0.12455224657650364</v>
      </c>
      <c r="R83" s="24">
        <f>IFERROR(R82/$D82,0)</f>
        <v>0</v>
      </c>
      <c r="AK83" s="18"/>
      <c r="AM83" s="18"/>
      <c r="AN83" s="58"/>
      <c r="AP83" s="43"/>
      <c r="AR83" s="63"/>
      <c r="AT83" s="63"/>
      <c r="AV83" s="63"/>
      <c r="AX83" s="63"/>
      <c r="AZ83" s="63"/>
      <c r="BB83" s="63"/>
      <c r="BD83" s="63"/>
    </row>
    <row r="84" spans="1:56" x14ac:dyDescent="0.2">
      <c r="A84" s="56"/>
      <c r="AK84" s="18"/>
      <c r="AM84" s="18"/>
      <c r="AN84" s="58"/>
      <c r="AP84" s="43"/>
      <c r="AR84" s="63"/>
      <c r="AT84" s="63"/>
      <c r="AV84" s="63"/>
      <c r="AX84" s="63"/>
      <c r="AZ84" s="63"/>
      <c r="BB84" s="63"/>
      <c r="BD84" s="63"/>
    </row>
    <row r="85" spans="1:56" x14ac:dyDescent="0.2">
      <c r="A85" s="56"/>
      <c r="AK85" s="18"/>
      <c r="AM85" s="18"/>
      <c r="AN85" s="31"/>
      <c r="AP85" s="43"/>
      <c r="AR85" s="63"/>
      <c r="AT85" s="63"/>
      <c r="AV85" s="63"/>
      <c r="AX85" s="63"/>
      <c r="AZ85" s="63"/>
      <c r="BB85" s="63"/>
      <c r="BD85" s="63"/>
    </row>
    <row r="86" spans="1:56" x14ac:dyDescent="0.2">
      <c r="AK86" s="18"/>
      <c r="AN86" s="31"/>
    </row>
    <row r="87" spans="1:56" x14ac:dyDescent="0.2">
      <c r="A87" s="56"/>
      <c r="AK87" s="18"/>
      <c r="AM87" s="18"/>
      <c r="AN87" s="31"/>
      <c r="AP87" s="38"/>
      <c r="AQ87" s="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67"/>
      <c r="BD87" s="67"/>
    </row>
    <row r="88" spans="1:56" x14ac:dyDescent="0.2">
      <c r="A88" s="56"/>
      <c r="AK88" s="18"/>
      <c r="AM88" s="18"/>
      <c r="AN88" s="31"/>
      <c r="AP88" s="43"/>
      <c r="AR88" s="63"/>
      <c r="AT88" s="63"/>
      <c r="AV88" s="63"/>
      <c r="AX88" s="63"/>
      <c r="AZ88" s="63"/>
      <c r="BB88" s="63"/>
      <c r="BD88" s="63"/>
    </row>
    <row r="89" spans="1:56" x14ac:dyDescent="0.2">
      <c r="AK89" s="18"/>
      <c r="AM89" s="18"/>
      <c r="AN89" s="31"/>
    </row>
    <row r="90" spans="1:56" x14ac:dyDescent="0.2">
      <c r="A90" s="56"/>
      <c r="AK90" s="18"/>
      <c r="AM90" s="18"/>
      <c r="AN90" s="31"/>
      <c r="AP90" s="38"/>
      <c r="AQ90" s="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</row>
    <row r="91" spans="1:56" x14ac:dyDescent="0.2">
      <c r="A91" s="56"/>
      <c r="AK91" s="18"/>
      <c r="AM91" s="18"/>
      <c r="AN91" s="31"/>
      <c r="AP91" s="43"/>
      <c r="AR91" s="63"/>
      <c r="AT91" s="63"/>
      <c r="AV91" s="63"/>
      <c r="AX91" s="63"/>
      <c r="AZ91" s="63"/>
      <c r="BB91" s="63"/>
      <c r="BD91" s="63"/>
    </row>
    <row r="92" spans="1:56" x14ac:dyDescent="0.2">
      <c r="AK92" s="18"/>
      <c r="AM92" s="18"/>
      <c r="AN92" s="31"/>
    </row>
    <row r="93" spans="1:56" x14ac:dyDescent="0.2">
      <c r="A93" s="56"/>
      <c r="AK93" s="18"/>
      <c r="AM93" s="18"/>
      <c r="AN93" s="58"/>
      <c r="AP93" s="38"/>
      <c r="AQ93" s="30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</row>
    <row r="94" spans="1:56" x14ac:dyDescent="0.2">
      <c r="A94" s="56"/>
      <c r="AK94" s="18"/>
      <c r="AM94" s="18"/>
      <c r="AN94" s="58"/>
      <c r="AP94" s="43"/>
      <c r="AR94" s="63"/>
      <c r="AT94" s="63"/>
      <c r="AV94" s="63"/>
      <c r="AX94" s="63"/>
      <c r="AZ94" s="63"/>
      <c r="BB94" s="63"/>
      <c r="BD94" s="63"/>
    </row>
    <row r="95" spans="1:56" x14ac:dyDescent="0.2">
      <c r="AK95" s="18"/>
      <c r="AN95" s="31"/>
    </row>
    <row r="96" spans="1:56" x14ac:dyDescent="0.2">
      <c r="A96" s="56"/>
      <c r="AK96" s="18"/>
      <c r="AM96" s="18"/>
      <c r="AN96" s="58"/>
      <c r="AP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</row>
    <row r="97" spans="1:56" x14ac:dyDescent="0.2">
      <c r="A97" s="56"/>
      <c r="AK97" s="18"/>
      <c r="AM97" s="18"/>
      <c r="AN97" s="58"/>
      <c r="AP97" s="43"/>
      <c r="AR97" s="63"/>
      <c r="AT97" s="63"/>
      <c r="AV97" s="63"/>
      <c r="AX97" s="63"/>
      <c r="AZ97" s="63"/>
      <c r="BB97" s="63"/>
      <c r="BD97" s="63"/>
    </row>
    <row r="98" spans="1:56" x14ac:dyDescent="0.2">
      <c r="AK98" s="18"/>
      <c r="AN98" s="31"/>
    </row>
    <row r="99" spans="1:56" x14ac:dyDescent="0.2">
      <c r="A99" s="56"/>
      <c r="AK99" s="18"/>
      <c r="AM99" s="18"/>
      <c r="AN99" s="58"/>
      <c r="AP99" s="38"/>
      <c r="AQ99" s="30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</row>
    <row r="100" spans="1:56" x14ac:dyDescent="0.2">
      <c r="A100" s="56"/>
      <c r="AK100" s="18"/>
      <c r="AM100" s="18"/>
      <c r="AN100" s="58"/>
      <c r="AP100" s="43"/>
      <c r="AR100" s="63"/>
      <c r="AT100" s="63"/>
      <c r="AV100" s="63"/>
      <c r="AX100" s="63"/>
      <c r="AZ100" s="63"/>
      <c r="BB100" s="63"/>
      <c r="BD100" s="63"/>
    </row>
    <row r="101" spans="1:56" x14ac:dyDescent="0.2">
      <c r="AK101" s="18"/>
      <c r="AN101" s="31"/>
      <c r="AP101" s="43"/>
      <c r="AR101" s="63"/>
      <c r="AT101" s="63"/>
      <c r="AV101" s="63"/>
      <c r="AX101" s="63"/>
      <c r="AZ101" s="63"/>
      <c r="BB101" s="63"/>
      <c r="BD101" s="63"/>
    </row>
    <row r="102" spans="1:56" x14ac:dyDescent="0.2">
      <c r="A102" s="56"/>
      <c r="AK102" s="18"/>
      <c r="AM102" s="18"/>
      <c r="AN102" s="31"/>
      <c r="AP102" s="67"/>
      <c r="AQ102" s="68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</row>
    <row r="103" spans="1:56" x14ac:dyDescent="0.2">
      <c r="A103" s="56"/>
      <c r="AK103" s="18"/>
      <c r="AM103" s="18"/>
      <c r="AN103" s="31"/>
      <c r="AP103" s="43"/>
      <c r="AR103" s="63"/>
      <c r="AT103" s="63"/>
      <c r="AV103" s="63"/>
      <c r="AX103" s="63"/>
      <c r="AZ103" s="63"/>
      <c r="BB103" s="63"/>
      <c r="BD103" s="63"/>
    </row>
    <row r="104" spans="1:56" x14ac:dyDescent="0.2">
      <c r="AK104" s="18"/>
      <c r="AM104" s="18"/>
      <c r="AN104" s="31"/>
    </row>
    <row r="105" spans="1:56" x14ac:dyDescent="0.2">
      <c r="A105" s="56"/>
      <c r="AK105" s="18"/>
      <c r="AM105" s="18"/>
      <c r="AN105" s="31"/>
      <c r="AP105" s="38"/>
      <c r="AQ105" s="30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</row>
    <row r="106" spans="1:56" x14ac:dyDescent="0.2">
      <c r="A106" s="56"/>
      <c r="AK106" s="18"/>
      <c r="AM106" s="18"/>
      <c r="AN106" s="31"/>
      <c r="AP106" s="43"/>
      <c r="AR106" s="63"/>
      <c r="AT106" s="63"/>
      <c r="AV106" s="63"/>
      <c r="AX106" s="63"/>
      <c r="AZ106" s="63"/>
      <c r="BB106" s="63"/>
      <c r="BD106" s="63"/>
    </row>
    <row r="107" spans="1:56" x14ac:dyDescent="0.2">
      <c r="AK107" s="18"/>
      <c r="AN107" s="31"/>
    </row>
    <row r="108" spans="1:56" x14ac:dyDescent="0.2">
      <c r="A108" s="56"/>
      <c r="AK108" s="18"/>
      <c r="AM108" s="18"/>
      <c r="AN108" s="58"/>
      <c r="AP108" s="38"/>
      <c r="AQ108" s="30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</row>
    <row r="109" spans="1:56" x14ac:dyDescent="0.2">
      <c r="A109" s="56"/>
      <c r="AK109" s="18"/>
      <c r="AM109" s="18"/>
      <c r="AN109" s="58"/>
      <c r="AP109" s="43"/>
      <c r="AR109" s="63"/>
      <c r="AT109" s="63"/>
      <c r="AV109" s="63"/>
      <c r="AX109" s="63"/>
      <c r="AZ109" s="63"/>
      <c r="BB109" s="63"/>
      <c r="BD109" s="63"/>
    </row>
    <row r="110" spans="1:56" x14ac:dyDescent="0.2">
      <c r="AK110" s="18"/>
      <c r="AN110" s="31"/>
    </row>
    <row r="111" spans="1:56" x14ac:dyDescent="0.2">
      <c r="A111" s="56"/>
      <c r="AK111" s="18"/>
      <c r="AM111" s="18"/>
      <c r="AN111" s="58"/>
      <c r="AP111" s="38"/>
      <c r="AQ111" s="30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</row>
    <row r="112" spans="1:56" x14ac:dyDescent="0.2">
      <c r="A112" s="56"/>
      <c r="AK112" s="18"/>
      <c r="AM112" s="18"/>
      <c r="AN112" s="58"/>
      <c r="AP112" s="43"/>
      <c r="AR112" s="63"/>
      <c r="AT112" s="63"/>
      <c r="AV112" s="63"/>
      <c r="AX112" s="63"/>
      <c r="AZ112" s="63"/>
      <c r="BB112" s="63"/>
      <c r="BD112" s="63"/>
    </row>
    <row r="113" spans="1:56" x14ac:dyDescent="0.2">
      <c r="AK113" s="18"/>
      <c r="AN113" s="31"/>
    </row>
    <row r="114" spans="1:56" x14ac:dyDescent="0.2">
      <c r="A114" s="56"/>
      <c r="AK114" s="18"/>
      <c r="AM114" s="18"/>
      <c r="AN114" s="58"/>
      <c r="AP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</row>
    <row r="115" spans="1:56" x14ac:dyDescent="0.2">
      <c r="A115" s="56"/>
      <c r="AK115" s="18"/>
      <c r="AM115" s="18"/>
      <c r="AN115" s="58"/>
      <c r="AP115" s="43"/>
      <c r="AR115" s="63"/>
      <c r="AT115" s="63"/>
      <c r="AV115" s="63"/>
      <c r="AX115" s="63"/>
      <c r="AZ115" s="63"/>
      <c r="BB115" s="63"/>
      <c r="BD115" s="63"/>
    </row>
    <row r="116" spans="1:56" x14ac:dyDescent="0.2">
      <c r="AK116" s="18"/>
      <c r="AN116" s="31"/>
    </row>
    <row r="117" spans="1:56" x14ac:dyDescent="0.2">
      <c r="A117" s="56"/>
      <c r="AK117" s="18"/>
      <c r="AM117" s="18"/>
      <c r="AN117" s="5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</row>
    <row r="118" spans="1:56" x14ac:dyDescent="0.2">
      <c r="A118" s="56"/>
      <c r="AK118" s="18"/>
      <c r="AM118" s="18"/>
      <c r="AN118" s="58"/>
      <c r="AP118" s="43"/>
      <c r="AQ118" s="39"/>
      <c r="AR118" s="63"/>
      <c r="AT118" s="63"/>
      <c r="AV118" s="63"/>
      <c r="AX118" s="63"/>
      <c r="AZ118" s="63"/>
      <c r="BB118" s="63"/>
      <c r="BD118" s="63"/>
    </row>
    <row r="119" spans="1:56" x14ac:dyDescent="0.2">
      <c r="B119" s="18"/>
      <c r="AK119" s="18"/>
      <c r="AM119" s="18"/>
      <c r="AN119" s="31"/>
    </row>
    <row r="120" spans="1:56" x14ac:dyDescent="0.2">
      <c r="A120" s="56"/>
      <c r="AK120" s="18"/>
      <c r="AM120" s="18"/>
      <c r="AN120" s="58"/>
      <c r="AP120" s="38"/>
      <c r="AQ120" s="30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</row>
    <row r="121" spans="1:56" x14ac:dyDescent="0.2">
      <c r="A121" s="56"/>
      <c r="AK121" s="18"/>
      <c r="AM121" s="18"/>
      <c r="AN121" s="58"/>
      <c r="AP121" s="43"/>
      <c r="AR121" s="63"/>
      <c r="AT121" s="63"/>
      <c r="AV121" s="63"/>
      <c r="AX121" s="63"/>
      <c r="AZ121" s="63"/>
      <c r="BB121" s="63"/>
      <c r="BD121" s="63"/>
    </row>
    <row r="122" spans="1:56" x14ac:dyDescent="0.2">
      <c r="D122" s="43"/>
      <c r="F122" s="24"/>
      <c r="H122" s="24"/>
      <c r="J122" s="24"/>
      <c r="L122" s="24"/>
      <c r="N122" s="24"/>
      <c r="P122" s="24"/>
      <c r="R122" s="24"/>
      <c r="AK122" s="18"/>
      <c r="AN122" s="31"/>
    </row>
    <row r="123" spans="1:56" x14ac:dyDescent="0.2">
      <c r="A123" s="56"/>
      <c r="AK123" s="18"/>
      <c r="AM123" s="18"/>
      <c r="AN123" s="58"/>
      <c r="AP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</row>
    <row r="124" spans="1:56" x14ac:dyDescent="0.2">
      <c r="A124" s="56"/>
      <c r="AK124" s="18"/>
      <c r="AM124" s="18"/>
      <c r="AN124" s="58"/>
      <c r="AP124" s="43"/>
      <c r="AR124" s="63"/>
      <c r="AT124" s="63"/>
      <c r="AV124" s="63"/>
      <c r="AX124" s="63"/>
      <c r="AZ124" s="63"/>
      <c r="BB124" s="63"/>
      <c r="BD124" s="63"/>
    </row>
    <row r="125" spans="1:56" x14ac:dyDescent="0.2">
      <c r="D125" s="43"/>
      <c r="F125" s="24"/>
      <c r="H125" s="24"/>
      <c r="J125" s="24"/>
      <c r="L125" s="24"/>
      <c r="N125" s="24"/>
      <c r="P125" s="24"/>
      <c r="R125" s="24"/>
      <c r="AK125" s="18"/>
      <c r="AN125" s="31"/>
    </row>
    <row r="126" spans="1:56" x14ac:dyDescent="0.2">
      <c r="A126" s="3"/>
      <c r="AK126" s="18"/>
      <c r="AM126" s="18"/>
      <c r="AN126" s="58"/>
      <c r="AP126" s="38"/>
      <c r="AQ126" s="30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1:56" x14ac:dyDescent="0.2">
      <c r="A127" s="3"/>
      <c r="AK127" s="18"/>
      <c r="AM127" s="18"/>
      <c r="AN127" s="58"/>
      <c r="AP127" s="43"/>
      <c r="AR127" s="63"/>
      <c r="AT127" s="63"/>
      <c r="AV127" s="63"/>
      <c r="AX127" s="63"/>
      <c r="AZ127" s="63"/>
      <c r="BB127" s="63"/>
      <c r="BD127" s="63"/>
    </row>
    <row r="128" spans="1:56" x14ac:dyDescent="0.2">
      <c r="B128" s="18"/>
      <c r="AK128" s="18"/>
      <c r="AN128" s="31"/>
    </row>
    <row r="129" spans="1:56" x14ac:dyDescent="0.2">
      <c r="A129" s="3"/>
      <c r="AK129" s="18"/>
      <c r="AM129" s="18"/>
      <c r="AN129" s="58"/>
      <c r="AP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</row>
    <row r="130" spans="1:56" x14ac:dyDescent="0.2">
      <c r="A130" s="3"/>
      <c r="AK130" s="18"/>
      <c r="AM130" s="18"/>
      <c r="AN130" s="58"/>
      <c r="AP130" s="43"/>
      <c r="AR130" s="63"/>
      <c r="AT130" s="63"/>
      <c r="AV130" s="63"/>
      <c r="AX130" s="63"/>
      <c r="AZ130" s="63"/>
      <c r="BB130" s="63"/>
      <c r="BD130" s="63"/>
    </row>
    <row r="131" spans="1:56" x14ac:dyDescent="0.2">
      <c r="B131" s="18"/>
      <c r="AK131" s="18"/>
      <c r="AN131" s="31"/>
    </row>
    <row r="132" spans="1:56" x14ac:dyDescent="0.2">
      <c r="A132" s="3"/>
      <c r="AK132" s="18"/>
      <c r="AM132" s="18"/>
      <c r="AN132" s="31"/>
      <c r="AP132" s="38"/>
      <c r="AQ132" s="30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</row>
    <row r="133" spans="1:56" x14ac:dyDescent="0.2">
      <c r="A133" s="3"/>
      <c r="AK133" s="18"/>
      <c r="AM133" s="18"/>
      <c r="AN133" s="31"/>
      <c r="AP133" s="43"/>
      <c r="AR133" s="63"/>
      <c r="AT133" s="63"/>
      <c r="AV133" s="63"/>
      <c r="AX133" s="63"/>
      <c r="AZ133" s="63"/>
      <c r="BB133" s="63"/>
      <c r="BD133" s="63"/>
    </row>
    <row r="134" spans="1:56" x14ac:dyDescent="0.2">
      <c r="AK134" s="18"/>
      <c r="AN134" s="31"/>
    </row>
    <row r="135" spans="1:56" x14ac:dyDescent="0.2">
      <c r="A135" s="2"/>
      <c r="AK135" s="18"/>
      <c r="AM135" s="18"/>
      <c r="AN135" s="31"/>
      <c r="AP135" s="38"/>
      <c r="AQ135" s="30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</row>
    <row r="136" spans="1:56" x14ac:dyDescent="0.2">
      <c r="A136" s="2"/>
      <c r="AK136" s="18"/>
      <c r="AM136" s="18"/>
      <c r="AN136" s="66"/>
      <c r="AP136" s="43"/>
      <c r="AR136" s="63"/>
      <c r="AT136" s="63"/>
      <c r="AV136" s="63"/>
      <c r="AX136" s="63"/>
      <c r="AZ136" s="63"/>
      <c r="BB136" s="63"/>
      <c r="BD136" s="63"/>
    </row>
    <row r="137" spans="1:56" x14ac:dyDescent="0.2">
      <c r="AK137" s="18"/>
      <c r="AM137" s="18"/>
      <c r="AN137" s="66"/>
      <c r="AP137" s="43"/>
      <c r="AR137" s="63"/>
      <c r="AT137" s="63"/>
      <c r="AV137" s="63"/>
      <c r="AX137" s="63"/>
      <c r="AZ137" s="63"/>
      <c r="BB137" s="63"/>
      <c r="BD137" s="63"/>
    </row>
    <row r="138" spans="1:56" x14ac:dyDescent="0.2">
      <c r="A138" s="2"/>
      <c r="AK138" s="18"/>
      <c r="AM138" s="18"/>
      <c r="AN138" s="58"/>
      <c r="AP138" s="38"/>
      <c r="AQ138" s="30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</row>
    <row r="139" spans="1:56" x14ac:dyDescent="0.2">
      <c r="A139" s="2"/>
      <c r="AK139" s="18"/>
      <c r="AM139" s="18"/>
      <c r="AN139" s="58"/>
      <c r="AP139" s="43"/>
      <c r="AR139" s="63"/>
      <c r="AT139" s="63"/>
      <c r="AV139" s="63"/>
      <c r="AX139" s="63"/>
      <c r="AZ139" s="63"/>
      <c r="BB139" s="63"/>
      <c r="BD139" s="63"/>
    </row>
    <row r="140" spans="1:56" x14ac:dyDescent="0.2">
      <c r="AK140" s="18"/>
      <c r="AN140" s="31"/>
    </row>
    <row r="141" spans="1:56" x14ac:dyDescent="0.2">
      <c r="A141" s="2"/>
      <c r="AK141" s="18"/>
      <c r="AM141" s="18"/>
      <c r="AN141" s="31"/>
      <c r="AP141" s="38"/>
      <c r="AQ141" s="30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</row>
    <row r="142" spans="1:56" x14ac:dyDescent="0.2">
      <c r="A142" s="2"/>
      <c r="AK142" s="18"/>
      <c r="AM142" s="18"/>
      <c r="AN142" s="31"/>
      <c r="AP142" s="43"/>
      <c r="AR142" s="63"/>
      <c r="AT142" s="63"/>
      <c r="AV142" s="63"/>
      <c r="AX142" s="63"/>
      <c r="AZ142" s="63"/>
      <c r="BB142" s="63"/>
      <c r="BD142" s="63"/>
    </row>
    <row r="143" spans="1:56" x14ac:dyDescent="0.2">
      <c r="B143" s="18"/>
      <c r="AK143" s="18"/>
      <c r="AM143" s="18"/>
      <c r="AN143" s="31"/>
      <c r="AP143" s="43"/>
      <c r="AR143" s="63"/>
      <c r="AT143" s="63"/>
      <c r="AV143" s="63"/>
      <c r="AX143" s="63"/>
      <c r="AZ143" s="63"/>
      <c r="BB143" s="63"/>
      <c r="BD143" s="63"/>
    </row>
    <row r="144" spans="1:56" x14ac:dyDescent="0.2">
      <c r="A144" s="2"/>
      <c r="S144" s="55"/>
      <c r="AK144" s="18"/>
      <c r="AM144" s="18"/>
      <c r="AN144" s="58"/>
      <c r="AP144" s="38"/>
      <c r="AQ144" s="30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</row>
    <row r="145" spans="1:56" x14ac:dyDescent="0.2">
      <c r="A145" s="2"/>
      <c r="AK145" s="18"/>
      <c r="AM145" s="18"/>
      <c r="AN145" s="58"/>
      <c r="AP145" s="43"/>
      <c r="AR145" s="63"/>
      <c r="AT145" s="63"/>
      <c r="AV145" s="63"/>
      <c r="AX145" s="63"/>
      <c r="AZ145" s="63"/>
      <c r="BB145" s="63"/>
      <c r="BD145" s="63"/>
    </row>
    <row r="146" spans="1:56" x14ac:dyDescent="0.2">
      <c r="AK146" s="18"/>
      <c r="AN146" s="31"/>
    </row>
    <row r="147" spans="1:56" x14ac:dyDescent="0.2">
      <c r="A147" s="2"/>
      <c r="AK147" s="18"/>
      <c r="AM147" s="18"/>
      <c r="AN147" s="58"/>
      <c r="AP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</row>
    <row r="148" spans="1:56" x14ac:dyDescent="0.2">
      <c r="A148" s="2"/>
      <c r="AK148" s="18"/>
      <c r="AM148" s="18"/>
      <c r="AN148" s="58"/>
      <c r="AP148" s="43"/>
      <c r="AR148" s="63"/>
      <c r="AT148" s="63"/>
      <c r="AV148" s="63"/>
      <c r="AX148" s="63"/>
      <c r="AZ148" s="63"/>
      <c r="BB148" s="63"/>
      <c r="BD148" s="63"/>
    </row>
    <row r="149" spans="1:56" x14ac:dyDescent="0.2">
      <c r="AK149" s="18"/>
      <c r="AN149" s="31"/>
    </row>
    <row r="150" spans="1:56" x14ac:dyDescent="0.2">
      <c r="A150" s="2"/>
      <c r="AK150" s="18"/>
      <c r="AM150" s="18"/>
      <c r="AN150" s="58"/>
      <c r="AP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</row>
    <row r="151" spans="1:56" x14ac:dyDescent="0.2">
      <c r="A151" s="2"/>
      <c r="AK151" s="18"/>
      <c r="AM151" s="18"/>
      <c r="AN151" s="58"/>
      <c r="AP151" s="43"/>
      <c r="AR151" s="63"/>
      <c r="AT151" s="63"/>
      <c r="AV151" s="63"/>
      <c r="AX151" s="63"/>
      <c r="AZ151" s="63"/>
      <c r="BB151" s="63"/>
      <c r="BD151" s="63"/>
    </row>
    <row r="155" spans="1:56" x14ac:dyDescent="0.2">
      <c r="H155" s="138"/>
    </row>
    <row r="156" spans="1:56" x14ac:dyDescent="0.2">
      <c r="H156" s="138"/>
    </row>
  </sheetData>
  <mergeCells count="2">
    <mergeCell ref="B6:R6"/>
    <mergeCell ref="B7:R7"/>
  </mergeCells>
  <pageMargins left="0.7" right="0.7" top="0.75" bottom="0.75" header="0.3" footer="0.3"/>
  <pageSetup scale="4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  <pageSetUpPr fitToPage="1"/>
  </sheetPr>
  <dimension ref="B5:BM182"/>
  <sheetViews>
    <sheetView topLeftCell="J26" zoomScale="130" zoomScaleNormal="130" workbookViewId="0">
      <selection activeCell="AK190" sqref="AK190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4" customWidth="1"/>
    <col min="12" max="12" width="13.28515625" style="31" customWidth="1"/>
    <col min="13" max="13" width="1.7109375" style="31" customWidth="1"/>
    <col min="14" max="14" width="24" style="18" bestFit="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6" style="1" bestFit="1" customWidth="1"/>
    <col min="37" max="37" width="9" style="1" customWidth="1"/>
    <col min="38" max="38" width="9.140625" style="1" hidden="1" customWidth="1"/>
    <col min="39" max="40" width="9.140625" style="1"/>
    <col min="41" max="41" width="12" style="31" bestFit="1" customWidth="1"/>
    <col min="42" max="43" width="9.140625" style="31"/>
    <col min="44" max="44" width="11" style="31" customWidth="1"/>
    <col min="45" max="45" width="1.7109375" style="31" customWidth="1"/>
    <col min="46" max="46" width="11" style="31" customWidth="1"/>
    <col min="47" max="47" width="1.7109375" style="31" customWidth="1"/>
    <col min="48" max="48" width="11" style="31" customWidth="1"/>
    <col min="49" max="49" width="1.7109375" style="31" customWidth="1"/>
    <col min="50" max="50" width="11" style="31" customWidth="1"/>
    <col min="51" max="51" width="1.7109375" style="31" customWidth="1"/>
    <col min="52" max="52" width="11" style="31" customWidth="1"/>
    <col min="53" max="53" width="1.7109375" style="31" customWidth="1"/>
    <col min="54" max="54" width="11" style="31" customWidth="1"/>
    <col min="55" max="55" width="1.7109375" style="31" customWidth="1"/>
    <col min="56" max="56" width="11" style="31" customWidth="1"/>
    <col min="57" max="57" width="1.7109375" style="31" customWidth="1"/>
    <col min="58" max="58" width="11" style="31" customWidth="1"/>
    <col min="59" max="59" width="1.7109375" style="31" customWidth="1"/>
    <col min="60" max="60" width="11" style="31" customWidth="1"/>
    <col min="61" max="61" width="1.7109375" style="31" customWidth="1"/>
    <col min="62" max="62" width="11" style="31" customWidth="1"/>
    <col min="63" max="63" width="1.7109375" style="31" customWidth="1"/>
    <col min="64" max="64" width="12.85546875" style="31" customWidth="1"/>
    <col min="65" max="65" width="9.140625" style="31"/>
    <col min="66" max="16384" width="9.140625" style="1"/>
  </cols>
  <sheetData>
    <row r="5" spans="2:65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</row>
    <row r="6" spans="2:65" ht="15" customHeight="1" x14ac:dyDescent="0.2">
      <c r="B6" s="145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</row>
    <row r="7" spans="2:65" ht="15" customHeight="1" x14ac:dyDescent="0.2">
      <c r="B7" s="145" t="s">
        <v>378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</row>
    <row r="9" spans="2:65" x14ac:dyDescent="0.2">
      <c r="P9" s="146" t="s">
        <v>63</v>
      </c>
      <c r="Q9" s="146"/>
      <c r="R9" s="146"/>
      <c r="S9" s="146"/>
      <c r="T9" s="146"/>
      <c r="U9" s="146"/>
      <c r="V9" s="146"/>
      <c r="X9" s="146" t="s">
        <v>64</v>
      </c>
      <c r="Y9" s="146"/>
      <c r="Z9" s="146"/>
      <c r="AA9" s="146"/>
      <c r="AB9" s="146"/>
      <c r="AC9" s="146"/>
      <c r="AD9" s="146"/>
      <c r="AE9" s="146"/>
      <c r="AF9" s="146"/>
    </row>
    <row r="10" spans="2:65" ht="15" x14ac:dyDescent="0.25">
      <c r="H10" s="2" t="s">
        <v>11</v>
      </c>
      <c r="J10" s="2" t="s">
        <v>130</v>
      </c>
      <c r="L10" s="2" t="s">
        <v>137</v>
      </c>
      <c r="N10" s="18" t="s">
        <v>10</v>
      </c>
      <c r="P10" s="18"/>
      <c r="R10" s="18"/>
      <c r="T10" s="18"/>
      <c r="V10" s="18" t="s">
        <v>114</v>
      </c>
      <c r="X10" s="31"/>
      <c r="Y10" s="31"/>
      <c r="Z10" s="31"/>
      <c r="AA10" s="31"/>
      <c r="AB10" s="31"/>
      <c r="AC10" s="31"/>
      <c r="AD10" s="31"/>
      <c r="AE10" s="31"/>
      <c r="AF10" s="2" t="s">
        <v>68</v>
      </c>
      <c r="AG10" s="31"/>
      <c r="AH10" s="2"/>
      <c r="AI10" s="32"/>
    </row>
    <row r="11" spans="2:65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18" t="s">
        <v>141</v>
      </c>
      <c r="P11" s="18" t="s">
        <v>321</v>
      </c>
      <c r="Q11" s="18"/>
      <c r="R11" s="18" t="s">
        <v>321</v>
      </c>
      <c r="S11" s="3"/>
      <c r="T11" s="2" t="s">
        <v>322</v>
      </c>
      <c r="U11" s="3"/>
      <c r="V11" s="2" t="s">
        <v>128</v>
      </c>
      <c r="W11" s="3"/>
      <c r="X11" s="2" t="s">
        <v>10</v>
      </c>
      <c r="Y11" s="2"/>
      <c r="Z11" s="2" t="s">
        <v>10</v>
      </c>
      <c r="AA11" s="2"/>
      <c r="AB11" s="2" t="s">
        <v>10</v>
      </c>
      <c r="AC11" s="2"/>
      <c r="AD11" s="2" t="s">
        <v>10</v>
      </c>
      <c r="AE11" s="2"/>
      <c r="AF11" s="2" t="s">
        <v>128</v>
      </c>
      <c r="AG11" s="2"/>
      <c r="AH11" s="2" t="s">
        <v>10</v>
      </c>
      <c r="AI11" s="3"/>
    </row>
    <row r="12" spans="2:65" x14ac:dyDescent="0.2">
      <c r="B12" s="4" t="s">
        <v>4</v>
      </c>
      <c r="D12" s="5" t="s">
        <v>374</v>
      </c>
      <c r="F12" s="33" t="s">
        <v>5</v>
      </c>
      <c r="H12" s="33" t="s">
        <v>131</v>
      </c>
      <c r="J12" s="33" t="s">
        <v>6</v>
      </c>
      <c r="K12" s="73"/>
      <c r="L12" s="33" t="s">
        <v>323</v>
      </c>
      <c r="N12" s="4" t="s">
        <v>6</v>
      </c>
      <c r="O12" s="73" t="s">
        <v>253</v>
      </c>
      <c r="P12" s="4" t="s">
        <v>328</v>
      </c>
      <c r="Q12" s="18"/>
      <c r="R12" s="4" t="s">
        <v>329</v>
      </c>
      <c r="S12" s="18"/>
      <c r="T12" s="4" t="s">
        <v>129</v>
      </c>
      <c r="U12" s="18"/>
      <c r="V12" s="4" t="s">
        <v>104</v>
      </c>
      <c r="W12" s="18"/>
      <c r="X12" s="33" t="s">
        <v>23</v>
      </c>
      <c r="Y12" s="2"/>
      <c r="Z12" s="33" t="s">
        <v>31</v>
      </c>
      <c r="AA12" s="2"/>
      <c r="AB12" s="33" t="s">
        <v>33</v>
      </c>
      <c r="AC12" s="2"/>
      <c r="AD12" s="33" t="s">
        <v>183</v>
      </c>
      <c r="AE12" s="2"/>
      <c r="AF12" s="33" t="s">
        <v>104</v>
      </c>
      <c r="AG12" s="2"/>
      <c r="AH12" s="33" t="s">
        <v>49</v>
      </c>
      <c r="AI12" s="3"/>
      <c r="AJ12" s="4" t="s">
        <v>11</v>
      </c>
      <c r="AL12" s="26" t="s">
        <v>84</v>
      </c>
      <c r="AM12" s="102"/>
    </row>
    <row r="13" spans="2:65" x14ac:dyDescent="0.2">
      <c r="F13" s="2" t="s">
        <v>12</v>
      </c>
      <c r="H13" s="2" t="s">
        <v>13</v>
      </c>
      <c r="J13" s="2" t="s">
        <v>14</v>
      </c>
      <c r="K13" s="73"/>
      <c r="L13" s="2" t="s">
        <v>147</v>
      </c>
      <c r="N13" s="18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W13" s="18"/>
      <c r="X13" s="18" t="s">
        <v>82</v>
      </c>
      <c r="Y13" s="18"/>
      <c r="Z13" s="18" t="s">
        <v>143</v>
      </c>
      <c r="AA13" s="18"/>
      <c r="AB13" s="18" t="s">
        <v>144</v>
      </c>
      <c r="AC13" s="18"/>
      <c r="AD13" s="18" t="s">
        <v>145</v>
      </c>
      <c r="AE13" s="18"/>
      <c r="AF13" s="18" t="s">
        <v>184</v>
      </c>
      <c r="AG13" s="18"/>
      <c r="AH13" s="18" t="s">
        <v>193</v>
      </c>
      <c r="AI13" s="18"/>
      <c r="AJ13" s="18" t="s">
        <v>194</v>
      </c>
      <c r="AL13" s="27"/>
    </row>
    <row r="14" spans="2:65" s="74" customFormat="1" x14ac:dyDescent="0.2">
      <c r="B14" s="73"/>
      <c r="F14" s="31"/>
      <c r="G14" s="31"/>
      <c r="H14" s="31"/>
      <c r="I14" s="31"/>
      <c r="J14" s="31"/>
      <c r="L14" s="31"/>
      <c r="M14" s="31"/>
      <c r="N14" s="73"/>
      <c r="P14" s="74">
        <v>4</v>
      </c>
      <c r="R14" s="74">
        <v>6</v>
      </c>
      <c r="T14" s="74">
        <v>8</v>
      </c>
      <c r="V14" s="74">
        <v>10</v>
      </c>
      <c r="X14" s="74">
        <v>12</v>
      </c>
      <c r="Z14" s="74">
        <v>14</v>
      </c>
      <c r="AB14" s="74">
        <v>16</v>
      </c>
      <c r="AD14" s="74">
        <v>18</v>
      </c>
      <c r="AF14" s="74">
        <v>20</v>
      </c>
      <c r="AH14" s="74">
        <v>22</v>
      </c>
      <c r="AL14" s="75"/>
      <c r="AO14" s="31"/>
      <c r="AP14" s="31"/>
      <c r="AQ14" s="31"/>
      <c r="AR14" s="2" t="s">
        <v>321</v>
      </c>
      <c r="AS14" s="31"/>
      <c r="AT14" s="2" t="s">
        <v>321</v>
      </c>
      <c r="AU14" s="31"/>
      <c r="AV14" s="2" t="s">
        <v>322</v>
      </c>
      <c r="AW14" s="31"/>
      <c r="AX14" s="2" t="s">
        <v>114</v>
      </c>
      <c r="AY14" s="31"/>
      <c r="AZ14" s="31"/>
      <c r="BA14" s="31"/>
      <c r="BB14" s="31"/>
      <c r="BC14" s="31"/>
      <c r="BD14" s="31"/>
      <c r="BE14" s="31"/>
      <c r="BF14" s="31"/>
      <c r="BG14" s="31"/>
      <c r="BH14" s="2" t="s">
        <v>68</v>
      </c>
      <c r="BI14" s="31"/>
      <c r="BJ14" s="31"/>
      <c r="BK14" s="31"/>
      <c r="BL14" s="31"/>
      <c r="BM14" s="31"/>
    </row>
    <row r="15" spans="2:65" x14ac:dyDescent="0.2">
      <c r="D15" s="6"/>
      <c r="E15" s="6"/>
      <c r="F15" s="76"/>
      <c r="AL15" s="25"/>
      <c r="AM15" s="51"/>
      <c r="AO15" s="2" t="s">
        <v>319</v>
      </c>
      <c r="AR15" s="2" t="s">
        <v>129</v>
      </c>
      <c r="AS15" s="2"/>
      <c r="AT15" s="2" t="s">
        <v>129</v>
      </c>
      <c r="AU15" s="2"/>
      <c r="AV15" s="2" t="s">
        <v>129</v>
      </c>
      <c r="AW15" s="2"/>
      <c r="AX15" s="2" t="s">
        <v>128</v>
      </c>
      <c r="AY15" s="2"/>
      <c r="AZ15" s="2" t="s">
        <v>10</v>
      </c>
      <c r="BA15" s="2"/>
      <c r="BB15" s="2" t="s">
        <v>10</v>
      </c>
      <c r="BC15" s="2"/>
      <c r="BD15" s="2" t="s">
        <v>10</v>
      </c>
      <c r="BE15" s="2"/>
      <c r="BF15" s="2" t="s">
        <v>10</v>
      </c>
      <c r="BG15" s="2"/>
      <c r="BH15" s="2" t="s">
        <v>128</v>
      </c>
      <c r="BI15" s="2"/>
      <c r="BJ15" s="2" t="s">
        <v>10</v>
      </c>
    </row>
    <row r="16" spans="2:65" x14ac:dyDescent="0.2">
      <c r="D16" s="6" t="s">
        <v>295</v>
      </c>
      <c r="E16" s="7"/>
      <c r="F16" s="77"/>
      <c r="AL16" s="27"/>
      <c r="AO16" s="33" t="s">
        <v>320</v>
      </c>
      <c r="AR16" s="33" t="s">
        <v>66</v>
      </c>
      <c r="AS16" s="2"/>
      <c r="AT16" s="33" t="s">
        <v>65</v>
      </c>
      <c r="AU16" s="2"/>
      <c r="AV16" s="33" t="s">
        <v>67</v>
      </c>
      <c r="AW16" s="2"/>
      <c r="AX16" s="33" t="s">
        <v>104</v>
      </c>
      <c r="AY16" s="2"/>
      <c r="AZ16" s="33" t="s">
        <v>23</v>
      </c>
      <c r="BA16" s="2"/>
      <c r="BB16" s="33" t="s">
        <v>31</v>
      </c>
      <c r="BC16" s="2"/>
      <c r="BD16" s="33" t="s">
        <v>33</v>
      </c>
      <c r="BE16" s="2"/>
      <c r="BF16" s="33" t="s">
        <v>183</v>
      </c>
      <c r="BG16" s="2"/>
      <c r="BH16" s="33" t="s">
        <v>104</v>
      </c>
      <c r="BI16" s="2"/>
      <c r="BJ16" s="33" t="s">
        <v>49</v>
      </c>
      <c r="BL16" s="33" t="s">
        <v>11</v>
      </c>
    </row>
    <row r="17" spans="2:64" x14ac:dyDescent="0.2">
      <c r="AL17" s="25" t="str">
        <f t="shared" ref="AL17" si="0">IF(ROUND(L17,4)=ROUND(AJ17,4), "", "check")</f>
        <v/>
      </c>
      <c r="AM17" s="51"/>
    </row>
    <row r="18" spans="2:64" x14ac:dyDescent="0.2">
      <c r="B18" s="18">
        <v>1</v>
      </c>
      <c r="D18" s="1" t="s">
        <v>76</v>
      </c>
      <c r="F18" s="50">
        <f ca="1">Function!V18</f>
        <v>111376.57056194174</v>
      </c>
      <c r="H18" s="50"/>
      <c r="J18" s="2"/>
      <c r="K18" s="73">
        <f>_xlfn.IFNA(MATCH(J18,'Dist Factors'!$B$15:$B$431,0),0)</f>
        <v>0</v>
      </c>
      <c r="L18" s="50">
        <f ca="1">F18-H18</f>
        <v>111376.57056194174</v>
      </c>
      <c r="N18" s="18" t="s">
        <v>487</v>
      </c>
      <c r="O18" s="73">
        <f>_xlfn.IFNA(MATCH(N18,'Dist Factors'!$B$15:$B$431,0),0)</f>
        <v>35</v>
      </c>
      <c r="P18" s="20">
        <f ca="1">OFFSET('Dist Factors'!$B$15,$O18-1,P$14)*$L18+OFFSET('Dist Factors'!$B$15,$K18-1,P$14)*$H18</f>
        <v>31174.461335562897</v>
      </c>
      <c r="R18" s="20">
        <f ca="1">OFFSET('Dist Factors'!$B$15,$O18-1,R$14)*$L18+OFFSET('Dist Factors'!$B$15,$K18-1,R$14)*$H18</f>
        <v>5962.5696425473361</v>
      </c>
      <c r="S18" s="20"/>
      <c r="T18" s="20">
        <f ca="1">OFFSET('Dist Factors'!$B$15,$O18-1,T$14)*$L18+OFFSET('Dist Factors'!$B$15,$K18-1,T$14)*$H18</f>
        <v>31624.781870995052</v>
      </c>
      <c r="U18" s="20"/>
      <c r="V18" s="20">
        <f ca="1">OFFSET('Dist Factors'!$B$15,$O18-1,V$14)*$L18+OFFSET('Dist Factors'!$B$15,$K18-1,V$14)*$H18</f>
        <v>0</v>
      </c>
      <c r="X18" s="20">
        <f ca="1">OFFSET('Dist Factors'!$B$15,$O18-1,X$14)*$L18+OFFSET('Dist Factors'!$B$15,$K18-1,X$14)*$H18</f>
        <v>42614.757712836465</v>
      </c>
      <c r="Y18" s="9"/>
      <c r="Z18" s="20">
        <f ca="1">OFFSET('Dist Factors'!$B$15,$O18-1,Z$14)*$L18+OFFSET('Dist Factors'!$B$15,$K18-1,Z$14)*$H18</f>
        <v>0</v>
      </c>
      <c r="AA18" s="20"/>
      <c r="AB18" s="20">
        <f ca="1">OFFSET('Dist Factors'!$B$15,$O18-1,AB$14)*$L18+OFFSET('Dist Factors'!$B$15,$K18-1,AB$14)*$H18</f>
        <v>0</v>
      </c>
      <c r="AC18" s="9"/>
      <c r="AD18" s="20">
        <f ca="1">OFFSET('Dist Factors'!$B$15,$O18-1,AD$14)*$L18+OFFSET('Dist Factors'!$B$15,$K18-1,AD$14)*$H18</f>
        <v>0</v>
      </c>
      <c r="AE18" s="9"/>
      <c r="AF18" s="20">
        <f ca="1">OFFSET('Dist Factors'!$B$15,$O18-1,AF$14)*$L18+OFFSET('Dist Factors'!$B$15,$K18-1,AF$14)*$H18</f>
        <v>0</v>
      </c>
      <c r="AG18" s="9"/>
      <c r="AH18" s="20">
        <f ca="1">OFFSET('Dist Factors'!$B$15,$O18-1,AH$14)*$L18+OFFSET('Dist Factors'!$B$15,$K18-1,AH$14)*$H18</f>
        <v>0</v>
      </c>
      <c r="AI18" s="9"/>
      <c r="AJ18" s="9">
        <f t="shared" ref="AJ18:AJ31" ca="1" si="1">SUM(P18:AI18)</f>
        <v>111376.57056194174</v>
      </c>
      <c r="AL18" s="25" t="str">
        <f ca="1">IF(ROUND(F18,4)=ROUND(AJ18,4), "", "check")</f>
        <v/>
      </c>
      <c r="AM18" s="51"/>
      <c r="AO18" s="91">
        <v>0</v>
      </c>
      <c r="AR18" s="50">
        <f t="shared" ref="AR18:AR30" ca="1" si="2">IFERROR($AO18*(P18/$AJ18),"")</f>
        <v>0</v>
      </c>
      <c r="AT18" s="50">
        <f t="shared" ref="AT18:AT30" ca="1" si="3">IFERROR($AO18*(R18/$AJ18),"")</f>
        <v>0</v>
      </c>
      <c r="AV18" s="50">
        <f t="shared" ref="AV18:AV30" ca="1" si="4">IFERROR($AO18*(T18/$AJ18),"")</f>
        <v>0</v>
      </c>
      <c r="AX18" s="50">
        <f t="shared" ref="AX18:AX30" ca="1" si="5">IFERROR($AO18*(V18/$AJ18),"")</f>
        <v>0</v>
      </c>
      <c r="AZ18" s="50">
        <f t="shared" ref="AZ18:AZ30" ca="1" si="6">IFERROR($AO18*(X18/$AJ18),"")</f>
        <v>0</v>
      </c>
      <c r="BB18" s="50">
        <f t="shared" ref="BB18:BB30" ca="1" si="7">IFERROR($AO18*(Z18/$AJ18),"")</f>
        <v>0</v>
      </c>
      <c r="BD18" s="50">
        <f t="shared" ref="BD18:BD30" ca="1" si="8">IFERROR($AO18*(AB18/$AJ18),"")</f>
        <v>0</v>
      </c>
      <c r="BF18" s="50">
        <f t="shared" ref="BF18:BF30" ca="1" si="9">IFERROR($AO18*(AD18/$AJ18),"")</f>
        <v>0</v>
      </c>
      <c r="BH18" s="50">
        <f t="shared" ref="BH18:BH30" ca="1" si="10">IFERROR($AO18*(AF18/$AJ18),"")</f>
        <v>0</v>
      </c>
      <c r="BJ18" s="50">
        <f t="shared" ref="BJ18:BJ30" ca="1" si="11">IFERROR($AO18*(AH18/$AJ18),"")</f>
        <v>0</v>
      </c>
      <c r="BL18" s="50">
        <f ca="1">SUM(AR18:BJ18)</f>
        <v>0</v>
      </c>
    </row>
    <row r="19" spans="2:64" x14ac:dyDescent="0.2">
      <c r="B19" s="18">
        <f>B18+1</f>
        <v>2</v>
      </c>
      <c r="D19" s="1" t="s">
        <v>75</v>
      </c>
      <c r="F19" s="50">
        <f ca="1">Function!V19</f>
        <v>90928.056814230149</v>
      </c>
      <c r="H19" s="50"/>
      <c r="J19" s="2"/>
      <c r="K19" s="73">
        <f>_xlfn.IFNA(MATCH(J19,'Dist Factors'!$B$15:$B$431,0),0)</f>
        <v>0</v>
      </c>
      <c r="L19" s="50">
        <f ca="1">F19-H19</f>
        <v>90928.056814230149</v>
      </c>
      <c r="N19" s="18" t="s">
        <v>487</v>
      </c>
      <c r="O19" s="73">
        <f>_xlfn.IFNA(MATCH(N19,'Dist Factors'!$B$15:$B$431,0),0)</f>
        <v>35</v>
      </c>
      <c r="P19" s="20">
        <f ca="1">OFFSET('Dist Factors'!$B$15,$O19-1,P$14)*$L19+OFFSET('Dist Factors'!$B$15,$K19-1,P$14)*$H19</f>
        <v>25450.89310230298</v>
      </c>
      <c r="R19" s="20">
        <f ca="1">OFFSET('Dist Factors'!$B$15,$O19-1,R$14)*$L19+OFFSET('Dist Factors'!$B$15,$K19-1,R$14)*$H19</f>
        <v>4867.8538805863554</v>
      </c>
      <c r="S19" s="20"/>
      <c r="T19" s="20">
        <f ca="1">OFFSET('Dist Factors'!$B$15,$O19-1,T$14)*$L19+OFFSET('Dist Factors'!$B$15,$K19-1,T$14)*$H19</f>
        <v>25818.535695568295</v>
      </c>
      <c r="U19" s="20"/>
      <c r="V19" s="20">
        <f ca="1">OFFSET('Dist Factors'!$B$15,$O19-1,V$14)*$L19+OFFSET('Dist Factors'!$B$15,$K19-1,V$14)*$H19</f>
        <v>0</v>
      </c>
      <c r="X19" s="20">
        <f ca="1">OFFSET('Dist Factors'!$B$15,$O19-1,X$14)*$L19+OFFSET('Dist Factors'!$B$15,$K19-1,X$14)*$H19</f>
        <v>34790.774135772524</v>
      </c>
      <c r="Y19" s="9"/>
      <c r="Z19" s="20">
        <f ca="1">OFFSET('Dist Factors'!$B$15,$O19-1,Z$14)*$L19+OFFSET('Dist Factors'!$B$15,$K19-1,Z$14)*$H19</f>
        <v>0</v>
      </c>
      <c r="AA19" s="20"/>
      <c r="AB19" s="20">
        <f ca="1">OFFSET('Dist Factors'!$B$15,$O19-1,AB$14)*$L19+OFFSET('Dist Factors'!$B$15,$K19-1,AB$14)*$H19</f>
        <v>0</v>
      </c>
      <c r="AC19" s="9"/>
      <c r="AD19" s="20">
        <f ca="1">OFFSET('Dist Factors'!$B$15,$O19-1,AD$14)*$L19+OFFSET('Dist Factors'!$B$15,$K19-1,AD$14)*$H19</f>
        <v>0</v>
      </c>
      <c r="AE19" s="9"/>
      <c r="AF19" s="20">
        <f ca="1">OFFSET('Dist Factors'!$B$15,$O19-1,AF$14)*$L19+OFFSET('Dist Factors'!$B$15,$K19-1,AF$14)*$H19</f>
        <v>0</v>
      </c>
      <c r="AG19" s="9"/>
      <c r="AH19" s="20">
        <f ca="1">OFFSET('Dist Factors'!$B$15,$O19-1,AH$14)*$L19+OFFSET('Dist Factors'!$B$15,$K19-1,AH$14)*$H19</f>
        <v>0</v>
      </c>
      <c r="AI19" s="9"/>
      <c r="AJ19" s="9">
        <f t="shared" ca="1" si="1"/>
        <v>90928.056814230164</v>
      </c>
      <c r="AL19" s="25" t="str">
        <f t="shared" ref="AL19:AL37" ca="1" si="12">IF(ROUND(F19,4)=ROUND(AJ19,4), "", "check")</f>
        <v/>
      </c>
      <c r="AM19" s="51"/>
      <c r="AO19" s="91">
        <v>1508.2351291978975</v>
      </c>
      <c r="AR19" s="50">
        <f t="shared" ca="1" si="2"/>
        <v>422.15716898886205</v>
      </c>
      <c r="AT19" s="50">
        <f t="shared" ca="1" si="3"/>
        <v>80.743705339512459</v>
      </c>
      <c r="AV19" s="50">
        <f t="shared" ca="1" si="4"/>
        <v>428.25530298159669</v>
      </c>
      <c r="AX19" s="50">
        <f t="shared" ca="1" si="5"/>
        <v>0</v>
      </c>
      <c r="AZ19" s="50">
        <f t="shared" ca="1" si="6"/>
        <v>577.07895188792611</v>
      </c>
      <c r="BB19" s="50">
        <f t="shared" ca="1" si="7"/>
        <v>0</v>
      </c>
      <c r="BD19" s="50">
        <f t="shared" ca="1" si="8"/>
        <v>0</v>
      </c>
      <c r="BF19" s="50">
        <f t="shared" ca="1" si="9"/>
        <v>0</v>
      </c>
      <c r="BH19" s="50">
        <f t="shared" ca="1" si="10"/>
        <v>0</v>
      </c>
      <c r="BJ19" s="50">
        <f t="shared" ca="1" si="11"/>
        <v>0</v>
      </c>
      <c r="BL19" s="50">
        <f t="shared" ref="BL19:BL30" ca="1" si="13">SUM(AR19:BJ19)</f>
        <v>1508.2351291978973</v>
      </c>
    </row>
    <row r="20" spans="2:64" x14ac:dyDescent="0.2">
      <c r="B20" s="18">
        <f t="shared" ref="B20:B31" si="14">B19+1</f>
        <v>3</v>
      </c>
      <c r="D20" s="1" t="s">
        <v>19</v>
      </c>
      <c r="F20" s="50">
        <f ca="1">Function!V20</f>
        <v>334784.5579165357</v>
      </c>
      <c r="H20" s="50"/>
      <c r="J20" s="2"/>
      <c r="K20" s="73">
        <f>_xlfn.IFNA(MATCH(J20,'Dist Factors'!$B$15:$B$431,0),0)</f>
        <v>0</v>
      </c>
      <c r="L20" s="50">
        <f t="shared" ref="L20:L30" ca="1" si="15">F20-H20</f>
        <v>334784.5579165357</v>
      </c>
      <c r="N20" s="18" t="s">
        <v>487</v>
      </c>
      <c r="O20" s="73">
        <f>_xlfn.IFNA(MATCH(N20,'Dist Factors'!$B$15:$B$431,0),0)</f>
        <v>35</v>
      </c>
      <c r="P20" s="20">
        <f ca="1">OFFSET('Dist Factors'!$B$15,$O20-1,P$14)*$L20+OFFSET('Dist Factors'!$B$15,$K20-1,P$14)*$H20</f>
        <v>93706.676402899335</v>
      </c>
      <c r="R20" s="20">
        <f ca="1">OFFSET('Dist Factors'!$B$15,$O20-1,R$14)*$L20+OFFSET('Dist Factors'!$B$15,$K20-1,R$14)*$H20</f>
        <v>17922.766267224928</v>
      </c>
      <c r="S20" s="20"/>
      <c r="T20" s="20">
        <f ca="1">OFFSET('Dist Factors'!$B$15,$O20-1,T$14)*$L20+OFFSET('Dist Factors'!$B$15,$K20-1,T$14)*$H20</f>
        <v>95060.285699852393</v>
      </c>
      <c r="U20" s="20"/>
      <c r="V20" s="20">
        <f ca="1">OFFSET('Dist Factors'!$B$15,$O20-1,V$14)*$L20+OFFSET('Dist Factors'!$B$15,$K20-1,V$14)*$H20</f>
        <v>0</v>
      </c>
      <c r="W20" s="9"/>
      <c r="X20" s="20">
        <f ca="1">OFFSET('Dist Factors'!$B$15,$O20-1,X$14)*$L20+OFFSET('Dist Factors'!$B$15,$K20-1,X$14)*$H20</f>
        <v>128094.82954655906</v>
      </c>
      <c r="Y20" s="9"/>
      <c r="Z20" s="20">
        <f ca="1">OFFSET('Dist Factors'!$B$15,$O20-1,Z$14)*$L20+OFFSET('Dist Factors'!$B$15,$K20-1,Z$14)*$H20</f>
        <v>0</v>
      </c>
      <c r="AA20" s="20"/>
      <c r="AB20" s="20">
        <f ca="1">OFFSET('Dist Factors'!$B$15,$O20-1,AB$14)*$L20+OFFSET('Dist Factors'!$B$15,$K20-1,AB$14)*$H20</f>
        <v>0</v>
      </c>
      <c r="AC20" s="9"/>
      <c r="AD20" s="20">
        <f ca="1">OFFSET('Dist Factors'!$B$15,$O20-1,AD$14)*$L20+OFFSET('Dist Factors'!$B$15,$K20-1,AD$14)*$H20</f>
        <v>0</v>
      </c>
      <c r="AE20" s="9"/>
      <c r="AF20" s="20">
        <f ca="1">OFFSET('Dist Factors'!$B$15,$O20-1,AF$14)*$L20+OFFSET('Dist Factors'!$B$15,$K20-1,AF$14)*$H20</f>
        <v>0</v>
      </c>
      <c r="AG20" s="9"/>
      <c r="AH20" s="20">
        <f ca="1">OFFSET('Dist Factors'!$B$15,$O20-1,AH$14)*$L20+OFFSET('Dist Factors'!$B$15,$K20-1,AH$14)*$H20</f>
        <v>0</v>
      </c>
      <c r="AI20" s="9"/>
      <c r="AJ20" s="9">
        <f t="shared" ca="1" si="1"/>
        <v>334784.5579165357</v>
      </c>
      <c r="AL20" s="25" t="str">
        <f t="shared" ca="1" si="12"/>
        <v/>
      </c>
      <c r="AM20" s="51"/>
      <c r="AO20" s="91">
        <v>13904.149206435119</v>
      </c>
      <c r="AR20" s="50">
        <f t="shared" ca="1" si="2"/>
        <v>3891.791241667338</v>
      </c>
      <c r="AT20" s="50">
        <f t="shared" ca="1" si="3"/>
        <v>744.36174094291778</v>
      </c>
      <c r="AV20" s="50">
        <f t="shared" ca="1" si="4"/>
        <v>3948.0088454576094</v>
      </c>
      <c r="AX20" s="50">
        <f t="shared" ca="1" si="5"/>
        <v>0</v>
      </c>
      <c r="AZ20" s="50">
        <f t="shared" ca="1" si="6"/>
        <v>5319.9873783672538</v>
      </c>
      <c r="BB20" s="50">
        <f t="shared" ca="1" si="7"/>
        <v>0</v>
      </c>
      <c r="BD20" s="50">
        <f t="shared" ca="1" si="8"/>
        <v>0</v>
      </c>
      <c r="BF20" s="50">
        <f t="shared" ca="1" si="9"/>
        <v>0</v>
      </c>
      <c r="BH20" s="50">
        <f t="shared" ca="1" si="10"/>
        <v>0</v>
      </c>
      <c r="BJ20" s="50">
        <f t="shared" ca="1" si="11"/>
        <v>0</v>
      </c>
      <c r="BL20" s="50">
        <f t="shared" ca="1" si="13"/>
        <v>13904.149206435119</v>
      </c>
    </row>
    <row r="21" spans="2:64" x14ac:dyDescent="0.2">
      <c r="B21" s="18">
        <f t="shared" si="14"/>
        <v>4</v>
      </c>
      <c r="D21" s="1" t="s">
        <v>21</v>
      </c>
      <c r="F21" s="50">
        <f ca="1">Function!V21</f>
        <v>1039222.5483038996</v>
      </c>
      <c r="H21" s="50"/>
      <c r="J21" s="2"/>
      <c r="K21" s="73">
        <f>_xlfn.IFNA(MATCH(J21,'Dist Factors'!$B$15:$B$431,0),0)</f>
        <v>0</v>
      </c>
      <c r="L21" s="50">
        <f t="shared" ca="1" si="15"/>
        <v>1039222.5483038996</v>
      </c>
      <c r="N21" s="18" t="s">
        <v>79</v>
      </c>
      <c r="O21" s="73">
        <f>_xlfn.IFNA(MATCH(N21,'Dist Factors'!$B$15:$B$431,0),0)</f>
        <v>53</v>
      </c>
      <c r="P21" s="20">
        <f ca="1">OFFSET('Dist Factors'!$B$15,$O21-1,P$14)*$L21+OFFSET('Dist Factors'!$B$15,$K21-1,P$14)*$H21</f>
        <v>471151.09111854387</v>
      </c>
      <c r="R21" s="20">
        <f ca="1">OFFSET('Dist Factors'!$B$15,$O21-1,R$14)*$L21+OFFSET('Dist Factors'!$B$15,$K21-1,R$14)*$H21</f>
        <v>90114.506317122825</v>
      </c>
      <c r="S21" s="20"/>
      <c r="T21" s="20">
        <f ca="1">OFFSET('Dist Factors'!$B$15,$O21-1,T$14)*$L21+OFFSET('Dist Factors'!$B$15,$K21-1,T$14)*$H21</f>
        <v>477956.95086823299</v>
      </c>
      <c r="U21" s="20"/>
      <c r="V21" s="20">
        <f ca="1">OFFSET('Dist Factors'!$B$15,$O21-1,V$14)*$L21+OFFSET('Dist Factors'!$B$15,$K21-1,V$14)*$H21</f>
        <v>0</v>
      </c>
      <c r="W21" s="9"/>
      <c r="X21" s="20">
        <f ca="1">OFFSET('Dist Factors'!$B$15,$O21-1,X$14)*$L21+OFFSET('Dist Factors'!$B$15,$K21-1,X$14)*$H21</f>
        <v>0</v>
      </c>
      <c r="Y21" s="9"/>
      <c r="Z21" s="20">
        <f ca="1">OFFSET('Dist Factors'!$B$15,$O21-1,Z$14)*$L21+OFFSET('Dist Factors'!$B$15,$K21-1,Z$14)*$H21</f>
        <v>0</v>
      </c>
      <c r="AA21" s="20"/>
      <c r="AB21" s="20">
        <f ca="1">OFFSET('Dist Factors'!$B$15,$O21-1,AB$14)*$L21+OFFSET('Dist Factors'!$B$15,$K21-1,AB$14)*$H21</f>
        <v>0</v>
      </c>
      <c r="AC21" s="9"/>
      <c r="AD21" s="20">
        <f ca="1">OFFSET('Dist Factors'!$B$15,$O21-1,AD$14)*$L21+OFFSET('Dist Factors'!$B$15,$K21-1,AD$14)*$H21</f>
        <v>0</v>
      </c>
      <c r="AE21" s="9"/>
      <c r="AF21" s="20">
        <f ca="1">OFFSET('Dist Factors'!$B$15,$O21-1,AF$14)*$L21+OFFSET('Dist Factors'!$B$15,$K21-1,AF$14)*$H21</f>
        <v>0</v>
      </c>
      <c r="AG21" s="9"/>
      <c r="AH21" s="20">
        <f ca="1">OFFSET('Dist Factors'!$B$15,$O21-1,AH$14)*$L21+OFFSET('Dist Factors'!$B$15,$K21-1,AH$14)*$H21</f>
        <v>0</v>
      </c>
      <c r="AI21" s="9"/>
      <c r="AJ21" s="9">
        <f t="shared" ca="1" si="1"/>
        <v>1039222.5483038997</v>
      </c>
      <c r="AL21" s="25" t="str">
        <f t="shared" ca="1" si="12"/>
        <v/>
      </c>
      <c r="AM21" s="51"/>
      <c r="AO21" s="91">
        <v>26336.800908339177</v>
      </c>
      <c r="AR21" s="50">
        <f t="shared" ca="1" si="2"/>
        <v>11940.284114107975</v>
      </c>
      <c r="AT21" s="50">
        <f t="shared" ca="1" si="3"/>
        <v>2283.7531919421986</v>
      </c>
      <c r="AV21" s="50">
        <f t="shared" ca="1" si="4"/>
        <v>12112.763602289002</v>
      </c>
      <c r="AX21" s="50">
        <f t="shared" ca="1" si="5"/>
        <v>0</v>
      </c>
      <c r="AZ21" s="50">
        <f t="shared" ca="1" si="6"/>
        <v>0</v>
      </c>
      <c r="BB21" s="50">
        <f t="shared" ca="1" si="7"/>
        <v>0</v>
      </c>
      <c r="BD21" s="50">
        <f t="shared" ca="1" si="8"/>
        <v>0</v>
      </c>
      <c r="BF21" s="50">
        <f t="shared" ca="1" si="9"/>
        <v>0</v>
      </c>
      <c r="BH21" s="50">
        <f t="shared" ca="1" si="10"/>
        <v>0</v>
      </c>
      <c r="BJ21" s="50">
        <f t="shared" ca="1" si="11"/>
        <v>0</v>
      </c>
      <c r="BL21" s="50">
        <f t="shared" ca="1" si="13"/>
        <v>26336.800908339173</v>
      </c>
    </row>
    <row r="22" spans="2:64" x14ac:dyDescent="0.2">
      <c r="B22" s="18">
        <f t="shared" si="14"/>
        <v>5</v>
      </c>
      <c r="D22" s="1" t="s">
        <v>23</v>
      </c>
      <c r="F22" s="50">
        <f ca="1">Function!V22</f>
        <v>8788880.7876994964</v>
      </c>
      <c r="H22" s="50"/>
      <c r="J22" s="2"/>
      <c r="K22" s="73">
        <f>_xlfn.IFNA(MATCH(J22,'Dist Factors'!$B$15:$B$431,0),0)</f>
        <v>0</v>
      </c>
      <c r="L22" s="50">
        <f t="shared" ca="1" si="15"/>
        <v>8788880.7876994964</v>
      </c>
      <c r="N22" s="18" t="s">
        <v>78</v>
      </c>
      <c r="O22" s="73">
        <f>_xlfn.IFNA(MATCH(N22,'Dist Factors'!$B$15:$B$431,0),0)</f>
        <v>62</v>
      </c>
      <c r="P22" s="20">
        <f ca="1">OFFSET('Dist Factors'!$B$15,$O22-1,P$14)*$L22+OFFSET('Dist Factors'!$B$15,$K22-1,P$14)*$H22</f>
        <v>2279749.08388513</v>
      </c>
      <c r="R22" s="20">
        <f ca="1">OFFSET('Dist Factors'!$B$15,$O22-1,R$14)*$L22+OFFSET('Dist Factors'!$B$15,$K22-1,R$14)*$H22</f>
        <v>436035.20631459646</v>
      </c>
      <c r="S22" s="20"/>
      <c r="T22" s="20">
        <f ca="1">OFFSET('Dist Factors'!$B$15,$O22-1,T$14)*$L22+OFFSET('Dist Factors'!$B$15,$K22-1,T$14)*$H22</f>
        <v>2312680.4573274991</v>
      </c>
      <c r="U22" s="20"/>
      <c r="V22" s="20">
        <f ca="1">OFFSET('Dist Factors'!$B$15,$O22-1,V$14)*$L22+OFFSET('Dist Factors'!$B$15,$K22-1,V$14)*$H22</f>
        <v>0</v>
      </c>
      <c r="W22" s="9"/>
      <c r="X22" s="20">
        <f ca="1">OFFSET('Dist Factors'!$B$15,$O22-1,X$14)*$L22+OFFSET('Dist Factors'!$B$15,$K22-1,X$14)*$H22</f>
        <v>3760416.040172271</v>
      </c>
      <c r="Y22" s="9"/>
      <c r="Z22" s="20">
        <f ca="1">OFFSET('Dist Factors'!$B$15,$O22-1,Z$14)*$L22+OFFSET('Dist Factors'!$B$15,$K22-1,Z$14)*$H22</f>
        <v>0</v>
      </c>
      <c r="AA22" s="20"/>
      <c r="AB22" s="20">
        <f ca="1">OFFSET('Dist Factors'!$B$15,$O22-1,AB$14)*$L22+OFFSET('Dist Factors'!$B$15,$K22-1,AB$14)*$H22</f>
        <v>0</v>
      </c>
      <c r="AC22" s="9"/>
      <c r="AD22" s="20">
        <f ca="1">OFFSET('Dist Factors'!$B$15,$O22-1,AD$14)*$L22+OFFSET('Dist Factors'!$B$15,$K22-1,AD$14)*$H22</f>
        <v>0</v>
      </c>
      <c r="AE22" s="9"/>
      <c r="AF22" s="20">
        <f ca="1">OFFSET('Dist Factors'!$B$15,$O22-1,AF$14)*$L22+OFFSET('Dist Factors'!$B$15,$K22-1,AF$14)*$H22</f>
        <v>0</v>
      </c>
      <c r="AG22" s="9"/>
      <c r="AH22" s="20">
        <f ca="1">OFFSET('Dist Factors'!$B$15,$O22-1,AH$14)*$L22+OFFSET('Dist Factors'!$B$15,$K22-1,AH$14)*$H22</f>
        <v>0</v>
      </c>
      <c r="AI22" s="9"/>
      <c r="AJ22" s="9">
        <f t="shared" ca="1" si="1"/>
        <v>8788880.7876994964</v>
      </c>
      <c r="AL22" s="25" t="str">
        <f t="shared" ca="1" si="12"/>
        <v/>
      </c>
      <c r="AM22" s="51"/>
      <c r="AO22" s="91">
        <v>191589.69324271625</v>
      </c>
      <c r="AR22" s="50">
        <f t="shared" ca="1" si="2"/>
        <v>49696.478789791669</v>
      </c>
      <c r="AT22" s="50">
        <f t="shared" ca="1" si="3"/>
        <v>9505.1751683509538</v>
      </c>
      <c r="AV22" s="50">
        <f t="shared" ca="1" si="4"/>
        <v>50414.353100331296</v>
      </c>
      <c r="AX22" s="50">
        <f t="shared" ca="1" si="5"/>
        <v>0</v>
      </c>
      <c r="AZ22" s="50">
        <f t="shared" ca="1" si="6"/>
        <v>81973.686184242339</v>
      </c>
      <c r="BB22" s="50">
        <f t="shared" ca="1" si="7"/>
        <v>0</v>
      </c>
      <c r="BD22" s="50">
        <f t="shared" ca="1" si="8"/>
        <v>0</v>
      </c>
      <c r="BF22" s="50">
        <f t="shared" ca="1" si="9"/>
        <v>0</v>
      </c>
      <c r="BH22" s="50">
        <f t="shared" ca="1" si="10"/>
        <v>0</v>
      </c>
      <c r="BJ22" s="50">
        <f t="shared" ca="1" si="11"/>
        <v>0</v>
      </c>
      <c r="BL22" s="50">
        <f t="shared" ca="1" si="13"/>
        <v>191589.69324271625</v>
      </c>
    </row>
    <row r="23" spans="2:64" x14ac:dyDescent="0.2">
      <c r="B23" s="18">
        <f t="shared" si="14"/>
        <v>6</v>
      </c>
      <c r="D23" s="1" t="s">
        <v>25</v>
      </c>
      <c r="F23" s="50">
        <f ca="1">Function!V23</f>
        <v>37552.240402498595</v>
      </c>
      <c r="H23" s="50"/>
      <c r="K23" s="73">
        <f>_xlfn.IFNA(MATCH(J23,'Dist Factors'!$B$15:$B$431,0),0)</f>
        <v>0</v>
      </c>
      <c r="L23" s="50">
        <f t="shared" ca="1" si="15"/>
        <v>37552.240402498595</v>
      </c>
      <c r="N23" s="18" t="s">
        <v>241</v>
      </c>
      <c r="O23" s="73">
        <f>_xlfn.IFNA(MATCH(N23,'Dist Factors'!$B$15:$B$431,0),0)</f>
        <v>14</v>
      </c>
      <c r="P23" s="20">
        <f ca="1">OFFSET('Dist Factors'!$B$15,$O23-1,P$14)*$L23+OFFSET('Dist Factors'!$B$15,$K23-1,P$14)*$H23</f>
        <v>0</v>
      </c>
      <c r="R23" s="20">
        <f ca="1">OFFSET('Dist Factors'!$B$15,$O23-1,R$14)*$L23+OFFSET('Dist Factors'!$B$15,$K23-1,R$14)*$H23</f>
        <v>0</v>
      </c>
      <c r="S23" s="20"/>
      <c r="T23" s="20">
        <f ca="1">OFFSET('Dist Factors'!$B$15,$O23-1,T$14)*$L23+OFFSET('Dist Factors'!$B$15,$K23-1,T$14)*$H23</f>
        <v>0</v>
      </c>
      <c r="U23" s="20"/>
      <c r="V23" s="20">
        <f ca="1">OFFSET('Dist Factors'!$B$15,$O23-1,V$14)*$L23+OFFSET('Dist Factors'!$B$15,$K23-1,V$14)*$H23</f>
        <v>0</v>
      </c>
      <c r="W23" s="9"/>
      <c r="X23" s="20">
        <f ca="1">OFFSET('Dist Factors'!$B$15,$O23-1,X$14)*$L23+OFFSET('Dist Factors'!$B$15,$K23-1,X$14)*$H23</f>
        <v>0</v>
      </c>
      <c r="Y23" s="9"/>
      <c r="Z23" s="20">
        <f ca="1">OFFSET('Dist Factors'!$B$15,$O23-1,Z$14)*$L23+OFFSET('Dist Factors'!$B$15,$K23-1,Z$14)*$H23</f>
        <v>0</v>
      </c>
      <c r="AA23" s="20"/>
      <c r="AB23" s="20">
        <f ca="1">OFFSET('Dist Factors'!$B$15,$O23-1,AB$14)*$L23+OFFSET('Dist Factors'!$B$15,$K23-1,AB$14)*$H23</f>
        <v>0</v>
      </c>
      <c r="AC23" s="9"/>
      <c r="AD23" s="20">
        <f ca="1">OFFSET('Dist Factors'!$B$15,$O23-1,AD$14)*$L23+OFFSET('Dist Factors'!$B$15,$K23-1,AD$14)*$H23</f>
        <v>37552.240402498595</v>
      </c>
      <c r="AE23" s="9"/>
      <c r="AF23" s="20">
        <f ca="1">OFFSET('Dist Factors'!$B$15,$O23-1,AF$14)*$L23+OFFSET('Dist Factors'!$B$15,$K23-1,AF$14)*$H23</f>
        <v>0</v>
      </c>
      <c r="AG23" s="9"/>
      <c r="AH23" s="20">
        <f ca="1">OFFSET('Dist Factors'!$B$15,$O23-1,AH$14)*$L23+OFFSET('Dist Factors'!$B$15,$K23-1,AH$14)*$H23</f>
        <v>0</v>
      </c>
      <c r="AI23" s="9"/>
      <c r="AJ23" s="9">
        <f t="shared" ca="1" si="1"/>
        <v>37552.240402498595</v>
      </c>
      <c r="AL23" s="25" t="str">
        <f t="shared" ca="1" si="12"/>
        <v/>
      </c>
      <c r="AM23" s="51"/>
      <c r="AO23" s="91">
        <v>1241.6290117452595</v>
      </c>
      <c r="AR23" s="50">
        <f t="shared" ca="1" si="2"/>
        <v>0</v>
      </c>
      <c r="AT23" s="50">
        <f t="shared" ca="1" si="3"/>
        <v>0</v>
      </c>
      <c r="AV23" s="50">
        <f t="shared" ca="1" si="4"/>
        <v>0</v>
      </c>
      <c r="AX23" s="50">
        <f t="shared" ca="1" si="5"/>
        <v>0</v>
      </c>
      <c r="AZ23" s="50">
        <f t="shared" ca="1" si="6"/>
        <v>0</v>
      </c>
      <c r="BB23" s="50">
        <f t="shared" ca="1" si="7"/>
        <v>0</v>
      </c>
      <c r="BD23" s="50">
        <f t="shared" ca="1" si="8"/>
        <v>0</v>
      </c>
      <c r="BF23" s="50">
        <f t="shared" ca="1" si="9"/>
        <v>1241.6290117452595</v>
      </c>
      <c r="BH23" s="50">
        <f t="shared" ca="1" si="10"/>
        <v>0</v>
      </c>
      <c r="BJ23" s="50">
        <f t="shared" ca="1" si="11"/>
        <v>0</v>
      </c>
      <c r="BL23" s="50">
        <f t="shared" ca="1" si="13"/>
        <v>1241.6290117452595</v>
      </c>
    </row>
    <row r="24" spans="2:64" x14ac:dyDescent="0.2">
      <c r="B24" s="18">
        <f t="shared" si="14"/>
        <v>7</v>
      </c>
      <c r="D24" s="1" t="s">
        <v>27</v>
      </c>
      <c r="F24" s="50">
        <f ca="1">Function!V24</f>
        <v>0</v>
      </c>
      <c r="H24" s="50"/>
      <c r="K24" s="73">
        <f>_xlfn.IFNA(MATCH(J24,'Dist Factors'!$B$15:$B$431,0),0)</f>
        <v>0</v>
      </c>
      <c r="L24" s="50">
        <f t="shared" ca="1" si="15"/>
        <v>0</v>
      </c>
      <c r="O24" s="73">
        <f>_xlfn.IFNA(MATCH(N24,'Dist Factors'!$B$15:$B$431,0),0)</f>
        <v>0</v>
      </c>
      <c r="P24" s="20">
        <f ca="1">OFFSET('Dist Factors'!$B$15,$O24-1,P$14)*$L24+OFFSET('Dist Factors'!$B$15,$K24-1,P$14)*$H24</f>
        <v>0</v>
      </c>
      <c r="R24" s="20">
        <f ca="1">OFFSET('Dist Factors'!$B$15,$O24-1,R$14)*$L24+OFFSET('Dist Factors'!$B$15,$K24-1,R$14)*$H24</f>
        <v>0</v>
      </c>
      <c r="S24" s="20"/>
      <c r="T24" s="20">
        <f ca="1">OFFSET('Dist Factors'!$B$15,$O24-1,T$14)*$L24+OFFSET('Dist Factors'!$B$15,$K24-1,T$14)*$H24</f>
        <v>0</v>
      </c>
      <c r="U24" s="20"/>
      <c r="V24" s="20">
        <f ca="1">OFFSET('Dist Factors'!$B$15,$O24-1,V$14)*$L24+OFFSET('Dist Factors'!$B$15,$K24-1,V$14)*$H24</f>
        <v>0</v>
      </c>
      <c r="W24" s="9"/>
      <c r="X24" s="20">
        <f ca="1">OFFSET('Dist Factors'!$B$15,$O24-1,X$14)*$L24+OFFSET('Dist Factors'!$B$15,$K24-1,X$14)*$H24</f>
        <v>0</v>
      </c>
      <c r="Y24" s="9"/>
      <c r="Z24" s="20">
        <f ca="1">OFFSET('Dist Factors'!$B$15,$O24-1,Z$14)*$L24+OFFSET('Dist Factors'!$B$15,$K24-1,Z$14)*$H24</f>
        <v>0</v>
      </c>
      <c r="AA24" s="20"/>
      <c r="AB24" s="20">
        <f ca="1">OFFSET('Dist Factors'!$B$15,$O24-1,AB$14)*$L24+OFFSET('Dist Factors'!$B$15,$K24-1,AB$14)*$H24</f>
        <v>0</v>
      </c>
      <c r="AC24" s="9"/>
      <c r="AD24" s="20">
        <f ca="1">OFFSET('Dist Factors'!$B$15,$O24-1,AD$14)*$L24+OFFSET('Dist Factors'!$B$15,$K24-1,AD$14)*$H24</f>
        <v>0</v>
      </c>
      <c r="AE24" s="9"/>
      <c r="AF24" s="20">
        <f ca="1">OFFSET('Dist Factors'!$B$15,$O24-1,AF$14)*$L24+OFFSET('Dist Factors'!$B$15,$K24-1,AF$14)*$H24</f>
        <v>0</v>
      </c>
      <c r="AG24" s="9"/>
      <c r="AH24" s="20">
        <f ca="1">OFFSET('Dist Factors'!$B$15,$O24-1,AH$14)*$L24+OFFSET('Dist Factors'!$B$15,$K24-1,AH$14)*$H24</f>
        <v>0</v>
      </c>
      <c r="AI24" s="9"/>
      <c r="AJ24" s="9">
        <f t="shared" ca="1" si="1"/>
        <v>0</v>
      </c>
      <c r="AL24" s="25" t="str">
        <f t="shared" ca="1" si="12"/>
        <v/>
      </c>
      <c r="AM24" s="51"/>
      <c r="AO24" s="91">
        <v>0</v>
      </c>
      <c r="AR24" s="50" t="str">
        <f t="shared" ca="1" si="2"/>
        <v/>
      </c>
      <c r="AT24" s="50" t="str">
        <f t="shared" ca="1" si="3"/>
        <v/>
      </c>
      <c r="AV24" s="50" t="str">
        <f t="shared" ca="1" si="4"/>
        <v/>
      </c>
      <c r="AX24" s="50" t="str">
        <f t="shared" ca="1" si="5"/>
        <v/>
      </c>
      <c r="AZ24" s="50" t="str">
        <f t="shared" ca="1" si="6"/>
        <v/>
      </c>
      <c r="BB24" s="50" t="str">
        <f t="shared" ca="1" si="7"/>
        <v/>
      </c>
      <c r="BD24" s="50" t="str">
        <f t="shared" ca="1" si="8"/>
        <v/>
      </c>
      <c r="BF24" s="50" t="str">
        <f t="shared" ca="1" si="9"/>
        <v/>
      </c>
      <c r="BH24" s="50" t="str">
        <f t="shared" ca="1" si="10"/>
        <v/>
      </c>
      <c r="BJ24" s="50" t="str">
        <f t="shared" ca="1" si="11"/>
        <v/>
      </c>
      <c r="BL24" s="50">
        <f t="shared" ca="1" si="13"/>
        <v>0</v>
      </c>
    </row>
    <row r="25" spans="2:64" x14ac:dyDescent="0.2">
      <c r="B25" s="18">
        <f t="shared" si="14"/>
        <v>8</v>
      </c>
      <c r="D25" s="1" t="s">
        <v>29</v>
      </c>
      <c r="F25" s="50">
        <f ca="1">Function!V25</f>
        <v>0</v>
      </c>
      <c r="H25" s="50"/>
      <c r="K25" s="73">
        <f>_xlfn.IFNA(MATCH(J25,'Dist Factors'!$B$15:$B$431,0),0)</f>
        <v>0</v>
      </c>
      <c r="L25" s="50">
        <f t="shared" ca="1" si="15"/>
        <v>0</v>
      </c>
      <c r="O25" s="73">
        <f>_xlfn.IFNA(MATCH(N25,'Dist Factors'!$B$15:$B$431,0),0)</f>
        <v>0</v>
      </c>
      <c r="P25" s="20">
        <f ca="1">OFFSET('Dist Factors'!$B$15,$O25-1,P$14)*$L25+OFFSET('Dist Factors'!$B$15,$K25-1,P$14)*$H25</f>
        <v>0</v>
      </c>
      <c r="R25" s="20">
        <f ca="1">OFFSET('Dist Factors'!$B$15,$O25-1,R$14)*$L25+OFFSET('Dist Factors'!$B$15,$K25-1,R$14)*$H25</f>
        <v>0</v>
      </c>
      <c r="S25" s="20"/>
      <c r="T25" s="20">
        <f ca="1">OFFSET('Dist Factors'!$B$15,$O25-1,T$14)*$L25+OFFSET('Dist Factors'!$B$15,$K25-1,T$14)*$H25</f>
        <v>0</v>
      </c>
      <c r="U25" s="20"/>
      <c r="V25" s="20">
        <f ca="1">OFFSET('Dist Factors'!$B$15,$O25-1,V$14)*$L25+OFFSET('Dist Factors'!$B$15,$K25-1,V$14)*$H25</f>
        <v>0</v>
      </c>
      <c r="W25" s="9"/>
      <c r="X25" s="20">
        <f ca="1">OFFSET('Dist Factors'!$B$15,$O25-1,X$14)*$L25+OFFSET('Dist Factors'!$B$15,$K25-1,X$14)*$H25</f>
        <v>0</v>
      </c>
      <c r="Y25" s="9"/>
      <c r="Z25" s="20">
        <f ca="1">OFFSET('Dist Factors'!$B$15,$O25-1,Z$14)*$L25+OFFSET('Dist Factors'!$B$15,$K25-1,Z$14)*$H25</f>
        <v>0</v>
      </c>
      <c r="AA25" s="20"/>
      <c r="AB25" s="20">
        <f ca="1">OFFSET('Dist Factors'!$B$15,$O25-1,AB$14)*$L25+OFFSET('Dist Factors'!$B$15,$K25-1,AB$14)*$H25</f>
        <v>0</v>
      </c>
      <c r="AC25" s="9"/>
      <c r="AD25" s="20">
        <f ca="1">OFFSET('Dist Factors'!$B$15,$O25-1,AD$14)*$L25+OFFSET('Dist Factors'!$B$15,$K25-1,AD$14)*$H25</f>
        <v>0</v>
      </c>
      <c r="AE25" s="9"/>
      <c r="AF25" s="20">
        <f ca="1">OFFSET('Dist Factors'!$B$15,$O25-1,AF$14)*$L25+OFFSET('Dist Factors'!$B$15,$K25-1,AF$14)*$H25</f>
        <v>0</v>
      </c>
      <c r="AG25" s="9"/>
      <c r="AH25" s="20">
        <f ca="1">OFFSET('Dist Factors'!$B$15,$O25-1,AH$14)*$L25+OFFSET('Dist Factors'!$B$15,$K25-1,AH$14)*$H25</f>
        <v>0</v>
      </c>
      <c r="AI25" s="9"/>
      <c r="AJ25" s="9">
        <f t="shared" ca="1" si="1"/>
        <v>0</v>
      </c>
      <c r="AL25" s="25" t="str">
        <f t="shared" ca="1" si="12"/>
        <v/>
      </c>
      <c r="AM25" s="51"/>
      <c r="AO25" s="91">
        <v>0</v>
      </c>
      <c r="AR25" s="50" t="str">
        <f t="shared" ca="1" si="2"/>
        <v/>
      </c>
      <c r="AT25" s="50" t="str">
        <f t="shared" ca="1" si="3"/>
        <v/>
      </c>
      <c r="AV25" s="50" t="str">
        <f t="shared" ca="1" si="4"/>
        <v/>
      </c>
      <c r="AX25" s="50" t="str">
        <f t="shared" ca="1" si="5"/>
        <v/>
      </c>
      <c r="AZ25" s="50" t="str">
        <f t="shared" ca="1" si="6"/>
        <v/>
      </c>
      <c r="BB25" s="50" t="str">
        <f t="shared" ca="1" si="7"/>
        <v/>
      </c>
      <c r="BD25" s="50" t="str">
        <f t="shared" ca="1" si="8"/>
        <v/>
      </c>
      <c r="BF25" s="50" t="str">
        <f t="shared" ca="1" si="9"/>
        <v/>
      </c>
      <c r="BH25" s="50" t="str">
        <f t="shared" ca="1" si="10"/>
        <v/>
      </c>
      <c r="BJ25" s="50" t="str">
        <f t="shared" ca="1" si="11"/>
        <v/>
      </c>
      <c r="BL25" s="50">
        <f t="shared" ca="1" si="13"/>
        <v>0</v>
      </c>
    </row>
    <row r="26" spans="2:64" x14ac:dyDescent="0.2">
      <c r="B26" s="18">
        <f t="shared" si="14"/>
        <v>9</v>
      </c>
      <c r="D26" s="1" t="s">
        <v>30</v>
      </c>
      <c r="F26" s="50">
        <f ca="1">Function!V26</f>
        <v>0</v>
      </c>
      <c r="H26" s="50"/>
      <c r="K26" s="73">
        <f>_xlfn.IFNA(MATCH(J26,'Dist Factors'!$B$15:$B$431,0),0)</f>
        <v>0</v>
      </c>
      <c r="L26" s="50">
        <f t="shared" ca="1" si="15"/>
        <v>0</v>
      </c>
      <c r="O26" s="73">
        <f>_xlfn.IFNA(MATCH(N26,'Dist Factors'!$B$15:$B$431,0),0)</f>
        <v>0</v>
      </c>
      <c r="P26" s="20">
        <f ca="1">OFFSET('Dist Factors'!$B$15,$O26-1,P$14)*$L26+OFFSET('Dist Factors'!$B$15,$K26-1,P$14)*$H26</f>
        <v>0</v>
      </c>
      <c r="R26" s="20">
        <f ca="1">OFFSET('Dist Factors'!$B$15,$O26-1,R$14)*$L26+OFFSET('Dist Factors'!$B$15,$K26-1,R$14)*$H26</f>
        <v>0</v>
      </c>
      <c r="S26" s="20"/>
      <c r="T26" s="20">
        <f ca="1">OFFSET('Dist Factors'!$B$15,$O26-1,T$14)*$L26+OFFSET('Dist Factors'!$B$15,$K26-1,T$14)*$H26</f>
        <v>0</v>
      </c>
      <c r="U26" s="20"/>
      <c r="V26" s="20">
        <f ca="1">OFFSET('Dist Factors'!$B$15,$O26-1,V$14)*$L26+OFFSET('Dist Factors'!$B$15,$K26-1,V$14)*$H26</f>
        <v>0</v>
      </c>
      <c r="W26" s="9"/>
      <c r="X26" s="20">
        <f ca="1">OFFSET('Dist Factors'!$B$15,$O26-1,X$14)*$L26+OFFSET('Dist Factors'!$B$15,$K26-1,X$14)*$H26</f>
        <v>0</v>
      </c>
      <c r="Y26" s="9"/>
      <c r="Z26" s="20">
        <f ca="1">OFFSET('Dist Factors'!$B$15,$O26-1,Z$14)*$L26+OFFSET('Dist Factors'!$B$15,$K26-1,Z$14)*$H26</f>
        <v>0</v>
      </c>
      <c r="AA26" s="20"/>
      <c r="AB26" s="20">
        <f ca="1">OFFSET('Dist Factors'!$B$15,$O26-1,AB$14)*$L26+OFFSET('Dist Factors'!$B$15,$K26-1,AB$14)*$H26</f>
        <v>0</v>
      </c>
      <c r="AC26" s="9"/>
      <c r="AD26" s="20">
        <f ca="1">OFFSET('Dist Factors'!$B$15,$O26-1,AD$14)*$L26+OFFSET('Dist Factors'!$B$15,$K26-1,AD$14)*$H26</f>
        <v>0</v>
      </c>
      <c r="AE26" s="9"/>
      <c r="AF26" s="20">
        <f ca="1">OFFSET('Dist Factors'!$B$15,$O26-1,AF$14)*$L26+OFFSET('Dist Factors'!$B$15,$K26-1,AF$14)*$H26</f>
        <v>0</v>
      </c>
      <c r="AG26" s="9"/>
      <c r="AH26" s="20">
        <f ca="1">OFFSET('Dist Factors'!$B$15,$O26-1,AH$14)*$L26+OFFSET('Dist Factors'!$B$15,$K26-1,AH$14)*$H26</f>
        <v>0</v>
      </c>
      <c r="AI26" s="9"/>
      <c r="AJ26" s="9">
        <f t="shared" ca="1" si="1"/>
        <v>0</v>
      </c>
      <c r="AL26" s="25" t="str">
        <f t="shared" ca="1" si="12"/>
        <v/>
      </c>
      <c r="AM26" s="51"/>
      <c r="AO26" s="91">
        <v>0</v>
      </c>
      <c r="AR26" s="50" t="str">
        <f t="shared" ca="1" si="2"/>
        <v/>
      </c>
      <c r="AT26" s="50" t="str">
        <f t="shared" ca="1" si="3"/>
        <v/>
      </c>
      <c r="AV26" s="50" t="str">
        <f t="shared" ca="1" si="4"/>
        <v/>
      </c>
      <c r="AX26" s="50" t="str">
        <f t="shared" ca="1" si="5"/>
        <v/>
      </c>
      <c r="AZ26" s="50" t="str">
        <f t="shared" ca="1" si="6"/>
        <v/>
      </c>
      <c r="BB26" s="50" t="str">
        <f t="shared" ca="1" si="7"/>
        <v/>
      </c>
      <c r="BD26" s="50" t="str">
        <f t="shared" ca="1" si="8"/>
        <v/>
      </c>
      <c r="BF26" s="50" t="str">
        <f t="shared" ca="1" si="9"/>
        <v/>
      </c>
      <c r="BH26" s="50" t="str">
        <f t="shared" ca="1" si="10"/>
        <v/>
      </c>
      <c r="BJ26" s="50" t="str">
        <f t="shared" ca="1" si="11"/>
        <v/>
      </c>
      <c r="BL26" s="50">
        <f t="shared" ca="1" si="13"/>
        <v>0</v>
      </c>
    </row>
    <row r="27" spans="2:64" x14ac:dyDescent="0.2">
      <c r="B27" s="18">
        <f t="shared" si="14"/>
        <v>10</v>
      </c>
      <c r="D27" s="1" t="s">
        <v>31</v>
      </c>
      <c r="F27" s="50">
        <f ca="1">Function!V27</f>
        <v>5648597.565263316</v>
      </c>
      <c r="H27" s="50"/>
      <c r="K27" s="73">
        <f>_xlfn.IFNA(MATCH(J27,'Dist Factors'!$B$15:$B$431,0),0)</f>
        <v>0</v>
      </c>
      <c r="L27" s="50">
        <f t="shared" ca="1" si="15"/>
        <v>5648597.565263316</v>
      </c>
      <c r="N27" s="18" t="s">
        <v>243</v>
      </c>
      <c r="O27" s="73">
        <f>_xlfn.IFNA(MATCH(N27,'Dist Factors'!$B$15:$B$431,0),0)</f>
        <v>8</v>
      </c>
      <c r="P27" s="20">
        <f ca="1">OFFSET('Dist Factors'!$B$15,$O27-1,P$14)*$L27+OFFSET('Dist Factors'!$B$15,$K27-1,P$14)*$H27</f>
        <v>0</v>
      </c>
      <c r="R27" s="20">
        <f ca="1">OFFSET('Dist Factors'!$B$15,$O27-1,R$14)*$L27+OFFSET('Dist Factors'!$B$15,$K27-1,R$14)*$H27</f>
        <v>0</v>
      </c>
      <c r="S27" s="20"/>
      <c r="T27" s="20">
        <f ca="1">OFFSET('Dist Factors'!$B$15,$O27-1,T$14)*$L27+OFFSET('Dist Factors'!$B$15,$K27-1,T$14)*$H27</f>
        <v>0</v>
      </c>
      <c r="U27" s="20"/>
      <c r="V27" s="20">
        <f ca="1">OFFSET('Dist Factors'!$B$15,$O27-1,V$14)*$L27+OFFSET('Dist Factors'!$B$15,$K27-1,V$14)*$H27</f>
        <v>0</v>
      </c>
      <c r="W27" s="9"/>
      <c r="X27" s="20">
        <f ca="1">OFFSET('Dist Factors'!$B$15,$O27-1,X$14)*$L27+OFFSET('Dist Factors'!$B$15,$K27-1,X$14)*$H27</f>
        <v>0</v>
      </c>
      <c r="Y27" s="9"/>
      <c r="Z27" s="20">
        <f ca="1">OFFSET('Dist Factors'!$B$15,$O27-1,Z$14)*$L27+OFFSET('Dist Factors'!$B$15,$K27-1,Z$14)*$H27</f>
        <v>5648597.565263316</v>
      </c>
      <c r="AA27" s="20"/>
      <c r="AB27" s="20">
        <f ca="1">OFFSET('Dist Factors'!$B$15,$O27-1,AB$14)*$L27+OFFSET('Dist Factors'!$B$15,$K27-1,AB$14)*$H27</f>
        <v>0</v>
      </c>
      <c r="AC27" s="9"/>
      <c r="AD27" s="20">
        <f ca="1">OFFSET('Dist Factors'!$B$15,$O27-1,AD$14)*$L27+OFFSET('Dist Factors'!$B$15,$K27-1,AD$14)*$H27</f>
        <v>0</v>
      </c>
      <c r="AE27" s="9"/>
      <c r="AF27" s="20">
        <f ca="1">OFFSET('Dist Factors'!$B$15,$O27-1,AF$14)*$L27+OFFSET('Dist Factors'!$B$15,$K27-1,AF$14)*$H27</f>
        <v>0</v>
      </c>
      <c r="AG27" s="9"/>
      <c r="AH27" s="20">
        <f ca="1">OFFSET('Dist Factors'!$B$15,$O27-1,AH$14)*$L27+OFFSET('Dist Factors'!$B$15,$K27-1,AH$14)*$H27</f>
        <v>0</v>
      </c>
      <c r="AI27" s="9"/>
      <c r="AJ27" s="9">
        <f t="shared" ca="1" si="1"/>
        <v>5648597.565263316</v>
      </c>
      <c r="AL27" s="25" t="str">
        <f t="shared" ca="1" si="12"/>
        <v/>
      </c>
      <c r="AM27" s="51"/>
      <c r="AO27" s="91">
        <v>167835.01764249537</v>
      </c>
      <c r="AR27" s="50">
        <f t="shared" ca="1" si="2"/>
        <v>0</v>
      </c>
      <c r="AT27" s="50">
        <f t="shared" ca="1" si="3"/>
        <v>0</v>
      </c>
      <c r="AV27" s="50">
        <f t="shared" ca="1" si="4"/>
        <v>0</v>
      </c>
      <c r="AX27" s="50">
        <f t="shared" ca="1" si="5"/>
        <v>0</v>
      </c>
      <c r="AZ27" s="50">
        <f t="shared" ca="1" si="6"/>
        <v>0</v>
      </c>
      <c r="BB27" s="50">
        <f t="shared" ca="1" si="7"/>
        <v>167835.01764249537</v>
      </c>
      <c r="BD27" s="50">
        <f t="shared" ca="1" si="8"/>
        <v>0</v>
      </c>
      <c r="BF27" s="50">
        <f t="shared" ca="1" si="9"/>
        <v>0</v>
      </c>
      <c r="BH27" s="50">
        <f t="shared" ca="1" si="10"/>
        <v>0</v>
      </c>
      <c r="BJ27" s="50">
        <f t="shared" ca="1" si="11"/>
        <v>0</v>
      </c>
      <c r="BL27" s="50">
        <f t="shared" ca="1" si="13"/>
        <v>167835.01764249537</v>
      </c>
    </row>
    <row r="28" spans="2:64" x14ac:dyDescent="0.2">
      <c r="B28" s="18">
        <f t="shared" si="14"/>
        <v>11</v>
      </c>
      <c r="D28" s="1" t="s">
        <v>293</v>
      </c>
      <c r="F28" s="50">
        <f ca="1">Function!V28</f>
        <v>1686509.739595745</v>
      </c>
      <c r="H28" s="50"/>
      <c r="K28" s="73">
        <f>_xlfn.IFNA(MATCH(J28,'Dist Factors'!$B$15:$B$431,0),0)</f>
        <v>0</v>
      </c>
      <c r="L28" s="50">
        <f t="shared" ca="1" si="15"/>
        <v>1686509.739595745</v>
      </c>
      <c r="N28" s="18" t="s">
        <v>240</v>
      </c>
      <c r="O28" s="73">
        <f>_xlfn.IFNA(MATCH(N28,'Dist Factors'!$B$15:$B$431,0),0)</f>
        <v>5</v>
      </c>
      <c r="P28" s="20">
        <f ca="1">OFFSET('Dist Factors'!$B$15,$O28-1,P$14)*$L28+OFFSET('Dist Factors'!$B$15,$K28-1,P$14)*$H28</f>
        <v>0</v>
      </c>
      <c r="R28" s="20">
        <f ca="1">OFFSET('Dist Factors'!$B$15,$O28-1,R$14)*$L28+OFFSET('Dist Factors'!$B$15,$K28-1,R$14)*$H28</f>
        <v>0</v>
      </c>
      <c r="S28" s="20"/>
      <c r="T28" s="20">
        <f ca="1">OFFSET('Dist Factors'!$B$15,$O28-1,T$14)*$L28+OFFSET('Dist Factors'!$B$15,$K28-1,T$14)*$H28</f>
        <v>0</v>
      </c>
      <c r="U28" s="20"/>
      <c r="V28" s="20">
        <f ca="1">OFFSET('Dist Factors'!$B$15,$O28-1,V$14)*$L28+OFFSET('Dist Factors'!$B$15,$K28-1,V$14)*$H28</f>
        <v>0</v>
      </c>
      <c r="W28" s="9"/>
      <c r="X28" s="20">
        <f ca="1">OFFSET('Dist Factors'!$B$15,$O28-1,X$14)*$L28+OFFSET('Dist Factors'!$B$15,$K28-1,X$14)*$H28</f>
        <v>0</v>
      </c>
      <c r="Y28" s="9"/>
      <c r="Z28" s="20">
        <f ca="1">OFFSET('Dist Factors'!$B$15,$O28-1,Z$14)*$L28+OFFSET('Dist Factors'!$B$15,$K28-1,Z$14)*$H28</f>
        <v>0</v>
      </c>
      <c r="AA28" s="20"/>
      <c r="AB28" s="20">
        <f ca="1">OFFSET('Dist Factors'!$B$15,$O28-1,AB$14)*$L28+OFFSET('Dist Factors'!$B$15,$K28-1,AB$14)*$H28</f>
        <v>1686509.739595745</v>
      </c>
      <c r="AC28" s="9"/>
      <c r="AD28" s="20">
        <f ca="1">OFFSET('Dist Factors'!$B$15,$O28-1,AD$14)*$L28+OFFSET('Dist Factors'!$B$15,$K28-1,AD$14)*$H28</f>
        <v>0</v>
      </c>
      <c r="AE28" s="9"/>
      <c r="AF28" s="20">
        <f ca="1">OFFSET('Dist Factors'!$B$15,$O28-1,AF$14)*$L28+OFFSET('Dist Factors'!$B$15,$K28-1,AF$14)*$H28</f>
        <v>0</v>
      </c>
      <c r="AG28" s="9"/>
      <c r="AH28" s="20">
        <f ca="1">OFFSET('Dist Factors'!$B$15,$O28-1,AH$14)*$L28+OFFSET('Dist Factors'!$B$15,$K28-1,AH$14)*$H28</f>
        <v>0</v>
      </c>
      <c r="AI28" s="9"/>
      <c r="AJ28" s="9">
        <f t="shared" ca="1" si="1"/>
        <v>1686509.739595745</v>
      </c>
      <c r="AL28" s="25" t="str">
        <f t="shared" ca="1" si="12"/>
        <v/>
      </c>
      <c r="AM28" s="51"/>
      <c r="AO28" s="91">
        <v>150968.24809454841</v>
      </c>
      <c r="AR28" s="50">
        <f t="shared" ca="1" si="2"/>
        <v>0</v>
      </c>
      <c r="AT28" s="50">
        <f t="shared" ca="1" si="3"/>
        <v>0</v>
      </c>
      <c r="AV28" s="50">
        <f t="shared" ca="1" si="4"/>
        <v>0</v>
      </c>
      <c r="AX28" s="50">
        <f t="shared" ca="1" si="5"/>
        <v>0</v>
      </c>
      <c r="AZ28" s="50">
        <f t="shared" ca="1" si="6"/>
        <v>0</v>
      </c>
      <c r="BB28" s="50">
        <f t="shared" ca="1" si="7"/>
        <v>0</v>
      </c>
      <c r="BD28" s="50">
        <f t="shared" ca="1" si="8"/>
        <v>150968.24809454841</v>
      </c>
      <c r="BF28" s="50">
        <f t="shared" ca="1" si="9"/>
        <v>0</v>
      </c>
      <c r="BH28" s="50">
        <f t="shared" ca="1" si="10"/>
        <v>0</v>
      </c>
      <c r="BJ28" s="50">
        <f t="shared" ca="1" si="11"/>
        <v>0</v>
      </c>
      <c r="BL28" s="50">
        <f t="shared" ca="1" si="13"/>
        <v>150968.24809454841</v>
      </c>
    </row>
    <row r="29" spans="2:64" x14ac:dyDescent="0.2">
      <c r="B29" s="18">
        <f>B28+1</f>
        <v>12</v>
      </c>
      <c r="D29" s="1" t="s">
        <v>34</v>
      </c>
      <c r="F29" s="50">
        <f ca="1">Function!V29</f>
        <v>421046.57844368438</v>
      </c>
      <c r="H29" s="50"/>
      <c r="K29" s="73">
        <f>_xlfn.IFNA(MATCH(J29,'Dist Factors'!$B$15:$B$431,0),0)</f>
        <v>0</v>
      </c>
      <c r="L29" s="50">
        <f t="shared" ca="1" si="15"/>
        <v>421046.57844368438</v>
      </c>
      <c r="N29" s="18" t="s">
        <v>241</v>
      </c>
      <c r="O29" s="73">
        <f>_xlfn.IFNA(MATCH(N29,'Dist Factors'!$B$15:$B$431,0),0)</f>
        <v>14</v>
      </c>
      <c r="P29" s="20">
        <f ca="1">OFFSET('Dist Factors'!$B$15,$O29-1,P$14)*$L29+OFFSET('Dist Factors'!$B$15,$K29-1,P$14)*$H29</f>
        <v>0</v>
      </c>
      <c r="R29" s="20">
        <f ca="1">OFFSET('Dist Factors'!$B$15,$O29-1,R$14)*$L29+OFFSET('Dist Factors'!$B$15,$K29-1,R$14)*$H29</f>
        <v>0</v>
      </c>
      <c r="S29" s="20"/>
      <c r="T29" s="20">
        <f ca="1">OFFSET('Dist Factors'!$B$15,$O29-1,T$14)*$L29+OFFSET('Dist Factors'!$B$15,$K29-1,T$14)*$H29</f>
        <v>0</v>
      </c>
      <c r="U29" s="20"/>
      <c r="V29" s="20">
        <f ca="1">OFFSET('Dist Factors'!$B$15,$O29-1,V$14)*$L29+OFFSET('Dist Factors'!$B$15,$K29-1,V$14)*$H29</f>
        <v>0</v>
      </c>
      <c r="W29" s="9"/>
      <c r="X29" s="20">
        <f ca="1">OFFSET('Dist Factors'!$B$15,$O29-1,X$14)*$L29+OFFSET('Dist Factors'!$B$15,$K29-1,X$14)*$H29</f>
        <v>0</v>
      </c>
      <c r="Y29" s="9"/>
      <c r="Z29" s="20">
        <f ca="1">OFFSET('Dist Factors'!$B$15,$O29-1,Z$14)*$L29+OFFSET('Dist Factors'!$B$15,$K29-1,Z$14)*$H29</f>
        <v>0</v>
      </c>
      <c r="AA29" s="20"/>
      <c r="AB29" s="20">
        <f ca="1">OFFSET('Dist Factors'!$B$15,$O29-1,AB$14)*$L29+OFFSET('Dist Factors'!$B$15,$K29-1,AB$14)*$H29</f>
        <v>0</v>
      </c>
      <c r="AC29" s="9"/>
      <c r="AD29" s="20">
        <f ca="1">OFFSET('Dist Factors'!$B$15,$O29-1,AD$14)*$L29+OFFSET('Dist Factors'!$B$15,$K29-1,AD$14)*$H29</f>
        <v>421046.57844368438</v>
      </c>
      <c r="AE29" s="9"/>
      <c r="AF29" s="20">
        <f ca="1">OFFSET('Dist Factors'!$B$15,$O29-1,AF$14)*$L29+OFFSET('Dist Factors'!$B$15,$K29-1,AF$14)*$H29</f>
        <v>0</v>
      </c>
      <c r="AG29" s="9"/>
      <c r="AH29" s="20">
        <f ca="1">OFFSET('Dist Factors'!$B$15,$O29-1,AH$14)*$L29+OFFSET('Dist Factors'!$B$15,$K29-1,AH$14)*$H29</f>
        <v>0</v>
      </c>
      <c r="AI29" s="9"/>
      <c r="AJ29" s="9">
        <f t="shared" ca="1" si="1"/>
        <v>421046.57844368438</v>
      </c>
      <c r="AL29" s="25" t="str">
        <f t="shared" ca="1" si="12"/>
        <v/>
      </c>
      <c r="AM29" s="51"/>
      <c r="AO29" s="91">
        <v>12241.007694016862</v>
      </c>
      <c r="AR29" s="50">
        <f t="shared" ca="1" si="2"/>
        <v>0</v>
      </c>
      <c r="AT29" s="50">
        <f t="shared" ca="1" si="3"/>
        <v>0</v>
      </c>
      <c r="AV29" s="50">
        <f t="shared" ca="1" si="4"/>
        <v>0</v>
      </c>
      <c r="AX29" s="50">
        <f t="shared" ca="1" si="5"/>
        <v>0</v>
      </c>
      <c r="AZ29" s="50">
        <f t="shared" ca="1" si="6"/>
        <v>0</v>
      </c>
      <c r="BB29" s="50">
        <f t="shared" ca="1" si="7"/>
        <v>0</v>
      </c>
      <c r="BD29" s="50">
        <f t="shared" ca="1" si="8"/>
        <v>0</v>
      </c>
      <c r="BF29" s="50">
        <f t="shared" ca="1" si="9"/>
        <v>12241.007694016862</v>
      </c>
      <c r="BH29" s="50">
        <f t="shared" ca="1" si="10"/>
        <v>0</v>
      </c>
      <c r="BJ29" s="50">
        <f t="shared" ca="1" si="11"/>
        <v>0</v>
      </c>
      <c r="BL29" s="50">
        <f t="shared" ca="1" si="13"/>
        <v>12241.007694016862</v>
      </c>
    </row>
    <row r="30" spans="2:64" x14ac:dyDescent="0.2">
      <c r="B30" s="18">
        <f>B29+1</f>
        <v>13</v>
      </c>
      <c r="D30" s="1" t="s">
        <v>77</v>
      </c>
      <c r="F30" s="50">
        <f ca="1">Function!V30</f>
        <v>2387.408565560464</v>
      </c>
      <c r="H30" s="50"/>
      <c r="K30" s="73">
        <f>_xlfn.IFNA(MATCH(J30,'Dist Factors'!$B$15:$B$431,0),0)</f>
        <v>0</v>
      </c>
      <c r="L30" s="50">
        <f t="shared" ca="1" si="15"/>
        <v>2387.408565560464</v>
      </c>
      <c r="N30" s="18" t="s">
        <v>486</v>
      </c>
      <c r="O30" s="73">
        <f>_xlfn.IFNA(MATCH(N30,'Dist Factors'!$B$15:$B$431,0),0)</f>
        <v>32</v>
      </c>
      <c r="P30" s="20">
        <f ca="1">OFFSET('Dist Factors'!$B$15,$O30-1,P$14)*$L30+OFFSET('Dist Factors'!$B$15,$K30-1,P$14)*$H30</f>
        <v>1798.6302208240654</v>
      </c>
      <c r="R30" s="20">
        <f ca="1">OFFSET('Dist Factors'!$B$15,$O30-1,R$14)*$L30+OFFSET('Dist Factors'!$B$15,$K30-1,R$14)*$H30</f>
        <v>344.01421847888173</v>
      </c>
      <c r="S30" s="20"/>
      <c r="T30" s="20">
        <f ca="1">OFFSET('Dist Factors'!$B$15,$O30-1,T$14)*$L30+OFFSET('Dist Factors'!$B$15,$K30-1,T$14)*$H30</f>
        <v>244.76412625751692</v>
      </c>
      <c r="U30" s="20"/>
      <c r="V30" s="20">
        <f ca="1">OFFSET('Dist Factors'!$B$15,$O30-1,V$14)*$L30+OFFSET('Dist Factors'!$B$15,$K30-1,V$14)*$H30</f>
        <v>0</v>
      </c>
      <c r="W30" s="9"/>
      <c r="X30" s="20">
        <f ca="1">OFFSET('Dist Factors'!$B$15,$O30-1,X$14)*$L30+OFFSET('Dist Factors'!$B$15,$K30-1,X$14)*$H30</f>
        <v>0</v>
      </c>
      <c r="Y30" s="9"/>
      <c r="Z30" s="20">
        <f ca="1">OFFSET('Dist Factors'!$B$15,$O30-1,Z$14)*$L30+OFFSET('Dist Factors'!$B$15,$K30-1,Z$14)*$H30</f>
        <v>0</v>
      </c>
      <c r="AA30" s="20"/>
      <c r="AB30" s="20">
        <f ca="1">OFFSET('Dist Factors'!$B$15,$O30-1,AB$14)*$L30+OFFSET('Dist Factors'!$B$15,$K30-1,AB$14)*$H30</f>
        <v>0</v>
      </c>
      <c r="AC30" s="9"/>
      <c r="AD30" s="20">
        <f ca="1">OFFSET('Dist Factors'!$B$15,$O30-1,AD$14)*$L30+OFFSET('Dist Factors'!$B$15,$K30-1,AD$14)*$H30</f>
        <v>0</v>
      </c>
      <c r="AE30" s="9"/>
      <c r="AF30" s="20">
        <f ca="1">OFFSET('Dist Factors'!$B$15,$O30-1,AF$14)*$L30+OFFSET('Dist Factors'!$B$15,$K30-1,AF$14)*$H30</f>
        <v>0</v>
      </c>
      <c r="AG30" s="9"/>
      <c r="AH30" s="20">
        <f ca="1">OFFSET('Dist Factors'!$B$15,$O30-1,AH$14)*$L30+OFFSET('Dist Factors'!$B$15,$K30-1,AH$14)*$H30</f>
        <v>0</v>
      </c>
      <c r="AI30" s="9"/>
      <c r="AJ30" s="9">
        <f t="shared" ca="1" si="1"/>
        <v>2387.408565560464</v>
      </c>
      <c r="AL30" s="25" t="str">
        <f t="shared" ca="1" si="12"/>
        <v/>
      </c>
      <c r="AM30" s="51"/>
      <c r="AO30" s="91">
        <v>0</v>
      </c>
      <c r="AR30" s="50">
        <f t="shared" ca="1" si="2"/>
        <v>0</v>
      </c>
      <c r="AT30" s="50">
        <f t="shared" ca="1" si="3"/>
        <v>0</v>
      </c>
      <c r="AV30" s="50">
        <f t="shared" ca="1" si="4"/>
        <v>0</v>
      </c>
      <c r="AX30" s="50">
        <f t="shared" ca="1" si="5"/>
        <v>0</v>
      </c>
      <c r="AZ30" s="50">
        <f t="shared" ca="1" si="6"/>
        <v>0</v>
      </c>
      <c r="BB30" s="50">
        <f t="shared" ca="1" si="7"/>
        <v>0</v>
      </c>
      <c r="BD30" s="50">
        <f t="shared" ca="1" si="8"/>
        <v>0</v>
      </c>
      <c r="BF30" s="50">
        <f t="shared" ca="1" si="9"/>
        <v>0</v>
      </c>
      <c r="BH30" s="50">
        <f t="shared" ca="1" si="10"/>
        <v>0</v>
      </c>
      <c r="BJ30" s="50">
        <f t="shared" ca="1" si="11"/>
        <v>0</v>
      </c>
      <c r="BL30" s="50">
        <f t="shared" ca="1" si="13"/>
        <v>0</v>
      </c>
    </row>
    <row r="31" spans="2:64" x14ac:dyDescent="0.2">
      <c r="B31" s="18">
        <f t="shared" si="14"/>
        <v>14</v>
      </c>
      <c r="D31" s="1" t="s">
        <v>297</v>
      </c>
      <c r="F31" s="41">
        <f ca="1">SUM(F18:F30)</f>
        <v>18161286.05356691</v>
      </c>
      <c r="H31" s="41">
        <f>SUM(H18:H30)</f>
        <v>0</v>
      </c>
      <c r="L31" s="41">
        <f ca="1">SUM(L18:L30)</f>
        <v>18161286.05356691</v>
      </c>
      <c r="P31" s="11">
        <f ca="1">SUM(P18:P30)</f>
        <v>2903030.836065263</v>
      </c>
      <c r="Q31" s="12"/>
      <c r="R31" s="11">
        <f ca="1">SUM(R18:R30)</f>
        <v>555246.91664055688</v>
      </c>
      <c r="S31" s="13"/>
      <c r="T31" s="11">
        <f ca="1">SUM(T18:T30)</f>
        <v>2943385.7755884053</v>
      </c>
      <c r="U31" s="13"/>
      <c r="V31" s="11">
        <f ca="1">SUM(V18:V30)</f>
        <v>0</v>
      </c>
      <c r="W31" s="13"/>
      <c r="X31" s="11">
        <f ca="1">SUM(X18:X30)</f>
        <v>3965916.4015674391</v>
      </c>
      <c r="Y31" s="13"/>
      <c r="Z31" s="11">
        <f ca="1">SUM(Z18:Z30)</f>
        <v>5648597.565263316</v>
      </c>
      <c r="AA31" s="13"/>
      <c r="AB31" s="11">
        <f ca="1">SUM(AB18:AB30)</f>
        <v>1686509.739595745</v>
      </c>
      <c r="AC31" s="13"/>
      <c r="AD31" s="11">
        <f ca="1">SUM(AD18:AD30)</f>
        <v>458598.81884618296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1"/>
        <v>18161286.05356691</v>
      </c>
      <c r="AK31" s="8"/>
      <c r="AL31" s="25" t="str">
        <f t="shared" ca="1" si="12"/>
        <v/>
      </c>
      <c r="AM31" s="51"/>
      <c r="AO31" s="80">
        <f>SUM(AO18:AO30)</f>
        <v>565624.78092949442</v>
      </c>
      <c r="AR31" s="80">
        <f ca="1">SUM(AR18:AR30)</f>
        <v>65950.71131455584</v>
      </c>
      <c r="AT31" s="80">
        <f ca="1">SUM(AT18:AT30)</f>
        <v>12614.033806575582</v>
      </c>
      <c r="AV31" s="80">
        <f ca="1">SUM(AV18:AV30)</f>
        <v>66903.380851059512</v>
      </c>
      <c r="AX31" s="80">
        <f ca="1">SUM(AX18:AX30)</f>
        <v>0</v>
      </c>
      <c r="AZ31" s="80">
        <f ca="1">SUM(AZ18:AZ30)</f>
        <v>87870.752514497522</v>
      </c>
      <c r="BB31" s="80">
        <f ca="1">SUM(BB18:BB30)</f>
        <v>167835.01764249537</v>
      </c>
      <c r="BD31" s="80">
        <f ca="1">SUM(BD18:BD30)</f>
        <v>150968.24809454841</v>
      </c>
      <c r="BF31" s="80">
        <f ca="1">SUM(BF18:BF30)</f>
        <v>13482.636705762121</v>
      </c>
      <c r="BH31" s="80">
        <f ca="1">SUM(BH18:BH30)</f>
        <v>0</v>
      </c>
      <c r="BJ31" s="80">
        <f ca="1">SUM(BJ18:BJ30)</f>
        <v>0</v>
      </c>
      <c r="BL31" s="80">
        <f ca="1">SUM(BL18:BL30)</f>
        <v>565624.78092949442</v>
      </c>
    </row>
    <row r="32" spans="2:64" x14ac:dyDescent="0.2">
      <c r="AJ32" s="8"/>
      <c r="AL32" s="25" t="str">
        <f t="shared" si="12"/>
        <v/>
      </c>
      <c r="AM32" s="51"/>
    </row>
    <row r="33" spans="2:64" x14ac:dyDescent="0.2">
      <c r="B33" s="18">
        <f>B31+1</f>
        <v>15</v>
      </c>
      <c r="D33" s="1" t="s">
        <v>196</v>
      </c>
      <c r="F33" s="50">
        <f ca="1">Function!V33</f>
        <v>679229.182026239</v>
      </c>
      <c r="H33" s="50"/>
      <c r="K33" s="73">
        <f>_xlfn.IFNA(MATCH(J33,'Dist Factors'!$B$15:$B$431,0),0)</f>
        <v>0</v>
      </c>
      <c r="L33" s="50">
        <f t="shared" ref="L33" ca="1" si="16">F33-H33</f>
        <v>679229.182026239</v>
      </c>
      <c r="N33" s="18" t="s">
        <v>121</v>
      </c>
      <c r="O33" s="73">
        <f>_xlfn.IFNA(MATCH(N33,'Dist Factors'!$B$15:$B$431,0),0)</f>
        <v>26</v>
      </c>
      <c r="P33" s="20">
        <f ca="1">OFFSET('Dist Factors'!$B$15,$O33-1,P$14)*$L33+OFFSET('Dist Factors'!$B$15,$K33-1,P$14)*$H33</f>
        <v>90204.5609792709</v>
      </c>
      <c r="R33" s="20">
        <f ca="1">OFFSET('Dist Factors'!$B$15,$O33-1,R$14)*$L33+OFFSET('Dist Factors'!$B$15,$K33-1,R$14)*$H33</f>
        <v>17252.935700311409</v>
      </c>
      <c r="S33" s="20"/>
      <c r="T33" s="20">
        <f ca="1">OFFSET('Dist Factors'!$B$15,$O33-1,T$14)*$L33+OFFSET('Dist Factors'!$B$15,$K33-1,T$14)*$H33</f>
        <v>91507.581607642394</v>
      </c>
      <c r="U33" s="20"/>
      <c r="V33" s="20">
        <f ca="1">OFFSET('Dist Factors'!$B$15,$O33-1,V$14)*$L33+OFFSET('Dist Factors'!$B$15,$K33-1,V$14)*$H33</f>
        <v>28292.579188374173</v>
      </c>
      <c r="W33" s="9"/>
      <c r="X33" s="20">
        <f ca="1">OFFSET('Dist Factors'!$B$15,$O33-1,X$14)*$L33+OFFSET('Dist Factors'!$B$15,$K33-1,X$14)*$H33</f>
        <v>120817.04092888455</v>
      </c>
      <c r="Y33" s="9"/>
      <c r="Z33" s="20">
        <f ca="1">OFFSET('Dist Factors'!$B$15,$O33-1,Z$14)*$L33+OFFSET('Dist Factors'!$B$15,$K33-1,Z$14)*$H33</f>
        <v>166794.86588745602</v>
      </c>
      <c r="AA33" s="20"/>
      <c r="AB33" s="20">
        <f ca="1">OFFSET('Dist Factors'!$B$15,$O33-1,AB$14)*$L33+OFFSET('Dist Factors'!$B$15,$K33-1,AB$14)*$H33</f>
        <v>59952.308212903277</v>
      </c>
      <c r="AC33" s="9"/>
      <c r="AD33" s="20">
        <f ca="1">OFFSET('Dist Factors'!$B$15,$O33-1,AD$14)*$L33+OFFSET('Dist Factors'!$B$15,$K33-1,AD$14)*$H33</f>
        <v>14703.087233585476</v>
      </c>
      <c r="AE33" s="9"/>
      <c r="AF33" s="20">
        <f ca="1">OFFSET('Dist Factors'!$B$15,$O33-1,AF$14)*$L33+OFFSET('Dist Factors'!$B$15,$K33-1,AF$14)*$H33</f>
        <v>89704.222287810859</v>
      </c>
      <c r="AG33" s="9"/>
      <c r="AH33" s="20">
        <f ca="1">OFFSET('Dist Factors'!$B$15,$O33-1,AH$14)*$L33+OFFSET('Dist Factors'!$B$15,$K33-1,AH$14)*$H33</f>
        <v>0</v>
      </c>
      <c r="AI33" s="9"/>
      <c r="AJ33" s="9">
        <f ca="1">SUM(P33:AI33)</f>
        <v>679229.182026239</v>
      </c>
      <c r="AL33" s="25" t="str">
        <f t="shared" ca="1" si="12"/>
        <v/>
      </c>
      <c r="AM33" s="51"/>
    </row>
    <row r="34" spans="2:64" x14ac:dyDescent="0.2">
      <c r="AJ34" s="8"/>
      <c r="AL34" s="25" t="str">
        <f t="shared" si="12"/>
        <v/>
      </c>
      <c r="AM34" s="51"/>
    </row>
    <row r="35" spans="2:64" x14ac:dyDescent="0.2">
      <c r="B35" s="18">
        <f>B33+1</f>
        <v>16</v>
      </c>
      <c r="D35" s="1" t="s">
        <v>392</v>
      </c>
      <c r="F35" s="41">
        <f ca="1">F31+F33</f>
        <v>18840515.235593148</v>
      </c>
      <c r="H35" s="41">
        <f>H31+H33</f>
        <v>0</v>
      </c>
      <c r="L35" s="41">
        <f ca="1">L31+L33</f>
        <v>18840515.235593148</v>
      </c>
      <c r="P35" s="10">
        <f ca="1">P31+P33</f>
        <v>2993235.3970445339</v>
      </c>
      <c r="Q35" s="14"/>
      <c r="R35" s="10">
        <f ca="1">R31+R33</f>
        <v>572499.85234086832</v>
      </c>
      <c r="S35" s="8"/>
      <c r="T35" s="10">
        <f ca="1">T31+T33</f>
        <v>3034893.3571960479</v>
      </c>
      <c r="U35" s="8"/>
      <c r="V35" s="10">
        <f ca="1">V31+V33</f>
        <v>28292.579188374173</v>
      </c>
      <c r="W35" s="8"/>
      <c r="X35" s="10">
        <f ca="1">X31+X33</f>
        <v>4086733.4424963235</v>
      </c>
      <c r="Y35" s="8"/>
      <c r="Z35" s="10">
        <f ca="1">Z31+Z33</f>
        <v>5815392.4311507717</v>
      </c>
      <c r="AA35" s="8"/>
      <c r="AB35" s="10">
        <f ca="1">AB31+AB33</f>
        <v>1746462.0478086483</v>
      </c>
      <c r="AC35" s="8"/>
      <c r="AD35" s="10">
        <f ca="1">AD31+AD33</f>
        <v>473301.90607976844</v>
      </c>
      <c r="AE35" s="8"/>
      <c r="AF35" s="10">
        <f ca="1">AF31+AF33</f>
        <v>89704.222287810859</v>
      </c>
      <c r="AG35" s="8"/>
      <c r="AH35" s="10">
        <f ca="1">AH31+AH33</f>
        <v>0</v>
      </c>
      <c r="AI35" s="8"/>
      <c r="AJ35" s="10">
        <f ca="1">AJ31+AJ33</f>
        <v>18840515.235593148</v>
      </c>
      <c r="AL35" s="25" t="str">
        <f t="shared" ca="1" si="12"/>
        <v/>
      </c>
      <c r="AM35" s="51"/>
    </row>
    <row r="36" spans="2:64" x14ac:dyDescent="0.2">
      <c r="D36" s="6"/>
      <c r="E36" s="6"/>
      <c r="F36" s="76"/>
      <c r="H36" s="76"/>
      <c r="L36" s="76"/>
      <c r="AL36" s="25" t="str">
        <f t="shared" si="12"/>
        <v/>
      </c>
      <c r="AM36" s="51"/>
    </row>
    <row r="37" spans="2:64" x14ac:dyDescent="0.2">
      <c r="AL37" s="25" t="str">
        <f t="shared" si="12"/>
        <v/>
      </c>
      <c r="AM37" s="51"/>
    </row>
    <row r="38" spans="2:64" x14ac:dyDescent="0.2">
      <c r="D38" s="6" t="s">
        <v>296</v>
      </c>
      <c r="E38" s="7"/>
      <c r="F38" s="77"/>
      <c r="AL38" s="27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L38" s="2"/>
    </row>
    <row r="39" spans="2:64" x14ac:dyDescent="0.2">
      <c r="AL39" s="25" t="str">
        <f t="shared" ref="AL39" si="17">IF(ROUND(L39,4)=ROUND(AJ39,4), "", "check")</f>
        <v/>
      </c>
      <c r="AM39" s="51"/>
    </row>
    <row r="40" spans="2:64" x14ac:dyDescent="0.2">
      <c r="B40" s="18">
        <f>B35+1</f>
        <v>17</v>
      </c>
      <c r="D40" s="1" t="s">
        <v>76</v>
      </c>
      <c r="F40" s="50">
        <f ca="1">Function!V40</f>
        <v>0</v>
      </c>
      <c r="H40" s="50"/>
      <c r="J40" s="2"/>
      <c r="K40" s="73">
        <f>_xlfn.IFNA(MATCH(J40,'Dist Factors'!$B$15:$B$431,0),0)</f>
        <v>0</v>
      </c>
      <c r="L40" s="50">
        <f ca="1">F40-H40</f>
        <v>0</v>
      </c>
      <c r="N40" s="18" t="s">
        <v>487</v>
      </c>
      <c r="O40" s="73">
        <f>_xlfn.IFNA(MATCH(N40,'Dist Factors'!$B$15:$B$431,0),0)</f>
        <v>35</v>
      </c>
      <c r="P40" s="20">
        <f ca="1">OFFSET('Dist Factors'!$B$15,$O40-1,P$14)*$L40+OFFSET('Dist Factors'!$B$15,$K40-1,P$14)*$H40</f>
        <v>0</v>
      </c>
      <c r="R40" s="20">
        <f ca="1">OFFSET('Dist Factors'!$B$15,$O40-1,R$14)*$L40+OFFSET('Dist Factors'!$B$15,$K40-1,R$14)*$H40</f>
        <v>0</v>
      </c>
      <c r="S40" s="20"/>
      <c r="T40" s="20">
        <f ca="1">OFFSET('Dist Factors'!$B$15,$O40-1,T$14)*$L40+OFFSET('Dist Factors'!$B$15,$K40-1,T$14)*$H40</f>
        <v>0</v>
      </c>
      <c r="U40" s="20"/>
      <c r="V40" s="20">
        <f ca="1">OFFSET('Dist Factors'!$B$15,$O40-1,V$14)*$L40+OFFSET('Dist Factors'!$B$15,$K40-1,V$14)*$H40</f>
        <v>0</v>
      </c>
      <c r="X40" s="20">
        <f ca="1">OFFSET('Dist Factors'!$B$15,$O40-1,X$14)*$L40+OFFSET('Dist Factors'!$B$15,$K40-1,X$14)*$H40</f>
        <v>0</v>
      </c>
      <c r="Y40" s="9"/>
      <c r="Z40" s="20">
        <f ca="1">OFFSET('Dist Factors'!$B$15,$O40-1,Z$14)*$L40+OFFSET('Dist Factors'!$B$15,$K40-1,Z$14)*$H40</f>
        <v>0</v>
      </c>
      <c r="AA40" s="20"/>
      <c r="AB40" s="20">
        <f ca="1">OFFSET('Dist Factors'!$B$15,$O40-1,AB$14)*$L40+OFFSET('Dist Factors'!$B$15,$K40-1,AB$14)*$H40</f>
        <v>0</v>
      </c>
      <c r="AC40" s="9"/>
      <c r="AD40" s="20">
        <f ca="1">OFFSET('Dist Factors'!$B$15,$O40-1,AD$14)*$L40+OFFSET('Dist Factors'!$B$15,$K40-1,AD$14)*$H40</f>
        <v>0</v>
      </c>
      <c r="AE40" s="9"/>
      <c r="AF40" s="20">
        <f ca="1">OFFSET('Dist Factors'!$B$15,$O40-1,AF$14)*$L40+OFFSET('Dist Factors'!$B$15,$K40-1,AF$14)*$H40</f>
        <v>0</v>
      </c>
      <c r="AG40" s="9"/>
      <c r="AH40" s="20">
        <f ca="1">OFFSET('Dist Factors'!$B$15,$O40-1,AH$14)*$L40+OFFSET('Dist Factors'!$B$15,$K40-1,AH$14)*$H40</f>
        <v>0</v>
      </c>
      <c r="AI40" s="9"/>
      <c r="AJ40" s="9">
        <f t="shared" ref="AJ40:AJ53" ca="1" si="18">SUM(P40:AI40)</f>
        <v>0</v>
      </c>
      <c r="AL40" s="25" t="str">
        <f ca="1">IF(ROUND(F40,4)=ROUND(AJ40,4), "", "check")</f>
        <v/>
      </c>
      <c r="AM40" s="51"/>
      <c r="AO40" s="38"/>
      <c r="AR40" s="50"/>
      <c r="AT40" s="50"/>
      <c r="AV40" s="50"/>
      <c r="AX40" s="50"/>
      <c r="AZ40" s="50"/>
      <c r="BB40" s="50"/>
      <c r="BD40" s="50"/>
      <c r="BF40" s="50"/>
      <c r="BH40" s="50"/>
      <c r="BJ40" s="50"/>
      <c r="BL40" s="50"/>
    </row>
    <row r="41" spans="2:64" x14ac:dyDescent="0.2">
      <c r="B41" s="18">
        <f>B40+1</f>
        <v>18</v>
      </c>
      <c r="D41" s="1" t="s">
        <v>75</v>
      </c>
      <c r="F41" s="50">
        <f ca="1">Function!V41</f>
        <v>-20930.803618101087</v>
      </c>
      <c r="H41" s="50"/>
      <c r="J41" s="2"/>
      <c r="K41" s="73">
        <f>_xlfn.IFNA(MATCH(J41,'Dist Factors'!$B$15:$B$431,0),0)</f>
        <v>0</v>
      </c>
      <c r="L41" s="50">
        <f ca="1">F41-H41</f>
        <v>-20930.803618101087</v>
      </c>
      <c r="N41" s="18" t="s">
        <v>487</v>
      </c>
      <c r="O41" s="73">
        <f>_xlfn.IFNA(MATCH(N41,'Dist Factors'!$B$15:$B$431,0),0)</f>
        <v>35</v>
      </c>
      <c r="P41" s="20">
        <f ca="1">OFFSET('Dist Factors'!$B$15,$O41-1,P$14)*$L41+OFFSET('Dist Factors'!$B$15,$K41-1,P$14)*$H41</f>
        <v>-5858.5618575125973</v>
      </c>
      <c r="R41" s="20">
        <f ca="1">OFFSET('Dist Factors'!$B$15,$O41-1,R$14)*$L41+OFFSET('Dist Factors'!$B$15,$K41-1,R$14)*$H41</f>
        <v>-1120.5352581582817</v>
      </c>
      <c r="S41" s="20"/>
      <c r="T41" s="20">
        <f ca="1">OFFSET('Dist Factors'!$B$15,$O41-1,T$14)*$L41+OFFSET('Dist Factors'!$B$15,$K41-1,T$14)*$H41</f>
        <v>-5943.1898061446354</v>
      </c>
      <c r="U41" s="20"/>
      <c r="V41" s="20">
        <f ca="1">OFFSET('Dist Factors'!$B$15,$O41-1,V$14)*$L41+OFFSET('Dist Factors'!$B$15,$K41-1,V$14)*$H41</f>
        <v>0</v>
      </c>
      <c r="X41" s="20">
        <f ca="1">OFFSET('Dist Factors'!$B$15,$O41-1,X$14)*$L41+OFFSET('Dist Factors'!$B$15,$K41-1,X$14)*$H41</f>
        <v>-8008.5166962855719</v>
      </c>
      <c r="Y41" s="9"/>
      <c r="Z41" s="20">
        <f ca="1">OFFSET('Dist Factors'!$B$15,$O41-1,Z$14)*$L41+OFFSET('Dist Factors'!$B$15,$K41-1,Z$14)*$H41</f>
        <v>0</v>
      </c>
      <c r="AA41" s="20"/>
      <c r="AB41" s="20">
        <f ca="1">OFFSET('Dist Factors'!$B$15,$O41-1,AB$14)*$L41+OFFSET('Dist Factors'!$B$15,$K41-1,AB$14)*$H41</f>
        <v>0</v>
      </c>
      <c r="AC41" s="9"/>
      <c r="AD41" s="20">
        <f ca="1">OFFSET('Dist Factors'!$B$15,$O41-1,AD$14)*$L41+OFFSET('Dist Factors'!$B$15,$K41-1,AD$14)*$H41</f>
        <v>0</v>
      </c>
      <c r="AE41" s="9"/>
      <c r="AF41" s="20">
        <f ca="1">OFFSET('Dist Factors'!$B$15,$O41-1,AF$14)*$L41+OFFSET('Dist Factors'!$B$15,$K41-1,AF$14)*$H41</f>
        <v>0</v>
      </c>
      <c r="AG41" s="9"/>
      <c r="AH41" s="20">
        <f ca="1">OFFSET('Dist Factors'!$B$15,$O41-1,AH$14)*$L41+OFFSET('Dist Factors'!$B$15,$K41-1,AH$14)*$H41</f>
        <v>0</v>
      </c>
      <c r="AI41" s="9"/>
      <c r="AJ41" s="9">
        <f t="shared" ca="1" si="18"/>
        <v>-20930.803618101087</v>
      </c>
      <c r="AL41" s="25" t="str">
        <f t="shared" ref="AL41:AL59" ca="1" si="19">IF(ROUND(F41,4)=ROUND(AJ41,4), "", "check")</f>
        <v/>
      </c>
      <c r="AM41" s="51"/>
      <c r="AO41" s="38"/>
      <c r="AR41" s="50"/>
      <c r="AT41" s="50"/>
      <c r="AV41" s="50"/>
      <c r="AX41" s="50"/>
      <c r="AZ41" s="50"/>
      <c r="BB41" s="50"/>
      <c r="BD41" s="50"/>
      <c r="BF41" s="50"/>
      <c r="BH41" s="50"/>
      <c r="BJ41" s="50"/>
      <c r="BL41" s="50"/>
    </row>
    <row r="42" spans="2:64" x14ac:dyDescent="0.2">
      <c r="B42" s="18">
        <f t="shared" ref="B42:B53" si="20">B41+1</f>
        <v>19</v>
      </c>
      <c r="D42" s="1" t="s">
        <v>19</v>
      </c>
      <c r="F42" s="50">
        <f ca="1">Function!V42</f>
        <v>-107521.11072554668</v>
      </c>
      <c r="H42" s="50"/>
      <c r="J42" s="2"/>
      <c r="K42" s="73">
        <f>_xlfn.IFNA(MATCH(J42,'Dist Factors'!$B$15:$B$431,0),0)</f>
        <v>0</v>
      </c>
      <c r="L42" s="50">
        <f t="shared" ref="L42:L52" ca="1" si="21">F42-H42</f>
        <v>-107521.11072554668</v>
      </c>
      <c r="N42" s="18" t="s">
        <v>487</v>
      </c>
      <c r="O42" s="73">
        <f>_xlfn.IFNA(MATCH(N42,'Dist Factors'!$B$15:$B$431,0),0)</f>
        <v>35</v>
      </c>
      <c r="P42" s="20">
        <f ca="1">OFFSET('Dist Factors'!$B$15,$O42-1,P$14)*$L42+OFFSET('Dist Factors'!$B$15,$K42-1,P$14)*$H42</f>
        <v>-30095.312615198327</v>
      </c>
      <c r="R42" s="20">
        <f ca="1">OFFSET('Dist Factors'!$B$15,$O42-1,R$14)*$L42+OFFSET('Dist Factors'!$B$15,$K42-1,R$14)*$H42</f>
        <v>-5756.1667369580964</v>
      </c>
      <c r="S42" s="20"/>
      <c r="T42" s="20">
        <f ca="1">OFFSET('Dist Factors'!$B$15,$O42-1,T$14)*$L42+OFFSET('Dist Factors'!$B$15,$K42-1,T$14)*$H42</f>
        <v>-30530.044659001564</v>
      </c>
      <c r="U42" s="20"/>
      <c r="V42" s="20">
        <f ca="1">OFFSET('Dist Factors'!$B$15,$O42-1,V$14)*$L42+OFFSET('Dist Factors'!$B$15,$K42-1,V$14)*$H42</f>
        <v>0</v>
      </c>
      <c r="W42" s="9"/>
      <c r="X42" s="20">
        <f ca="1">OFFSET('Dist Factors'!$B$15,$O42-1,X$14)*$L42+OFFSET('Dist Factors'!$B$15,$K42-1,X$14)*$H42</f>
        <v>-41139.586714388694</v>
      </c>
      <c r="Y42" s="9"/>
      <c r="Z42" s="20">
        <f ca="1">OFFSET('Dist Factors'!$B$15,$O42-1,Z$14)*$L42+OFFSET('Dist Factors'!$B$15,$K42-1,Z$14)*$H42</f>
        <v>0</v>
      </c>
      <c r="AA42" s="20"/>
      <c r="AB42" s="20">
        <f ca="1">OFFSET('Dist Factors'!$B$15,$O42-1,AB$14)*$L42+OFFSET('Dist Factors'!$B$15,$K42-1,AB$14)*$H42</f>
        <v>0</v>
      </c>
      <c r="AC42" s="9"/>
      <c r="AD42" s="20">
        <f ca="1">OFFSET('Dist Factors'!$B$15,$O42-1,AD$14)*$L42+OFFSET('Dist Factors'!$B$15,$K42-1,AD$14)*$H42</f>
        <v>0</v>
      </c>
      <c r="AE42" s="9"/>
      <c r="AF42" s="20">
        <f ca="1">OFFSET('Dist Factors'!$B$15,$O42-1,AF$14)*$L42+OFFSET('Dist Factors'!$B$15,$K42-1,AF$14)*$H42</f>
        <v>0</v>
      </c>
      <c r="AG42" s="9"/>
      <c r="AH42" s="20">
        <f ca="1">OFFSET('Dist Factors'!$B$15,$O42-1,AH$14)*$L42+OFFSET('Dist Factors'!$B$15,$K42-1,AH$14)*$H42</f>
        <v>0</v>
      </c>
      <c r="AI42" s="9"/>
      <c r="AJ42" s="9">
        <f t="shared" ca="1" si="18"/>
        <v>-107521.11072554666</v>
      </c>
      <c r="AL42" s="25" t="str">
        <f t="shared" ca="1" si="19"/>
        <v/>
      </c>
      <c r="AM42" s="51"/>
      <c r="AO42" s="38"/>
      <c r="AR42" s="50"/>
      <c r="AT42" s="50"/>
      <c r="AV42" s="50"/>
      <c r="AX42" s="50"/>
      <c r="AZ42" s="50"/>
      <c r="BB42" s="50"/>
      <c r="BD42" s="50"/>
      <c r="BF42" s="50"/>
      <c r="BH42" s="50"/>
      <c r="BJ42" s="50"/>
      <c r="BL42" s="50"/>
    </row>
    <row r="43" spans="2:64" x14ac:dyDescent="0.2">
      <c r="B43" s="18">
        <f t="shared" si="20"/>
        <v>20</v>
      </c>
      <c r="D43" s="1" t="s">
        <v>21</v>
      </c>
      <c r="F43" s="50">
        <f ca="1">Function!V43</f>
        <v>-371324.53497546032</v>
      </c>
      <c r="H43" s="50"/>
      <c r="J43" s="2"/>
      <c r="K43" s="73">
        <f>_xlfn.IFNA(MATCH(J43,'Dist Factors'!$B$15:$B$431,0),0)</f>
        <v>0</v>
      </c>
      <c r="L43" s="50">
        <f t="shared" ca="1" si="21"/>
        <v>-371324.53497546032</v>
      </c>
      <c r="N43" s="18" t="s">
        <v>79</v>
      </c>
      <c r="O43" s="73">
        <f>_xlfn.IFNA(MATCH(N43,'Dist Factors'!$B$15:$B$431,0),0)</f>
        <v>53</v>
      </c>
      <c r="P43" s="20">
        <f ca="1">OFFSET('Dist Factors'!$B$15,$O43-1,P$14)*$L43+OFFSET('Dist Factors'!$B$15,$K43-1,P$14)*$H43</f>
        <v>-168346.96292753404</v>
      </c>
      <c r="R43" s="20">
        <f ca="1">OFFSET('Dist Factors'!$B$15,$O43-1,R$14)*$L43+OFFSET('Dist Factors'!$B$15,$K43-1,R$14)*$H43</f>
        <v>-32198.80785627797</v>
      </c>
      <c r="S43" s="20"/>
      <c r="T43" s="20">
        <f ca="1">OFFSET('Dist Factors'!$B$15,$O43-1,T$14)*$L43+OFFSET('Dist Factors'!$B$15,$K43-1,T$14)*$H43</f>
        <v>-170778.76419164834</v>
      </c>
      <c r="U43" s="20"/>
      <c r="V43" s="20">
        <f ca="1">OFFSET('Dist Factors'!$B$15,$O43-1,V$14)*$L43+OFFSET('Dist Factors'!$B$15,$K43-1,V$14)*$H43</f>
        <v>0</v>
      </c>
      <c r="W43" s="9"/>
      <c r="X43" s="20">
        <f ca="1">OFFSET('Dist Factors'!$B$15,$O43-1,X$14)*$L43+OFFSET('Dist Factors'!$B$15,$K43-1,X$14)*$H43</f>
        <v>0</v>
      </c>
      <c r="Y43" s="9"/>
      <c r="Z43" s="20">
        <f ca="1">OFFSET('Dist Factors'!$B$15,$O43-1,Z$14)*$L43+OFFSET('Dist Factors'!$B$15,$K43-1,Z$14)*$H43</f>
        <v>0</v>
      </c>
      <c r="AA43" s="20"/>
      <c r="AB43" s="20">
        <f ca="1">OFFSET('Dist Factors'!$B$15,$O43-1,AB$14)*$L43+OFFSET('Dist Factors'!$B$15,$K43-1,AB$14)*$H43</f>
        <v>0</v>
      </c>
      <c r="AC43" s="9"/>
      <c r="AD43" s="20">
        <f ca="1">OFFSET('Dist Factors'!$B$15,$O43-1,AD$14)*$L43+OFFSET('Dist Factors'!$B$15,$K43-1,AD$14)*$H43</f>
        <v>0</v>
      </c>
      <c r="AE43" s="9"/>
      <c r="AF43" s="20">
        <f ca="1">OFFSET('Dist Factors'!$B$15,$O43-1,AF$14)*$L43+OFFSET('Dist Factors'!$B$15,$K43-1,AF$14)*$H43</f>
        <v>0</v>
      </c>
      <c r="AG43" s="9"/>
      <c r="AH43" s="20">
        <f ca="1">OFFSET('Dist Factors'!$B$15,$O43-1,AH$14)*$L43+OFFSET('Dist Factors'!$B$15,$K43-1,AH$14)*$H43</f>
        <v>0</v>
      </c>
      <c r="AI43" s="9"/>
      <c r="AJ43" s="9">
        <f t="shared" ca="1" si="18"/>
        <v>-371324.53497546038</v>
      </c>
      <c r="AL43" s="25" t="str">
        <f t="shared" ca="1" si="19"/>
        <v/>
      </c>
      <c r="AM43" s="51"/>
      <c r="AO43" s="38"/>
      <c r="AR43" s="50"/>
      <c r="AT43" s="50"/>
      <c r="AV43" s="50"/>
      <c r="AX43" s="50"/>
      <c r="AZ43" s="50"/>
      <c r="BB43" s="50"/>
      <c r="BD43" s="50"/>
      <c r="BF43" s="50"/>
      <c r="BH43" s="50"/>
      <c r="BJ43" s="50"/>
      <c r="BL43" s="50"/>
    </row>
    <row r="44" spans="2:64" x14ac:dyDescent="0.2">
      <c r="B44" s="18">
        <f t="shared" si="20"/>
        <v>21</v>
      </c>
      <c r="D44" s="1" t="s">
        <v>23</v>
      </c>
      <c r="F44" s="50">
        <f ca="1">Function!V44</f>
        <v>-3164609.488205547</v>
      </c>
      <c r="H44" s="50"/>
      <c r="J44" s="2"/>
      <c r="K44" s="73">
        <f>_xlfn.IFNA(MATCH(J44,'Dist Factors'!$B$15:$B$431,0),0)</f>
        <v>0</v>
      </c>
      <c r="L44" s="50">
        <f t="shared" ca="1" si="21"/>
        <v>-3164609.488205547</v>
      </c>
      <c r="N44" s="18" t="s">
        <v>78</v>
      </c>
      <c r="O44" s="73">
        <f>_xlfn.IFNA(MATCH(N44,'Dist Factors'!$B$15:$B$431,0),0)</f>
        <v>62</v>
      </c>
      <c r="P44" s="20">
        <f ca="1">OFFSET('Dist Factors'!$B$15,$O44-1,P$14)*$L44+OFFSET('Dist Factors'!$B$15,$K44-1,P$14)*$H44</f>
        <v>-820868.52192691958</v>
      </c>
      <c r="R44" s="20">
        <f ca="1">OFFSET('Dist Factors'!$B$15,$O44-1,R$14)*$L44+OFFSET('Dist Factors'!$B$15,$K44-1,R$14)*$H44</f>
        <v>-157003.056979229</v>
      </c>
      <c r="S44" s="20"/>
      <c r="T44" s="20">
        <f ca="1">OFFSET('Dist Factors'!$B$15,$O44-1,T$14)*$L44+OFFSET('Dist Factors'!$B$15,$K44-1,T$14)*$H44</f>
        <v>-832726.11100711452</v>
      </c>
      <c r="U44" s="20"/>
      <c r="V44" s="20">
        <f ca="1">OFFSET('Dist Factors'!$B$15,$O44-1,V$14)*$L44+OFFSET('Dist Factors'!$B$15,$K44-1,V$14)*$H44</f>
        <v>0</v>
      </c>
      <c r="W44" s="9"/>
      <c r="X44" s="20">
        <f ca="1">OFFSET('Dist Factors'!$B$15,$O44-1,X$14)*$L44+OFFSET('Dist Factors'!$B$15,$K44-1,X$14)*$H44</f>
        <v>-1354011.7982922839</v>
      </c>
      <c r="Y44" s="9"/>
      <c r="Z44" s="20">
        <f ca="1">OFFSET('Dist Factors'!$B$15,$O44-1,Z$14)*$L44+OFFSET('Dist Factors'!$B$15,$K44-1,Z$14)*$H44</f>
        <v>0</v>
      </c>
      <c r="AA44" s="20"/>
      <c r="AB44" s="20">
        <f ca="1">OFFSET('Dist Factors'!$B$15,$O44-1,AB$14)*$L44+OFFSET('Dist Factors'!$B$15,$K44-1,AB$14)*$H44</f>
        <v>0</v>
      </c>
      <c r="AC44" s="9"/>
      <c r="AD44" s="20">
        <f ca="1">OFFSET('Dist Factors'!$B$15,$O44-1,AD$14)*$L44+OFFSET('Dist Factors'!$B$15,$K44-1,AD$14)*$H44</f>
        <v>0</v>
      </c>
      <c r="AE44" s="9"/>
      <c r="AF44" s="20">
        <f ca="1">OFFSET('Dist Factors'!$B$15,$O44-1,AF$14)*$L44+OFFSET('Dist Factors'!$B$15,$K44-1,AF$14)*$H44</f>
        <v>0</v>
      </c>
      <c r="AG44" s="9"/>
      <c r="AH44" s="20">
        <f ca="1">OFFSET('Dist Factors'!$B$15,$O44-1,AH$14)*$L44+OFFSET('Dist Factors'!$B$15,$K44-1,AH$14)*$H44</f>
        <v>0</v>
      </c>
      <c r="AI44" s="9"/>
      <c r="AJ44" s="9">
        <f t="shared" ca="1" si="18"/>
        <v>-3164609.488205547</v>
      </c>
      <c r="AL44" s="25" t="str">
        <f t="shared" ca="1" si="19"/>
        <v/>
      </c>
      <c r="AM44" s="51"/>
      <c r="AO44" s="38"/>
      <c r="AR44" s="50"/>
      <c r="AT44" s="50"/>
      <c r="AV44" s="50"/>
      <c r="AX44" s="50"/>
      <c r="AZ44" s="50"/>
      <c r="BB44" s="50"/>
      <c r="BD44" s="50"/>
      <c r="BF44" s="50"/>
      <c r="BH44" s="50"/>
      <c r="BJ44" s="50"/>
      <c r="BL44" s="50"/>
    </row>
    <row r="45" spans="2:64" x14ac:dyDescent="0.2">
      <c r="B45" s="18">
        <f t="shared" si="20"/>
        <v>22</v>
      </c>
      <c r="D45" s="1" t="s">
        <v>25</v>
      </c>
      <c r="F45" s="50">
        <f ca="1">Function!V45</f>
        <v>-7071.2809398120935</v>
      </c>
      <c r="H45" s="50"/>
      <c r="K45" s="73">
        <f>_xlfn.IFNA(MATCH(J45,'Dist Factors'!$B$15:$B$431,0),0)</f>
        <v>0</v>
      </c>
      <c r="L45" s="50">
        <f t="shared" ca="1" si="21"/>
        <v>-7071.2809398120935</v>
      </c>
      <c r="N45" s="18" t="s">
        <v>241</v>
      </c>
      <c r="O45" s="73">
        <f>_xlfn.IFNA(MATCH(N45,'Dist Factors'!$B$15:$B$431,0),0)</f>
        <v>14</v>
      </c>
      <c r="P45" s="20">
        <f ca="1">OFFSET('Dist Factors'!$B$15,$O45-1,P$14)*$L45+OFFSET('Dist Factors'!$B$15,$K45-1,P$14)*$H45</f>
        <v>0</v>
      </c>
      <c r="R45" s="20">
        <f ca="1">OFFSET('Dist Factors'!$B$15,$O45-1,R$14)*$L45+OFFSET('Dist Factors'!$B$15,$K45-1,R$14)*$H45</f>
        <v>0</v>
      </c>
      <c r="S45" s="20"/>
      <c r="T45" s="20">
        <f ca="1">OFFSET('Dist Factors'!$B$15,$O45-1,T$14)*$L45+OFFSET('Dist Factors'!$B$15,$K45-1,T$14)*$H45</f>
        <v>0</v>
      </c>
      <c r="U45" s="20"/>
      <c r="V45" s="20">
        <f ca="1">OFFSET('Dist Factors'!$B$15,$O45-1,V$14)*$L45+OFFSET('Dist Factors'!$B$15,$K45-1,V$14)*$H45</f>
        <v>0</v>
      </c>
      <c r="W45" s="9"/>
      <c r="X45" s="20">
        <f ca="1">OFFSET('Dist Factors'!$B$15,$O45-1,X$14)*$L45+OFFSET('Dist Factors'!$B$15,$K45-1,X$14)*$H45</f>
        <v>0</v>
      </c>
      <c r="Y45" s="9"/>
      <c r="Z45" s="20">
        <f ca="1">OFFSET('Dist Factors'!$B$15,$O45-1,Z$14)*$L45+OFFSET('Dist Factors'!$B$15,$K45-1,Z$14)*$H45</f>
        <v>0</v>
      </c>
      <c r="AA45" s="20"/>
      <c r="AB45" s="20">
        <f ca="1">OFFSET('Dist Factors'!$B$15,$O45-1,AB$14)*$L45+OFFSET('Dist Factors'!$B$15,$K45-1,AB$14)*$H45</f>
        <v>0</v>
      </c>
      <c r="AC45" s="9"/>
      <c r="AD45" s="20">
        <f ca="1">OFFSET('Dist Factors'!$B$15,$O45-1,AD$14)*$L45+OFFSET('Dist Factors'!$B$15,$K45-1,AD$14)*$H45</f>
        <v>-7071.2809398120935</v>
      </c>
      <c r="AE45" s="9"/>
      <c r="AF45" s="20">
        <f ca="1">OFFSET('Dist Factors'!$B$15,$O45-1,AF$14)*$L45+OFFSET('Dist Factors'!$B$15,$K45-1,AF$14)*$H45</f>
        <v>0</v>
      </c>
      <c r="AG45" s="9"/>
      <c r="AH45" s="20">
        <f ca="1">OFFSET('Dist Factors'!$B$15,$O45-1,AH$14)*$L45+OFFSET('Dist Factors'!$B$15,$K45-1,AH$14)*$H45</f>
        <v>0</v>
      </c>
      <c r="AI45" s="9"/>
      <c r="AJ45" s="9">
        <f t="shared" ca="1" si="18"/>
        <v>-7071.2809398120935</v>
      </c>
      <c r="AL45" s="25" t="str">
        <f t="shared" ca="1" si="19"/>
        <v/>
      </c>
      <c r="AM45" s="51"/>
      <c r="AO45" s="38"/>
      <c r="AR45" s="50"/>
      <c r="AT45" s="50"/>
      <c r="AV45" s="50"/>
      <c r="AX45" s="50"/>
      <c r="AZ45" s="50"/>
      <c r="BB45" s="50"/>
      <c r="BD45" s="50"/>
      <c r="BF45" s="50"/>
      <c r="BH45" s="50"/>
      <c r="BJ45" s="50"/>
      <c r="BL45" s="50"/>
    </row>
    <row r="46" spans="2:64" x14ac:dyDescent="0.2">
      <c r="B46" s="18">
        <f t="shared" si="20"/>
        <v>23</v>
      </c>
      <c r="D46" s="1" t="s">
        <v>27</v>
      </c>
      <c r="F46" s="50">
        <f ca="1">Function!V46</f>
        <v>0</v>
      </c>
      <c r="H46" s="50"/>
      <c r="K46" s="73">
        <f>_xlfn.IFNA(MATCH(J46,'Dist Factors'!$B$15:$B$431,0),0)</f>
        <v>0</v>
      </c>
      <c r="L46" s="50">
        <f t="shared" ca="1" si="21"/>
        <v>0</v>
      </c>
      <c r="O46" s="73">
        <f>_xlfn.IFNA(MATCH(N46,'Dist Factors'!$B$15:$B$431,0),0)</f>
        <v>0</v>
      </c>
      <c r="P46" s="20">
        <f ca="1">OFFSET('Dist Factors'!$B$15,$O46-1,P$14)*$L46+OFFSET('Dist Factors'!$B$15,$K46-1,P$14)*$H46</f>
        <v>0</v>
      </c>
      <c r="R46" s="20">
        <f ca="1">OFFSET('Dist Factors'!$B$15,$O46-1,R$14)*$L46+OFFSET('Dist Factors'!$B$15,$K46-1,R$14)*$H46</f>
        <v>0</v>
      </c>
      <c r="S46" s="20"/>
      <c r="T46" s="20">
        <f ca="1">OFFSET('Dist Factors'!$B$15,$O46-1,T$14)*$L46+OFFSET('Dist Factors'!$B$15,$K46-1,T$14)*$H46</f>
        <v>0</v>
      </c>
      <c r="U46" s="20"/>
      <c r="V46" s="20">
        <f ca="1">OFFSET('Dist Factors'!$B$15,$O46-1,V$14)*$L46+OFFSET('Dist Factors'!$B$15,$K46-1,V$14)*$H46</f>
        <v>0</v>
      </c>
      <c r="W46" s="9"/>
      <c r="X46" s="20">
        <f ca="1">OFFSET('Dist Factors'!$B$15,$O46-1,X$14)*$L46+OFFSET('Dist Factors'!$B$15,$K46-1,X$14)*$H46</f>
        <v>0</v>
      </c>
      <c r="Y46" s="9"/>
      <c r="Z46" s="20">
        <f ca="1">OFFSET('Dist Factors'!$B$15,$O46-1,Z$14)*$L46+OFFSET('Dist Factors'!$B$15,$K46-1,Z$14)*$H46</f>
        <v>0</v>
      </c>
      <c r="AA46" s="20"/>
      <c r="AB46" s="20">
        <f ca="1">OFFSET('Dist Factors'!$B$15,$O46-1,AB$14)*$L46+OFFSET('Dist Factors'!$B$15,$K46-1,AB$14)*$H46</f>
        <v>0</v>
      </c>
      <c r="AC46" s="9"/>
      <c r="AD46" s="20">
        <f ca="1">OFFSET('Dist Factors'!$B$15,$O46-1,AD$14)*$L46+OFFSET('Dist Factors'!$B$15,$K46-1,AD$14)*$H46</f>
        <v>0</v>
      </c>
      <c r="AE46" s="9"/>
      <c r="AF46" s="20">
        <f ca="1">OFFSET('Dist Factors'!$B$15,$O46-1,AF$14)*$L46+OFFSET('Dist Factors'!$B$15,$K46-1,AF$14)*$H46</f>
        <v>0</v>
      </c>
      <c r="AG46" s="9"/>
      <c r="AH46" s="20">
        <f ca="1">OFFSET('Dist Factors'!$B$15,$O46-1,AH$14)*$L46+OFFSET('Dist Factors'!$B$15,$K46-1,AH$14)*$H46</f>
        <v>0</v>
      </c>
      <c r="AI46" s="9"/>
      <c r="AJ46" s="9">
        <f t="shared" ca="1" si="18"/>
        <v>0</v>
      </c>
      <c r="AL46" s="25" t="str">
        <f t="shared" ca="1" si="19"/>
        <v/>
      </c>
      <c r="AM46" s="51"/>
      <c r="AO46" s="38"/>
      <c r="AR46" s="50"/>
      <c r="AT46" s="50"/>
      <c r="AV46" s="50"/>
      <c r="AX46" s="50"/>
      <c r="AZ46" s="50"/>
      <c r="BB46" s="50"/>
      <c r="BD46" s="50"/>
      <c r="BF46" s="50"/>
      <c r="BH46" s="50"/>
      <c r="BJ46" s="50"/>
      <c r="BL46" s="50"/>
    </row>
    <row r="47" spans="2:64" x14ac:dyDescent="0.2">
      <c r="B47" s="18">
        <f t="shared" si="20"/>
        <v>24</v>
      </c>
      <c r="D47" s="1" t="s">
        <v>29</v>
      </c>
      <c r="F47" s="50">
        <f ca="1">Function!V47</f>
        <v>0</v>
      </c>
      <c r="H47" s="50"/>
      <c r="K47" s="73">
        <f>_xlfn.IFNA(MATCH(J47,'Dist Factors'!$B$15:$B$431,0),0)</f>
        <v>0</v>
      </c>
      <c r="L47" s="50">
        <f t="shared" ca="1" si="21"/>
        <v>0</v>
      </c>
      <c r="O47" s="73">
        <f>_xlfn.IFNA(MATCH(N47,'Dist Factors'!$B$15:$B$431,0),0)</f>
        <v>0</v>
      </c>
      <c r="P47" s="20">
        <f ca="1">OFFSET('Dist Factors'!$B$15,$O47-1,P$14)*$L47+OFFSET('Dist Factors'!$B$15,$K47-1,P$14)*$H47</f>
        <v>0</v>
      </c>
      <c r="R47" s="20">
        <f ca="1">OFFSET('Dist Factors'!$B$15,$O47-1,R$14)*$L47+OFFSET('Dist Factors'!$B$15,$K47-1,R$14)*$H47</f>
        <v>0</v>
      </c>
      <c r="S47" s="20"/>
      <c r="T47" s="20">
        <f ca="1">OFFSET('Dist Factors'!$B$15,$O47-1,T$14)*$L47+OFFSET('Dist Factors'!$B$15,$K47-1,T$14)*$H47</f>
        <v>0</v>
      </c>
      <c r="U47" s="20"/>
      <c r="V47" s="20">
        <f ca="1">OFFSET('Dist Factors'!$B$15,$O47-1,V$14)*$L47+OFFSET('Dist Factors'!$B$15,$K47-1,V$14)*$H47</f>
        <v>0</v>
      </c>
      <c r="W47" s="9"/>
      <c r="X47" s="20">
        <f ca="1">OFFSET('Dist Factors'!$B$15,$O47-1,X$14)*$L47+OFFSET('Dist Factors'!$B$15,$K47-1,X$14)*$H47</f>
        <v>0</v>
      </c>
      <c r="Y47" s="9"/>
      <c r="Z47" s="20">
        <f ca="1">OFFSET('Dist Factors'!$B$15,$O47-1,Z$14)*$L47+OFFSET('Dist Factors'!$B$15,$K47-1,Z$14)*$H47</f>
        <v>0</v>
      </c>
      <c r="AA47" s="20"/>
      <c r="AB47" s="20">
        <f ca="1">OFFSET('Dist Factors'!$B$15,$O47-1,AB$14)*$L47+OFFSET('Dist Factors'!$B$15,$K47-1,AB$14)*$H47</f>
        <v>0</v>
      </c>
      <c r="AC47" s="9"/>
      <c r="AD47" s="20">
        <f ca="1">OFFSET('Dist Factors'!$B$15,$O47-1,AD$14)*$L47+OFFSET('Dist Factors'!$B$15,$K47-1,AD$14)*$H47</f>
        <v>0</v>
      </c>
      <c r="AE47" s="9"/>
      <c r="AF47" s="20">
        <f ca="1">OFFSET('Dist Factors'!$B$15,$O47-1,AF$14)*$L47+OFFSET('Dist Factors'!$B$15,$K47-1,AF$14)*$H47</f>
        <v>0</v>
      </c>
      <c r="AG47" s="9"/>
      <c r="AH47" s="20">
        <f ca="1">OFFSET('Dist Factors'!$B$15,$O47-1,AH$14)*$L47+OFFSET('Dist Factors'!$B$15,$K47-1,AH$14)*$H47</f>
        <v>0</v>
      </c>
      <c r="AI47" s="9"/>
      <c r="AJ47" s="9">
        <f t="shared" ca="1" si="18"/>
        <v>0</v>
      </c>
      <c r="AL47" s="25" t="str">
        <f t="shared" ca="1" si="19"/>
        <v/>
      </c>
      <c r="AM47" s="51"/>
      <c r="AO47" s="38"/>
      <c r="AR47" s="50"/>
      <c r="AT47" s="50"/>
      <c r="AV47" s="50"/>
      <c r="AX47" s="50"/>
      <c r="AZ47" s="50"/>
      <c r="BB47" s="50"/>
      <c r="BD47" s="50"/>
      <c r="BF47" s="50"/>
      <c r="BH47" s="50"/>
      <c r="BJ47" s="50"/>
      <c r="BL47" s="50"/>
    </row>
    <row r="48" spans="2:64" x14ac:dyDescent="0.2">
      <c r="B48" s="18">
        <f t="shared" si="20"/>
        <v>25</v>
      </c>
      <c r="D48" s="1" t="s">
        <v>30</v>
      </c>
      <c r="F48" s="50">
        <f ca="1">Function!V48</f>
        <v>0</v>
      </c>
      <c r="H48" s="50"/>
      <c r="K48" s="73">
        <f>_xlfn.IFNA(MATCH(J48,'Dist Factors'!$B$15:$B$431,0),0)</f>
        <v>0</v>
      </c>
      <c r="L48" s="50">
        <f t="shared" ca="1" si="21"/>
        <v>0</v>
      </c>
      <c r="O48" s="73">
        <f>_xlfn.IFNA(MATCH(N48,'Dist Factors'!$B$15:$B$431,0),0)</f>
        <v>0</v>
      </c>
      <c r="P48" s="20">
        <f ca="1">OFFSET('Dist Factors'!$B$15,$O48-1,P$14)*$L48+OFFSET('Dist Factors'!$B$15,$K48-1,P$14)*$H48</f>
        <v>0</v>
      </c>
      <c r="R48" s="20">
        <f ca="1">OFFSET('Dist Factors'!$B$15,$O48-1,R$14)*$L48+OFFSET('Dist Factors'!$B$15,$K48-1,R$14)*$H48</f>
        <v>0</v>
      </c>
      <c r="S48" s="20"/>
      <c r="T48" s="20">
        <f ca="1">OFFSET('Dist Factors'!$B$15,$O48-1,T$14)*$L48+OFFSET('Dist Factors'!$B$15,$K48-1,T$14)*$H48</f>
        <v>0</v>
      </c>
      <c r="U48" s="20"/>
      <c r="V48" s="20">
        <f ca="1">OFFSET('Dist Factors'!$B$15,$O48-1,V$14)*$L48+OFFSET('Dist Factors'!$B$15,$K48-1,V$14)*$H48</f>
        <v>0</v>
      </c>
      <c r="W48" s="9"/>
      <c r="X48" s="20">
        <f ca="1">OFFSET('Dist Factors'!$B$15,$O48-1,X$14)*$L48+OFFSET('Dist Factors'!$B$15,$K48-1,X$14)*$H48</f>
        <v>0</v>
      </c>
      <c r="Y48" s="9"/>
      <c r="Z48" s="20">
        <f ca="1">OFFSET('Dist Factors'!$B$15,$O48-1,Z$14)*$L48+OFFSET('Dist Factors'!$B$15,$K48-1,Z$14)*$H48</f>
        <v>0</v>
      </c>
      <c r="AA48" s="20"/>
      <c r="AB48" s="20">
        <f ca="1">OFFSET('Dist Factors'!$B$15,$O48-1,AB$14)*$L48+OFFSET('Dist Factors'!$B$15,$K48-1,AB$14)*$H48</f>
        <v>0</v>
      </c>
      <c r="AC48" s="9"/>
      <c r="AD48" s="20">
        <f ca="1">OFFSET('Dist Factors'!$B$15,$O48-1,AD$14)*$L48+OFFSET('Dist Factors'!$B$15,$K48-1,AD$14)*$H48</f>
        <v>0</v>
      </c>
      <c r="AE48" s="9"/>
      <c r="AF48" s="20">
        <f ca="1">OFFSET('Dist Factors'!$B$15,$O48-1,AF$14)*$L48+OFFSET('Dist Factors'!$B$15,$K48-1,AF$14)*$H48</f>
        <v>0</v>
      </c>
      <c r="AG48" s="9"/>
      <c r="AH48" s="20">
        <f ca="1">OFFSET('Dist Factors'!$B$15,$O48-1,AH$14)*$L48+OFFSET('Dist Factors'!$B$15,$K48-1,AH$14)*$H48</f>
        <v>0</v>
      </c>
      <c r="AI48" s="9"/>
      <c r="AJ48" s="9">
        <f t="shared" ca="1" si="18"/>
        <v>0</v>
      </c>
      <c r="AL48" s="25" t="str">
        <f t="shared" ca="1" si="19"/>
        <v/>
      </c>
      <c r="AM48" s="51"/>
      <c r="AO48" s="38"/>
      <c r="AR48" s="50"/>
      <c r="AT48" s="50"/>
      <c r="AV48" s="50"/>
      <c r="AX48" s="50"/>
      <c r="AZ48" s="50"/>
      <c r="BB48" s="50"/>
      <c r="BD48" s="50"/>
      <c r="BF48" s="50"/>
      <c r="BH48" s="50"/>
      <c r="BJ48" s="50"/>
      <c r="BL48" s="50"/>
    </row>
    <row r="49" spans="2:64" x14ac:dyDescent="0.2">
      <c r="B49" s="18">
        <f t="shared" si="20"/>
        <v>26</v>
      </c>
      <c r="D49" s="1" t="s">
        <v>31</v>
      </c>
      <c r="F49" s="50">
        <f ca="1">Function!V49</f>
        <v>-2151619.3783299127</v>
      </c>
      <c r="H49" s="50"/>
      <c r="K49" s="73">
        <f>_xlfn.IFNA(MATCH(J49,'Dist Factors'!$B$15:$B$431,0),0)</f>
        <v>0</v>
      </c>
      <c r="L49" s="50">
        <f t="shared" ca="1" si="21"/>
        <v>-2151619.3783299127</v>
      </c>
      <c r="N49" s="18" t="s">
        <v>243</v>
      </c>
      <c r="O49" s="73">
        <f>_xlfn.IFNA(MATCH(N49,'Dist Factors'!$B$15:$B$431,0),0)</f>
        <v>8</v>
      </c>
      <c r="P49" s="20">
        <f ca="1">OFFSET('Dist Factors'!$B$15,$O49-1,P$14)*$L49+OFFSET('Dist Factors'!$B$15,$K49-1,P$14)*$H49</f>
        <v>0</v>
      </c>
      <c r="R49" s="20">
        <f ca="1">OFFSET('Dist Factors'!$B$15,$O49-1,R$14)*$L49+OFFSET('Dist Factors'!$B$15,$K49-1,R$14)*$H49</f>
        <v>0</v>
      </c>
      <c r="S49" s="20"/>
      <c r="T49" s="20">
        <f ca="1">OFFSET('Dist Factors'!$B$15,$O49-1,T$14)*$L49+OFFSET('Dist Factors'!$B$15,$K49-1,T$14)*$H49</f>
        <v>0</v>
      </c>
      <c r="U49" s="20"/>
      <c r="V49" s="20">
        <f ca="1">OFFSET('Dist Factors'!$B$15,$O49-1,V$14)*$L49+OFFSET('Dist Factors'!$B$15,$K49-1,V$14)*$H49</f>
        <v>0</v>
      </c>
      <c r="W49" s="9"/>
      <c r="X49" s="20">
        <f ca="1">OFFSET('Dist Factors'!$B$15,$O49-1,X$14)*$L49+OFFSET('Dist Factors'!$B$15,$K49-1,X$14)*$H49</f>
        <v>0</v>
      </c>
      <c r="Y49" s="9"/>
      <c r="Z49" s="20">
        <f ca="1">OFFSET('Dist Factors'!$B$15,$O49-1,Z$14)*$L49+OFFSET('Dist Factors'!$B$15,$K49-1,Z$14)*$H49</f>
        <v>-2151619.3783299127</v>
      </c>
      <c r="AA49" s="20"/>
      <c r="AB49" s="20">
        <f ca="1">OFFSET('Dist Factors'!$B$15,$O49-1,AB$14)*$L49+OFFSET('Dist Factors'!$B$15,$K49-1,AB$14)*$H49</f>
        <v>0</v>
      </c>
      <c r="AC49" s="9"/>
      <c r="AD49" s="20">
        <f ca="1">OFFSET('Dist Factors'!$B$15,$O49-1,AD$14)*$L49+OFFSET('Dist Factors'!$B$15,$K49-1,AD$14)*$H49</f>
        <v>0</v>
      </c>
      <c r="AE49" s="9"/>
      <c r="AF49" s="20">
        <f ca="1">OFFSET('Dist Factors'!$B$15,$O49-1,AF$14)*$L49+OFFSET('Dist Factors'!$B$15,$K49-1,AF$14)*$H49</f>
        <v>0</v>
      </c>
      <c r="AG49" s="9"/>
      <c r="AH49" s="20">
        <f ca="1">OFFSET('Dist Factors'!$B$15,$O49-1,AH$14)*$L49+OFFSET('Dist Factors'!$B$15,$K49-1,AH$14)*$H49</f>
        <v>0</v>
      </c>
      <c r="AI49" s="9"/>
      <c r="AJ49" s="9">
        <f t="shared" ca="1" si="18"/>
        <v>-2151619.3783299127</v>
      </c>
      <c r="AL49" s="25" t="str">
        <f t="shared" ca="1" si="19"/>
        <v/>
      </c>
      <c r="AM49" s="51"/>
      <c r="AO49" s="38"/>
      <c r="AR49" s="50"/>
      <c r="AT49" s="50"/>
      <c r="AV49" s="50"/>
      <c r="AX49" s="50"/>
      <c r="AZ49" s="50"/>
      <c r="BB49" s="50"/>
      <c r="BD49" s="50"/>
      <c r="BF49" s="50"/>
      <c r="BH49" s="50"/>
      <c r="BJ49" s="50"/>
      <c r="BL49" s="50"/>
    </row>
    <row r="50" spans="2:64" x14ac:dyDescent="0.2">
      <c r="B50" s="18">
        <f t="shared" si="20"/>
        <v>27</v>
      </c>
      <c r="D50" s="1" t="s">
        <v>293</v>
      </c>
      <c r="F50" s="50">
        <f ca="1">Function!V50</f>
        <v>-656728.98608636635</v>
      </c>
      <c r="H50" s="50"/>
      <c r="K50" s="73">
        <f>_xlfn.IFNA(MATCH(J50,'Dist Factors'!$B$15:$B$431,0),0)</f>
        <v>0</v>
      </c>
      <c r="L50" s="50">
        <f t="shared" ca="1" si="21"/>
        <v>-656728.98608636635</v>
      </c>
      <c r="N50" s="18" t="s">
        <v>240</v>
      </c>
      <c r="O50" s="73">
        <f>_xlfn.IFNA(MATCH(N50,'Dist Factors'!$B$15:$B$431,0),0)</f>
        <v>5</v>
      </c>
      <c r="P50" s="20">
        <f ca="1">OFFSET('Dist Factors'!$B$15,$O50-1,P$14)*$L50+OFFSET('Dist Factors'!$B$15,$K50-1,P$14)*$H50</f>
        <v>0</v>
      </c>
      <c r="R50" s="20">
        <f ca="1">OFFSET('Dist Factors'!$B$15,$O50-1,R$14)*$L50+OFFSET('Dist Factors'!$B$15,$K50-1,R$14)*$H50</f>
        <v>0</v>
      </c>
      <c r="S50" s="20"/>
      <c r="T50" s="20">
        <f ca="1">OFFSET('Dist Factors'!$B$15,$O50-1,T$14)*$L50+OFFSET('Dist Factors'!$B$15,$K50-1,T$14)*$H50</f>
        <v>0</v>
      </c>
      <c r="U50" s="20"/>
      <c r="V50" s="20">
        <f ca="1">OFFSET('Dist Factors'!$B$15,$O50-1,V$14)*$L50+OFFSET('Dist Factors'!$B$15,$K50-1,V$14)*$H50</f>
        <v>0</v>
      </c>
      <c r="W50" s="9"/>
      <c r="X50" s="20">
        <f ca="1">OFFSET('Dist Factors'!$B$15,$O50-1,X$14)*$L50+OFFSET('Dist Factors'!$B$15,$K50-1,X$14)*$H50</f>
        <v>0</v>
      </c>
      <c r="Y50" s="9"/>
      <c r="Z50" s="20">
        <f ca="1">OFFSET('Dist Factors'!$B$15,$O50-1,Z$14)*$L50+OFFSET('Dist Factors'!$B$15,$K50-1,Z$14)*$H50</f>
        <v>0</v>
      </c>
      <c r="AA50" s="20"/>
      <c r="AB50" s="20">
        <f ca="1">OFFSET('Dist Factors'!$B$15,$O50-1,AB$14)*$L50+OFFSET('Dist Factors'!$B$15,$K50-1,AB$14)*$H50</f>
        <v>-656728.98608636635</v>
      </c>
      <c r="AC50" s="9"/>
      <c r="AD50" s="20">
        <f ca="1">OFFSET('Dist Factors'!$B$15,$O50-1,AD$14)*$L50+OFFSET('Dist Factors'!$B$15,$K50-1,AD$14)*$H50</f>
        <v>0</v>
      </c>
      <c r="AE50" s="9"/>
      <c r="AF50" s="20">
        <f ca="1">OFFSET('Dist Factors'!$B$15,$O50-1,AF$14)*$L50+OFFSET('Dist Factors'!$B$15,$K50-1,AF$14)*$H50</f>
        <v>0</v>
      </c>
      <c r="AG50" s="9"/>
      <c r="AH50" s="20">
        <f ca="1">OFFSET('Dist Factors'!$B$15,$O50-1,AH$14)*$L50+OFFSET('Dist Factors'!$B$15,$K50-1,AH$14)*$H50</f>
        <v>0</v>
      </c>
      <c r="AI50" s="9"/>
      <c r="AJ50" s="9">
        <f t="shared" ca="1" si="18"/>
        <v>-656728.98608636635</v>
      </c>
      <c r="AL50" s="25" t="str">
        <f t="shared" ca="1" si="19"/>
        <v/>
      </c>
      <c r="AM50" s="51"/>
      <c r="AO50" s="38"/>
      <c r="AR50" s="50"/>
      <c r="AT50" s="50"/>
      <c r="AV50" s="50"/>
      <c r="AX50" s="50"/>
      <c r="AZ50" s="50"/>
      <c r="BB50" s="50"/>
      <c r="BD50" s="50"/>
      <c r="BF50" s="50"/>
      <c r="BH50" s="50"/>
      <c r="BJ50" s="50"/>
      <c r="BL50" s="50"/>
    </row>
    <row r="51" spans="2:64" x14ac:dyDescent="0.2">
      <c r="B51" s="18">
        <f>B50+1</f>
        <v>28</v>
      </c>
      <c r="D51" s="1" t="s">
        <v>34</v>
      </c>
      <c r="F51" s="50">
        <f ca="1">Function!V51</f>
        <v>-167236.19894237144</v>
      </c>
      <c r="H51" s="50"/>
      <c r="K51" s="73">
        <f>_xlfn.IFNA(MATCH(J51,'Dist Factors'!$B$15:$B$431,0),0)</f>
        <v>0</v>
      </c>
      <c r="L51" s="50">
        <f t="shared" ca="1" si="21"/>
        <v>-167236.19894237144</v>
      </c>
      <c r="N51" s="18" t="s">
        <v>241</v>
      </c>
      <c r="O51" s="73">
        <f>_xlfn.IFNA(MATCH(N51,'Dist Factors'!$B$15:$B$431,0),0)</f>
        <v>14</v>
      </c>
      <c r="P51" s="20">
        <f ca="1">OFFSET('Dist Factors'!$B$15,$O51-1,P$14)*$L51+OFFSET('Dist Factors'!$B$15,$K51-1,P$14)*$H51</f>
        <v>0</v>
      </c>
      <c r="R51" s="20">
        <f ca="1">OFFSET('Dist Factors'!$B$15,$O51-1,R$14)*$L51+OFFSET('Dist Factors'!$B$15,$K51-1,R$14)*$H51</f>
        <v>0</v>
      </c>
      <c r="S51" s="20"/>
      <c r="T51" s="20">
        <f ca="1">OFFSET('Dist Factors'!$B$15,$O51-1,T$14)*$L51+OFFSET('Dist Factors'!$B$15,$K51-1,T$14)*$H51</f>
        <v>0</v>
      </c>
      <c r="U51" s="20"/>
      <c r="V51" s="20">
        <f ca="1">OFFSET('Dist Factors'!$B$15,$O51-1,V$14)*$L51+OFFSET('Dist Factors'!$B$15,$K51-1,V$14)*$H51</f>
        <v>0</v>
      </c>
      <c r="W51" s="9"/>
      <c r="X51" s="20">
        <f ca="1">OFFSET('Dist Factors'!$B$15,$O51-1,X$14)*$L51+OFFSET('Dist Factors'!$B$15,$K51-1,X$14)*$H51</f>
        <v>0</v>
      </c>
      <c r="Y51" s="9"/>
      <c r="Z51" s="20">
        <f ca="1">OFFSET('Dist Factors'!$B$15,$O51-1,Z$14)*$L51+OFFSET('Dist Factors'!$B$15,$K51-1,Z$14)*$H51</f>
        <v>0</v>
      </c>
      <c r="AA51" s="20"/>
      <c r="AB51" s="20">
        <f ca="1">OFFSET('Dist Factors'!$B$15,$O51-1,AB$14)*$L51+OFFSET('Dist Factors'!$B$15,$K51-1,AB$14)*$H51</f>
        <v>0</v>
      </c>
      <c r="AC51" s="9"/>
      <c r="AD51" s="20">
        <f ca="1">OFFSET('Dist Factors'!$B$15,$O51-1,AD$14)*$L51+OFFSET('Dist Factors'!$B$15,$K51-1,AD$14)*$H51</f>
        <v>-167236.19894237144</v>
      </c>
      <c r="AE51" s="9"/>
      <c r="AF51" s="20">
        <f ca="1">OFFSET('Dist Factors'!$B$15,$O51-1,AF$14)*$L51+OFFSET('Dist Factors'!$B$15,$K51-1,AF$14)*$H51</f>
        <v>0</v>
      </c>
      <c r="AG51" s="9"/>
      <c r="AH51" s="20">
        <f ca="1">OFFSET('Dist Factors'!$B$15,$O51-1,AH$14)*$L51+OFFSET('Dist Factors'!$B$15,$K51-1,AH$14)*$H51</f>
        <v>0</v>
      </c>
      <c r="AI51" s="9"/>
      <c r="AJ51" s="9">
        <f t="shared" ca="1" si="18"/>
        <v>-167236.19894237144</v>
      </c>
      <c r="AL51" s="25" t="str">
        <f t="shared" ca="1" si="19"/>
        <v/>
      </c>
      <c r="AM51" s="51"/>
      <c r="AO51" s="38"/>
      <c r="AR51" s="50"/>
      <c r="AT51" s="50"/>
      <c r="AV51" s="50"/>
      <c r="AX51" s="50"/>
      <c r="AZ51" s="50"/>
      <c r="BB51" s="50"/>
      <c r="BD51" s="50"/>
      <c r="BF51" s="50"/>
      <c r="BH51" s="50"/>
      <c r="BJ51" s="50"/>
      <c r="BL51" s="50"/>
    </row>
    <row r="52" spans="2:64" x14ac:dyDescent="0.2">
      <c r="B52" s="18">
        <f>B51+1</f>
        <v>29</v>
      </c>
      <c r="D52" s="1" t="s">
        <v>77</v>
      </c>
      <c r="F52" s="50">
        <f ca="1">Function!V52</f>
        <v>0</v>
      </c>
      <c r="H52" s="50"/>
      <c r="K52" s="73">
        <f>_xlfn.IFNA(MATCH(J52,'Dist Factors'!$B$15:$B$431,0),0)</f>
        <v>0</v>
      </c>
      <c r="L52" s="50">
        <f t="shared" ca="1" si="21"/>
        <v>0</v>
      </c>
      <c r="N52" s="18" t="s">
        <v>486</v>
      </c>
      <c r="O52" s="73">
        <f>_xlfn.IFNA(MATCH(N52,'Dist Factors'!$B$15:$B$431,0),0)</f>
        <v>32</v>
      </c>
      <c r="P52" s="20">
        <f ca="1">OFFSET('Dist Factors'!$B$15,$O52-1,P$14)*$L52+OFFSET('Dist Factors'!$B$15,$K52-1,P$14)*$H52</f>
        <v>0</v>
      </c>
      <c r="R52" s="20">
        <f ca="1">OFFSET('Dist Factors'!$B$15,$O52-1,R$14)*$L52+OFFSET('Dist Factors'!$B$15,$K52-1,R$14)*$H52</f>
        <v>0</v>
      </c>
      <c r="S52" s="20"/>
      <c r="T52" s="20">
        <f ca="1">OFFSET('Dist Factors'!$B$15,$O52-1,T$14)*$L52+OFFSET('Dist Factors'!$B$15,$K52-1,T$14)*$H52</f>
        <v>0</v>
      </c>
      <c r="U52" s="20"/>
      <c r="V52" s="20">
        <f ca="1">OFFSET('Dist Factors'!$B$15,$O52-1,V$14)*$L52+OFFSET('Dist Factors'!$B$15,$K52-1,V$14)*$H52</f>
        <v>0</v>
      </c>
      <c r="W52" s="9"/>
      <c r="X52" s="20">
        <f ca="1">OFFSET('Dist Factors'!$B$15,$O52-1,X$14)*$L52+OFFSET('Dist Factors'!$B$15,$K52-1,X$14)*$H52</f>
        <v>0</v>
      </c>
      <c r="Y52" s="9"/>
      <c r="Z52" s="20">
        <f ca="1">OFFSET('Dist Factors'!$B$15,$O52-1,Z$14)*$L52+OFFSET('Dist Factors'!$B$15,$K52-1,Z$14)*$H52</f>
        <v>0</v>
      </c>
      <c r="AA52" s="20"/>
      <c r="AB52" s="20">
        <f ca="1">OFFSET('Dist Factors'!$B$15,$O52-1,AB$14)*$L52+OFFSET('Dist Factors'!$B$15,$K52-1,AB$14)*$H52</f>
        <v>0</v>
      </c>
      <c r="AC52" s="9"/>
      <c r="AD52" s="20">
        <f ca="1">OFFSET('Dist Factors'!$B$15,$O52-1,AD$14)*$L52+OFFSET('Dist Factors'!$B$15,$K52-1,AD$14)*$H52</f>
        <v>0</v>
      </c>
      <c r="AE52" s="9"/>
      <c r="AF52" s="20">
        <f ca="1">OFFSET('Dist Factors'!$B$15,$O52-1,AF$14)*$L52+OFFSET('Dist Factors'!$B$15,$K52-1,AF$14)*$H52</f>
        <v>0</v>
      </c>
      <c r="AG52" s="9"/>
      <c r="AH52" s="20">
        <f ca="1">OFFSET('Dist Factors'!$B$15,$O52-1,AH$14)*$L52+OFFSET('Dist Factors'!$B$15,$K52-1,AH$14)*$H52</f>
        <v>0</v>
      </c>
      <c r="AI52" s="9"/>
      <c r="AJ52" s="9">
        <f t="shared" ca="1" si="18"/>
        <v>0</v>
      </c>
      <c r="AL52" s="25" t="str">
        <f t="shared" ca="1" si="19"/>
        <v/>
      </c>
      <c r="AM52" s="51"/>
      <c r="AO52" s="38"/>
      <c r="AR52" s="50"/>
      <c r="AT52" s="50"/>
      <c r="AV52" s="50"/>
      <c r="AX52" s="50"/>
      <c r="AZ52" s="50"/>
      <c r="BB52" s="50"/>
      <c r="BD52" s="50"/>
      <c r="BF52" s="50"/>
      <c r="BH52" s="50"/>
      <c r="BJ52" s="50"/>
      <c r="BL52" s="50"/>
    </row>
    <row r="53" spans="2:64" x14ac:dyDescent="0.2">
      <c r="B53" s="18">
        <f t="shared" si="20"/>
        <v>30</v>
      </c>
      <c r="D53" s="1" t="s">
        <v>298</v>
      </c>
      <c r="F53" s="41">
        <f ca="1">SUM(F40:F52)</f>
        <v>-6647041.7818231182</v>
      </c>
      <c r="H53" s="41">
        <f>SUM(H40:H52)</f>
        <v>0</v>
      </c>
      <c r="L53" s="41">
        <f ca="1">SUM(L40:L52)</f>
        <v>-6647041.7818231182</v>
      </c>
      <c r="P53" s="11">
        <f ca="1">SUM(P40:P52)</f>
        <v>-1025169.3593271645</v>
      </c>
      <c r="Q53" s="12"/>
      <c r="R53" s="11">
        <f ca="1">SUM(R40:R52)</f>
        <v>-196078.56683062337</v>
      </c>
      <c r="S53" s="13"/>
      <c r="T53" s="11">
        <f ca="1">SUM(T40:T52)</f>
        <v>-1039978.1096639091</v>
      </c>
      <c r="U53" s="13"/>
      <c r="V53" s="11">
        <f ca="1">SUM(V40:V52)</f>
        <v>0</v>
      </c>
      <c r="W53" s="13"/>
      <c r="X53" s="11">
        <f ca="1">SUM(X40:X52)</f>
        <v>-1403159.9017029582</v>
      </c>
      <c r="Y53" s="13"/>
      <c r="Z53" s="11">
        <f ca="1">SUM(Z40:Z52)</f>
        <v>-2151619.3783299127</v>
      </c>
      <c r="AA53" s="13"/>
      <c r="AB53" s="11">
        <f ca="1">SUM(AB40:AB52)</f>
        <v>-656728.98608636635</v>
      </c>
      <c r="AC53" s="13"/>
      <c r="AD53" s="11">
        <f ca="1">SUM(AD40:AD52)</f>
        <v>-174307.47988218354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8"/>
        <v>-6647041.7818231182</v>
      </c>
      <c r="AK53" s="8"/>
      <c r="AL53" s="25" t="str">
        <f t="shared" ca="1" si="19"/>
        <v/>
      </c>
      <c r="AM53" s="51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8"/>
      <c r="AL54" s="25" t="str">
        <f t="shared" si="19"/>
        <v/>
      </c>
      <c r="AM54" s="51"/>
    </row>
    <row r="55" spans="2:64" x14ac:dyDescent="0.2">
      <c r="B55" s="18">
        <f>B53+1</f>
        <v>31</v>
      </c>
      <c r="D55" s="1" t="s">
        <v>196</v>
      </c>
      <c r="F55" s="50">
        <f ca="1">Function!V55</f>
        <v>-339597.40146953578</v>
      </c>
      <c r="H55" s="50"/>
      <c r="K55" s="73">
        <f>_xlfn.IFNA(MATCH(J55,'Dist Factors'!$B$15:$B$431,0),0)</f>
        <v>0</v>
      </c>
      <c r="L55" s="50">
        <f t="shared" ref="L55" ca="1" si="22">F55-H55</f>
        <v>-339597.40146953578</v>
      </c>
      <c r="N55" s="18" t="s">
        <v>121</v>
      </c>
      <c r="O55" s="73">
        <f>_xlfn.IFNA(MATCH(N55,'Dist Factors'!$B$15:$B$431,0),0)</f>
        <v>26</v>
      </c>
      <c r="P55" s="20">
        <f ca="1">OFFSET('Dist Factors'!$B$15,$O55-1,P$14)*$L55+OFFSET('Dist Factors'!$B$15,$K55-1,P$14)*$H55</f>
        <v>-45099.997644207964</v>
      </c>
      <c r="R55" s="20">
        <f ca="1">OFFSET('Dist Factors'!$B$15,$O55-1,R$14)*$L55+OFFSET('Dist Factors'!$B$15,$K55-1,R$14)*$H55</f>
        <v>-8626.0312227285922</v>
      </c>
      <c r="S55" s="20"/>
      <c r="T55" s="20">
        <f ca="1">OFFSET('Dist Factors'!$B$15,$O55-1,T$14)*$L55+OFFSET('Dist Factors'!$B$15,$K55-1,T$14)*$H55</f>
        <v>-45751.474982293039</v>
      </c>
      <c r="U55" s="20"/>
      <c r="V55" s="20">
        <f ca="1">OFFSET('Dist Factors'!$B$15,$O55-1,V$14)*$L55+OFFSET('Dist Factors'!$B$15,$K55-1,V$14)*$H55</f>
        <v>-14145.573581777839</v>
      </c>
      <c r="W55" s="9"/>
      <c r="X55" s="20">
        <f ca="1">OFFSET('Dist Factors'!$B$15,$O55-1,X$14)*$L55+OFFSET('Dist Factors'!$B$15,$K55-1,X$14)*$H55</f>
        <v>-60405.462895884186</v>
      </c>
      <c r="Y55" s="9"/>
      <c r="Z55" s="20">
        <f ca="1">OFFSET('Dist Factors'!$B$15,$O55-1,Z$14)*$L55+OFFSET('Dist Factors'!$B$15,$K55-1,Z$14)*$H55</f>
        <v>-83393.211794677612</v>
      </c>
      <c r="AA55" s="20"/>
      <c r="AB55" s="20">
        <f ca="1">OFFSET('Dist Factors'!$B$15,$O55-1,AB$14)*$L55+OFFSET('Dist Factors'!$B$15,$K55-1,AB$14)*$H55</f>
        <v>-29974.636867731275</v>
      </c>
      <c r="AC55" s="9"/>
      <c r="AD55" s="20">
        <f ca="1">OFFSET('Dist Factors'!$B$15,$O55-1,AD$14)*$L55+OFFSET('Dist Factors'!$B$15,$K55-1,AD$14)*$H55</f>
        <v>-7351.1715194719736</v>
      </c>
      <c r="AE55" s="9"/>
      <c r="AF55" s="20">
        <f ca="1">OFFSET('Dist Factors'!$B$15,$O55-1,AF$14)*$L55+OFFSET('Dist Factors'!$B$15,$K55-1,AF$14)*$H55</f>
        <v>-44849.840960763329</v>
      </c>
      <c r="AG55" s="9"/>
      <c r="AH55" s="20">
        <f ca="1">OFFSET('Dist Factors'!$B$15,$O55-1,AH$14)*$L55+OFFSET('Dist Factors'!$B$15,$K55-1,AH$14)*$H55</f>
        <v>0</v>
      </c>
      <c r="AI55" s="9"/>
      <c r="AJ55" s="9">
        <f ca="1">SUM(P55:AI55)</f>
        <v>-339597.40146953583</v>
      </c>
      <c r="AL55" s="25" t="str">
        <f t="shared" ca="1" si="19"/>
        <v/>
      </c>
      <c r="AM55" s="51"/>
    </row>
    <row r="56" spans="2:64" x14ac:dyDescent="0.2">
      <c r="AJ56" s="8"/>
      <c r="AL56" s="25" t="str">
        <f t="shared" si="19"/>
        <v/>
      </c>
      <c r="AM56" s="51"/>
    </row>
    <row r="57" spans="2:64" x14ac:dyDescent="0.2">
      <c r="B57" s="18">
        <f>B55+1</f>
        <v>32</v>
      </c>
      <c r="D57" s="1" t="s">
        <v>393</v>
      </c>
      <c r="F57" s="41">
        <f ca="1">F53+F55</f>
        <v>-6986639.1832926543</v>
      </c>
      <c r="H57" s="41">
        <f>H53+H55</f>
        <v>0</v>
      </c>
      <c r="L57" s="41">
        <f ca="1">L53+L55</f>
        <v>-6986639.1832926543</v>
      </c>
      <c r="P57" s="10">
        <f ca="1">P53+P55</f>
        <v>-1070269.3569713724</v>
      </c>
      <c r="Q57" s="14"/>
      <c r="R57" s="10">
        <f ca="1">R53+R55</f>
        <v>-204704.59805335198</v>
      </c>
      <c r="S57" s="8"/>
      <c r="T57" s="10">
        <f ca="1">T53+T55</f>
        <v>-1085729.5846462022</v>
      </c>
      <c r="U57" s="8"/>
      <c r="V57" s="10">
        <f ca="1">V53+V55</f>
        <v>-14145.573581777839</v>
      </c>
      <c r="W57" s="8"/>
      <c r="X57" s="10">
        <f ca="1">X53+X55</f>
        <v>-1463565.3645988423</v>
      </c>
      <c r="Y57" s="8"/>
      <c r="Z57" s="10">
        <f ca="1">Z53+Z55</f>
        <v>-2235012.5901245903</v>
      </c>
      <c r="AA57" s="8"/>
      <c r="AB57" s="10">
        <f ca="1">AB53+AB55</f>
        <v>-686703.62295409758</v>
      </c>
      <c r="AC57" s="8"/>
      <c r="AD57" s="10">
        <f ca="1">AD53+AD55</f>
        <v>-181658.65140165552</v>
      </c>
      <c r="AE57" s="8"/>
      <c r="AF57" s="10">
        <f ca="1">AF53+AF55</f>
        <v>-44849.840960763329</v>
      </c>
      <c r="AG57" s="8"/>
      <c r="AH57" s="10">
        <f ca="1">AH53+AH55</f>
        <v>0</v>
      </c>
      <c r="AI57" s="8"/>
      <c r="AJ57" s="10">
        <f ca="1">AJ53+AJ55</f>
        <v>-6986639.1832926543</v>
      </c>
      <c r="AL57" s="25" t="str">
        <f t="shared" ca="1" si="19"/>
        <v/>
      </c>
      <c r="AM57" s="51"/>
    </row>
    <row r="58" spans="2:64" x14ac:dyDescent="0.2">
      <c r="D58" s="6"/>
      <c r="E58" s="6"/>
      <c r="F58" s="76"/>
      <c r="H58" s="76"/>
      <c r="L58" s="76"/>
      <c r="AL58" s="25" t="str">
        <f t="shared" si="19"/>
        <v/>
      </c>
      <c r="AM58" s="51"/>
    </row>
    <row r="59" spans="2:64" x14ac:dyDescent="0.2">
      <c r="AL59" s="25" t="str">
        <f t="shared" si="19"/>
        <v/>
      </c>
      <c r="AM59" s="51"/>
    </row>
    <row r="60" spans="2:64" x14ac:dyDescent="0.2">
      <c r="D60" s="6" t="s">
        <v>17</v>
      </c>
      <c r="E60" s="7"/>
      <c r="F60" s="77"/>
      <c r="AL60" s="27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L60" s="2"/>
    </row>
    <row r="61" spans="2:64" x14ac:dyDescent="0.2">
      <c r="AL61" s="25" t="str">
        <f t="shared" ref="AL61" si="23">IF(ROUND(L61,4)=ROUND(AJ61,4), "", "check")</f>
        <v/>
      </c>
      <c r="AM61" s="51"/>
    </row>
    <row r="62" spans="2:64" x14ac:dyDescent="0.2">
      <c r="B62" s="18">
        <f>B57+1</f>
        <v>33</v>
      </c>
      <c r="D62" s="1" t="s">
        <v>76</v>
      </c>
      <c r="F62" s="50">
        <f ca="1">Function!V62</f>
        <v>111376.57056194174</v>
      </c>
      <c r="H62" s="50"/>
      <c r="J62" s="2"/>
      <c r="K62" s="73">
        <f>_xlfn.IFNA(MATCH(J62,'Dist Factors'!$B$15:$B$431,0),0)</f>
        <v>0</v>
      </c>
      <c r="L62" s="50">
        <f ca="1">F62-H62</f>
        <v>111376.57056194174</v>
      </c>
      <c r="O62" s="73">
        <f>_xlfn.IFNA(MATCH(N62,'Dist Factors'!$B$15:$B$431,0),0)</f>
        <v>0</v>
      </c>
      <c r="P62" s="20">
        <f ca="1">P18+P40</f>
        <v>31174.461335562897</v>
      </c>
      <c r="R62" s="20">
        <f ca="1">R18+R40</f>
        <v>5962.5696425473361</v>
      </c>
      <c r="S62" s="20"/>
      <c r="T62" s="20">
        <f ca="1">T18+T40</f>
        <v>31624.781870995052</v>
      </c>
      <c r="U62" s="20"/>
      <c r="V62" s="20">
        <f ca="1">V18+V40</f>
        <v>0</v>
      </c>
      <c r="X62" s="20">
        <f ca="1">X18+X40</f>
        <v>42614.757712836465</v>
      </c>
      <c r="Y62" s="9"/>
      <c r="Z62" s="20">
        <f ca="1">Z18+Z40</f>
        <v>0</v>
      </c>
      <c r="AA62" s="20"/>
      <c r="AB62" s="20">
        <f ca="1">AB18+AB40</f>
        <v>0</v>
      </c>
      <c r="AC62" s="9"/>
      <c r="AD62" s="20">
        <f ca="1">AD18+AD40</f>
        <v>0</v>
      </c>
      <c r="AE62" s="9"/>
      <c r="AF62" s="20">
        <f ca="1">AF18+AF40</f>
        <v>0</v>
      </c>
      <c r="AG62" s="9"/>
      <c r="AH62" s="20">
        <f ca="1">AH18+AH40</f>
        <v>0</v>
      </c>
      <c r="AI62" s="9"/>
      <c r="AJ62" s="9">
        <f t="shared" ref="AJ62:AJ75" ca="1" si="24">SUM(P62:AI62)</f>
        <v>111376.57056194174</v>
      </c>
      <c r="AL62" s="25" t="str">
        <f ca="1">IF(ROUND(F62,4)=ROUND(AJ62,4), "", "check")</f>
        <v/>
      </c>
      <c r="AM62" s="51"/>
      <c r="AO62" s="38"/>
      <c r="AR62" s="50"/>
      <c r="AT62" s="50"/>
      <c r="AV62" s="50"/>
      <c r="AX62" s="50"/>
      <c r="AZ62" s="50"/>
      <c r="BB62" s="50"/>
      <c r="BD62" s="50"/>
      <c r="BF62" s="50"/>
      <c r="BH62" s="50"/>
      <c r="BJ62" s="50"/>
      <c r="BL62" s="50"/>
    </row>
    <row r="63" spans="2:64" x14ac:dyDescent="0.2">
      <c r="B63" s="18">
        <f>B62+1</f>
        <v>34</v>
      </c>
      <c r="D63" s="1" t="s">
        <v>75</v>
      </c>
      <c r="F63" s="50">
        <f ca="1">Function!V63</f>
        <v>69997.253196129066</v>
      </c>
      <c r="H63" s="50"/>
      <c r="J63" s="2"/>
      <c r="K63" s="73">
        <f>_xlfn.IFNA(MATCH(J63,'Dist Factors'!$B$15:$B$431,0),0)</f>
        <v>0</v>
      </c>
      <c r="L63" s="50">
        <f ca="1">F63-H63</f>
        <v>69997.253196129066</v>
      </c>
      <c r="O63" s="73">
        <f>_xlfn.IFNA(MATCH(N63,'Dist Factors'!$B$15:$B$431,0),0)</f>
        <v>0</v>
      </c>
      <c r="P63" s="20">
        <f t="shared" ref="P63:R74" ca="1" si="25">P19+P41</f>
        <v>19592.331244790381</v>
      </c>
      <c r="R63" s="20">
        <f t="shared" ca="1" si="25"/>
        <v>3747.3186224280735</v>
      </c>
      <c r="S63" s="20"/>
      <c r="T63" s="20">
        <f t="shared" ref="T63" ca="1" si="26">T19+T41</f>
        <v>19875.345889423661</v>
      </c>
      <c r="U63" s="20"/>
      <c r="V63" s="20">
        <f t="shared" ref="V63" ca="1" si="27">V19+V41</f>
        <v>0</v>
      </c>
      <c r="X63" s="20">
        <f t="shared" ref="X63" ca="1" si="28">X19+X41</f>
        <v>26782.257439486952</v>
      </c>
      <c r="Y63" s="9"/>
      <c r="Z63" s="20">
        <f t="shared" ref="Z63" ca="1" si="29">Z19+Z41</f>
        <v>0</v>
      </c>
      <c r="AA63" s="20"/>
      <c r="AB63" s="20">
        <f t="shared" ref="AB63" ca="1" si="30">AB19+AB41</f>
        <v>0</v>
      </c>
      <c r="AC63" s="9"/>
      <c r="AD63" s="20">
        <f t="shared" ref="AD63" ca="1" si="31">AD19+AD41</f>
        <v>0</v>
      </c>
      <c r="AE63" s="9"/>
      <c r="AF63" s="20">
        <f t="shared" ref="AF63" ca="1" si="32">AF19+AF41</f>
        <v>0</v>
      </c>
      <c r="AG63" s="9"/>
      <c r="AH63" s="20">
        <f t="shared" ref="AH63" ca="1" si="33">AH19+AH41</f>
        <v>0</v>
      </c>
      <c r="AI63" s="9"/>
      <c r="AJ63" s="9">
        <f t="shared" ca="1" si="24"/>
        <v>69997.253196129066</v>
      </c>
      <c r="AL63" s="25" t="str">
        <f t="shared" ref="AL63:AL122" ca="1" si="34">IF(ROUND(F63,4)=ROUND(AJ63,4), "", "check")</f>
        <v/>
      </c>
      <c r="AM63" s="51"/>
      <c r="AO63" s="38"/>
      <c r="AR63" s="50"/>
      <c r="AT63" s="50"/>
      <c r="AV63" s="50"/>
      <c r="AX63" s="50"/>
      <c r="AZ63" s="50"/>
      <c r="BB63" s="50"/>
      <c r="BD63" s="50"/>
      <c r="BF63" s="50"/>
      <c r="BH63" s="50"/>
      <c r="BJ63" s="50"/>
      <c r="BL63" s="50"/>
    </row>
    <row r="64" spans="2:64" x14ac:dyDescent="0.2">
      <c r="B64" s="18">
        <f t="shared" ref="B64:B75" si="35">B63+1</f>
        <v>35</v>
      </c>
      <c r="D64" s="1" t="s">
        <v>19</v>
      </c>
      <c r="F64" s="50">
        <f ca="1">Function!V64</f>
        <v>227263.44719098904</v>
      </c>
      <c r="H64" s="50"/>
      <c r="J64" s="2"/>
      <c r="K64" s="73">
        <f>_xlfn.IFNA(MATCH(J64,'Dist Factors'!$B$15:$B$431,0),0)</f>
        <v>0</v>
      </c>
      <c r="L64" s="50">
        <f t="shared" ref="L64:L74" ca="1" si="36">F64-H64</f>
        <v>227263.44719098904</v>
      </c>
      <c r="O64" s="73">
        <f>_xlfn.IFNA(MATCH(N64,'Dist Factors'!$B$15:$B$431,0),0)</f>
        <v>0</v>
      </c>
      <c r="P64" s="20">
        <f t="shared" ca="1" si="25"/>
        <v>63611.363787701004</v>
      </c>
      <c r="R64" s="20">
        <f t="shared" ca="1" si="25"/>
        <v>12166.599530266831</v>
      </c>
      <c r="S64" s="20"/>
      <c r="T64" s="20">
        <f t="shared" ref="T64" ca="1" si="37">T20+T42</f>
        <v>64530.241040850829</v>
      </c>
      <c r="U64" s="20"/>
      <c r="V64" s="20">
        <f t="shared" ref="V64" ca="1" si="38">V20+V42</f>
        <v>0</v>
      </c>
      <c r="W64" s="9"/>
      <c r="X64" s="20">
        <f t="shared" ref="X64" ca="1" si="39">X20+X42</f>
        <v>86955.242832170363</v>
      </c>
      <c r="Y64" s="9"/>
      <c r="Z64" s="20">
        <f t="shared" ref="Z64" ca="1" si="40">Z20+Z42</f>
        <v>0</v>
      </c>
      <c r="AA64" s="20"/>
      <c r="AB64" s="20">
        <f t="shared" ref="AB64" ca="1" si="41">AB20+AB42</f>
        <v>0</v>
      </c>
      <c r="AC64" s="9"/>
      <c r="AD64" s="20">
        <f t="shared" ref="AD64" ca="1" si="42">AD20+AD42</f>
        <v>0</v>
      </c>
      <c r="AE64" s="9"/>
      <c r="AF64" s="20">
        <f t="shared" ref="AF64" ca="1" si="43">AF20+AF42</f>
        <v>0</v>
      </c>
      <c r="AG64" s="9"/>
      <c r="AH64" s="20">
        <f t="shared" ref="AH64" ca="1" si="44">AH20+AH42</f>
        <v>0</v>
      </c>
      <c r="AI64" s="9"/>
      <c r="AJ64" s="9">
        <f t="shared" ca="1" si="24"/>
        <v>227263.44719098901</v>
      </c>
      <c r="AL64" s="25" t="str">
        <f t="shared" ca="1" si="34"/>
        <v/>
      </c>
      <c r="AM64" s="51"/>
      <c r="AO64" s="38"/>
      <c r="AR64" s="50"/>
      <c r="AT64" s="50"/>
      <c r="AV64" s="50"/>
      <c r="AX64" s="50"/>
      <c r="AZ64" s="50"/>
      <c r="BB64" s="50"/>
      <c r="BD64" s="50"/>
      <c r="BF64" s="50"/>
      <c r="BH64" s="50"/>
      <c r="BJ64" s="50"/>
      <c r="BL64" s="50"/>
    </row>
    <row r="65" spans="2:64" x14ac:dyDescent="0.2">
      <c r="B65" s="18">
        <f t="shared" si="35"/>
        <v>36</v>
      </c>
      <c r="D65" s="1" t="s">
        <v>21</v>
      </c>
      <c r="F65" s="50">
        <f ca="1">Function!V65</f>
        <v>667898.01332843932</v>
      </c>
      <c r="H65" s="50"/>
      <c r="J65" s="2"/>
      <c r="K65" s="73">
        <f>_xlfn.IFNA(MATCH(J65,'Dist Factors'!$B$15:$B$431,0),0)</f>
        <v>0</v>
      </c>
      <c r="L65" s="50">
        <f t="shared" ca="1" si="36"/>
        <v>667898.01332843932</v>
      </c>
      <c r="O65" s="73">
        <f>_xlfn.IFNA(MATCH(N65,'Dist Factors'!$B$15:$B$431,0),0)</f>
        <v>0</v>
      </c>
      <c r="P65" s="20">
        <f t="shared" ca="1" si="25"/>
        <v>302804.12819100986</v>
      </c>
      <c r="R65" s="20">
        <f t="shared" ca="1" si="25"/>
        <v>57915.698460844855</v>
      </c>
      <c r="S65" s="20"/>
      <c r="T65" s="20">
        <f t="shared" ref="T65" ca="1" si="45">T21+T43</f>
        <v>307178.18667658465</v>
      </c>
      <c r="U65" s="20"/>
      <c r="V65" s="20">
        <f t="shared" ref="V65" ca="1" si="46">V21+V43</f>
        <v>0</v>
      </c>
      <c r="W65" s="9"/>
      <c r="X65" s="20">
        <f t="shared" ref="X65" ca="1" si="47">X21+X43</f>
        <v>0</v>
      </c>
      <c r="Y65" s="9"/>
      <c r="Z65" s="20">
        <f t="shared" ref="Z65" ca="1" si="48">Z21+Z43</f>
        <v>0</v>
      </c>
      <c r="AA65" s="20"/>
      <c r="AB65" s="20">
        <f t="shared" ref="AB65" ca="1" si="49">AB21+AB43</f>
        <v>0</v>
      </c>
      <c r="AC65" s="9"/>
      <c r="AD65" s="20">
        <f t="shared" ref="AD65" ca="1" si="50">AD21+AD43</f>
        <v>0</v>
      </c>
      <c r="AE65" s="9"/>
      <c r="AF65" s="20">
        <f t="shared" ref="AF65" ca="1" si="51">AF21+AF43</f>
        <v>0</v>
      </c>
      <c r="AG65" s="9"/>
      <c r="AH65" s="20">
        <f t="shared" ref="AH65" ca="1" si="52">AH21+AH43</f>
        <v>0</v>
      </c>
      <c r="AI65" s="9"/>
      <c r="AJ65" s="9">
        <f t="shared" ca="1" si="24"/>
        <v>667898.01332843932</v>
      </c>
      <c r="AL65" s="25" t="str">
        <f t="shared" ca="1" si="34"/>
        <v/>
      </c>
      <c r="AM65" s="51"/>
      <c r="AO65" s="38"/>
      <c r="AR65" s="50"/>
      <c r="AT65" s="50"/>
      <c r="AV65" s="50"/>
      <c r="AX65" s="50"/>
      <c r="AZ65" s="50"/>
      <c r="BB65" s="50"/>
      <c r="BD65" s="50"/>
      <c r="BF65" s="50"/>
      <c r="BH65" s="50"/>
      <c r="BJ65" s="50"/>
      <c r="BL65" s="50"/>
    </row>
    <row r="66" spans="2:64" x14ac:dyDescent="0.2">
      <c r="B66" s="18">
        <f t="shared" si="35"/>
        <v>37</v>
      </c>
      <c r="D66" s="1" t="s">
        <v>23</v>
      </c>
      <c r="F66" s="50">
        <f ca="1">Function!V66</f>
        <v>5624271.2994939499</v>
      </c>
      <c r="H66" s="50"/>
      <c r="J66" s="2"/>
      <c r="K66" s="73">
        <f>_xlfn.IFNA(MATCH(J66,'Dist Factors'!$B$15:$B$431,0),0)</f>
        <v>0</v>
      </c>
      <c r="L66" s="50">
        <f t="shared" ca="1" si="36"/>
        <v>5624271.2994939499</v>
      </c>
      <c r="O66" s="73">
        <f>_xlfn.IFNA(MATCH(N66,'Dist Factors'!$B$15:$B$431,0),0)</f>
        <v>0</v>
      </c>
      <c r="P66" s="20">
        <f t="shared" ca="1" si="25"/>
        <v>1458880.5619582105</v>
      </c>
      <c r="R66" s="20">
        <f t="shared" ca="1" si="25"/>
        <v>279032.14933536749</v>
      </c>
      <c r="S66" s="20"/>
      <c r="T66" s="20">
        <f t="shared" ref="T66" ca="1" si="53">T22+T44</f>
        <v>1479954.3463203846</v>
      </c>
      <c r="U66" s="20"/>
      <c r="V66" s="20">
        <f t="shared" ref="V66" ca="1" si="54">V22+V44</f>
        <v>0</v>
      </c>
      <c r="W66" s="9"/>
      <c r="X66" s="20">
        <f t="shared" ref="X66" ca="1" si="55">X22+X44</f>
        <v>2406404.2418799871</v>
      </c>
      <c r="Y66" s="9"/>
      <c r="Z66" s="20">
        <f t="shared" ref="Z66" ca="1" si="56">Z22+Z44</f>
        <v>0</v>
      </c>
      <c r="AA66" s="20"/>
      <c r="AB66" s="20">
        <f t="shared" ref="AB66" ca="1" si="57">AB22+AB44</f>
        <v>0</v>
      </c>
      <c r="AC66" s="9"/>
      <c r="AD66" s="20">
        <f t="shared" ref="AD66" ca="1" si="58">AD22+AD44</f>
        <v>0</v>
      </c>
      <c r="AE66" s="9"/>
      <c r="AF66" s="20">
        <f t="shared" ref="AF66" ca="1" si="59">AF22+AF44</f>
        <v>0</v>
      </c>
      <c r="AG66" s="9"/>
      <c r="AH66" s="20">
        <f t="shared" ref="AH66" ca="1" si="60">AH22+AH44</f>
        <v>0</v>
      </c>
      <c r="AI66" s="9"/>
      <c r="AJ66" s="9">
        <f t="shared" ca="1" si="24"/>
        <v>5624271.2994939499</v>
      </c>
      <c r="AL66" s="25" t="str">
        <f t="shared" ca="1" si="34"/>
        <v/>
      </c>
      <c r="AM66" s="51"/>
      <c r="AO66" s="38"/>
      <c r="AR66" s="50"/>
      <c r="AT66" s="50"/>
      <c r="AV66" s="50"/>
      <c r="AX66" s="50"/>
      <c r="AZ66" s="50"/>
      <c r="BB66" s="50"/>
      <c r="BD66" s="50"/>
      <c r="BF66" s="50"/>
      <c r="BH66" s="50"/>
      <c r="BJ66" s="50"/>
      <c r="BL66" s="50"/>
    </row>
    <row r="67" spans="2:64" x14ac:dyDescent="0.2">
      <c r="B67" s="18">
        <f t="shared" si="35"/>
        <v>38</v>
      </c>
      <c r="D67" s="1" t="s">
        <v>25</v>
      </c>
      <c r="F67" s="50">
        <f ca="1">Function!V67</f>
        <v>30480.9594626865</v>
      </c>
      <c r="H67" s="50"/>
      <c r="K67" s="73">
        <f>_xlfn.IFNA(MATCH(J67,'Dist Factors'!$B$15:$B$431,0),0)</f>
        <v>0</v>
      </c>
      <c r="L67" s="50">
        <f t="shared" ca="1" si="36"/>
        <v>30480.9594626865</v>
      </c>
      <c r="O67" s="73">
        <f>_xlfn.IFNA(MATCH(N67,'Dist Factors'!$B$15:$B$431,0),0)</f>
        <v>0</v>
      </c>
      <c r="P67" s="20">
        <f t="shared" ca="1" si="25"/>
        <v>0</v>
      </c>
      <c r="R67" s="20">
        <f t="shared" ca="1" si="25"/>
        <v>0</v>
      </c>
      <c r="S67" s="20"/>
      <c r="T67" s="20">
        <f t="shared" ref="T67" ca="1" si="61">T23+T45</f>
        <v>0</v>
      </c>
      <c r="U67" s="20"/>
      <c r="V67" s="20">
        <f t="shared" ref="V67" ca="1" si="62">V23+V45</f>
        <v>0</v>
      </c>
      <c r="W67" s="9"/>
      <c r="X67" s="20">
        <f t="shared" ref="X67" ca="1" si="63">X23+X45</f>
        <v>0</v>
      </c>
      <c r="Y67" s="9"/>
      <c r="Z67" s="20">
        <f t="shared" ref="Z67" ca="1" si="64">Z23+Z45</f>
        <v>0</v>
      </c>
      <c r="AA67" s="20"/>
      <c r="AB67" s="20">
        <f t="shared" ref="AB67" ca="1" si="65">AB23+AB45</f>
        <v>0</v>
      </c>
      <c r="AC67" s="9"/>
      <c r="AD67" s="20">
        <f t="shared" ref="AD67" ca="1" si="66">AD23+AD45</f>
        <v>30480.9594626865</v>
      </c>
      <c r="AE67" s="9"/>
      <c r="AF67" s="20">
        <f t="shared" ref="AF67" ca="1" si="67">AF23+AF45</f>
        <v>0</v>
      </c>
      <c r="AG67" s="9"/>
      <c r="AH67" s="20">
        <f t="shared" ref="AH67" ca="1" si="68">AH23+AH45</f>
        <v>0</v>
      </c>
      <c r="AI67" s="9"/>
      <c r="AJ67" s="9">
        <f t="shared" ca="1" si="24"/>
        <v>30480.9594626865</v>
      </c>
      <c r="AL67" s="25" t="str">
        <f t="shared" ca="1" si="34"/>
        <v/>
      </c>
      <c r="AM67" s="51"/>
      <c r="AO67" s="38"/>
      <c r="AR67" s="50"/>
      <c r="AT67" s="50"/>
      <c r="AV67" s="50"/>
      <c r="AX67" s="50"/>
      <c r="AZ67" s="50"/>
      <c r="BB67" s="50"/>
      <c r="BD67" s="50"/>
      <c r="BF67" s="50"/>
      <c r="BH67" s="50"/>
      <c r="BJ67" s="50"/>
      <c r="BL67" s="50"/>
    </row>
    <row r="68" spans="2:64" x14ac:dyDescent="0.2">
      <c r="B68" s="18">
        <f t="shared" si="35"/>
        <v>39</v>
      </c>
      <c r="D68" s="1" t="s">
        <v>27</v>
      </c>
      <c r="F68" s="50">
        <f ca="1">Function!V68</f>
        <v>0</v>
      </c>
      <c r="H68" s="50"/>
      <c r="K68" s="73">
        <f>_xlfn.IFNA(MATCH(J68,'Dist Factors'!$B$15:$B$431,0),0)</f>
        <v>0</v>
      </c>
      <c r="L68" s="50">
        <f t="shared" ca="1" si="36"/>
        <v>0</v>
      </c>
      <c r="O68" s="73">
        <f>_xlfn.IFNA(MATCH(N68,'Dist Factors'!$B$15:$B$431,0),0)</f>
        <v>0</v>
      </c>
      <c r="P68" s="20">
        <f t="shared" ca="1" si="25"/>
        <v>0</v>
      </c>
      <c r="R68" s="20">
        <f t="shared" ca="1" si="25"/>
        <v>0</v>
      </c>
      <c r="S68" s="20"/>
      <c r="T68" s="20">
        <f t="shared" ref="T68" ca="1" si="69">T24+T46</f>
        <v>0</v>
      </c>
      <c r="U68" s="20"/>
      <c r="V68" s="20">
        <f t="shared" ref="V68" ca="1" si="70">V24+V46</f>
        <v>0</v>
      </c>
      <c r="W68" s="9"/>
      <c r="X68" s="20">
        <f t="shared" ref="X68" ca="1" si="71">X24+X46</f>
        <v>0</v>
      </c>
      <c r="Y68" s="9"/>
      <c r="Z68" s="20">
        <f t="shared" ref="Z68" ca="1" si="72">Z24+Z46</f>
        <v>0</v>
      </c>
      <c r="AA68" s="20"/>
      <c r="AB68" s="20">
        <f t="shared" ref="AB68" ca="1" si="73">AB24+AB46</f>
        <v>0</v>
      </c>
      <c r="AC68" s="9"/>
      <c r="AD68" s="20">
        <f t="shared" ref="AD68" ca="1" si="74">AD24+AD46</f>
        <v>0</v>
      </c>
      <c r="AE68" s="9"/>
      <c r="AF68" s="20">
        <f t="shared" ref="AF68" ca="1" si="75">AF24+AF46</f>
        <v>0</v>
      </c>
      <c r="AG68" s="9"/>
      <c r="AH68" s="20">
        <f t="shared" ref="AH68" ca="1" si="76">AH24+AH46</f>
        <v>0</v>
      </c>
      <c r="AI68" s="9"/>
      <c r="AJ68" s="9">
        <f t="shared" ca="1" si="24"/>
        <v>0</v>
      </c>
      <c r="AL68" s="25" t="str">
        <f t="shared" ca="1" si="34"/>
        <v/>
      </c>
      <c r="AM68" s="51"/>
      <c r="AO68" s="38"/>
      <c r="AR68" s="50"/>
      <c r="AT68" s="50"/>
      <c r="AV68" s="50"/>
      <c r="AX68" s="50"/>
      <c r="AZ68" s="50"/>
      <c r="BB68" s="50"/>
      <c r="BD68" s="50"/>
      <c r="BF68" s="50"/>
      <c r="BH68" s="50"/>
      <c r="BJ68" s="50"/>
      <c r="BL68" s="50"/>
    </row>
    <row r="69" spans="2:64" x14ac:dyDescent="0.2">
      <c r="B69" s="18">
        <f t="shared" si="35"/>
        <v>40</v>
      </c>
      <c r="D69" s="1" t="s">
        <v>29</v>
      </c>
      <c r="F69" s="50">
        <f ca="1">Function!V69</f>
        <v>0</v>
      </c>
      <c r="H69" s="50"/>
      <c r="K69" s="73">
        <f>_xlfn.IFNA(MATCH(J69,'Dist Factors'!$B$15:$B$431,0),0)</f>
        <v>0</v>
      </c>
      <c r="L69" s="50">
        <f t="shared" ca="1" si="36"/>
        <v>0</v>
      </c>
      <c r="O69" s="73">
        <f>_xlfn.IFNA(MATCH(N69,'Dist Factors'!$B$15:$B$431,0),0)</f>
        <v>0</v>
      </c>
      <c r="P69" s="20">
        <f t="shared" ca="1" si="25"/>
        <v>0</v>
      </c>
      <c r="R69" s="20">
        <f t="shared" ca="1" si="25"/>
        <v>0</v>
      </c>
      <c r="S69" s="20"/>
      <c r="T69" s="20">
        <f t="shared" ref="T69" ca="1" si="77">T25+T47</f>
        <v>0</v>
      </c>
      <c r="U69" s="20"/>
      <c r="V69" s="20">
        <f t="shared" ref="V69" ca="1" si="78">V25+V47</f>
        <v>0</v>
      </c>
      <c r="W69" s="9"/>
      <c r="X69" s="20">
        <f t="shared" ref="X69" ca="1" si="79">X25+X47</f>
        <v>0</v>
      </c>
      <c r="Y69" s="9"/>
      <c r="Z69" s="20">
        <f t="shared" ref="Z69" ca="1" si="80">Z25+Z47</f>
        <v>0</v>
      </c>
      <c r="AA69" s="20"/>
      <c r="AB69" s="20">
        <f t="shared" ref="AB69" ca="1" si="81">AB25+AB47</f>
        <v>0</v>
      </c>
      <c r="AC69" s="9"/>
      <c r="AD69" s="20">
        <f t="shared" ref="AD69" ca="1" si="82">AD25+AD47</f>
        <v>0</v>
      </c>
      <c r="AE69" s="9"/>
      <c r="AF69" s="20">
        <f t="shared" ref="AF69" ca="1" si="83">AF25+AF47</f>
        <v>0</v>
      </c>
      <c r="AG69" s="9"/>
      <c r="AH69" s="20">
        <f t="shared" ref="AH69" ca="1" si="84">AH25+AH47</f>
        <v>0</v>
      </c>
      <c r="AI69" s="9"/>
      <c r="AJ69" s="9">
        <f t="shared" ca="1" si="24"/>
        <v>0</v>
      </c>
      <c r="AL69" s="25" t="str">
        <f t="shared" ca="1" si="34"/>
        <v/>
      </c>
      <c r="AM69" s="51"/>
      <c r="AO69" s="38"/>
      <c r="AR69" s="50"/>
      <c r="AT69" s="50"/>
      <c r="AV69" s="50"/>
      <c r="AX69" s="50"/>
      <c r="AZ69" s="50"/>
      <c r="BB69" s="50"/>
      <c r="BD69" s="50"/>
      <c r="BF69" s="50"/>
      <c r="BH69" s="50"/>
      <c r="BJ69" s="50"/>
      <c r="BL69" s="50"/>
    </row>
    <row r="70" spans="2:64" x14ac:dyDescent="0.2">
      <c r="B70" s="18">
        <f t="shared" si="35"/>
        <v>41</v>
      </c>
      <c r="D70" s="1" t="s">
        <v>30</v>
      </c>
      <c r="F70" s="50">
        <f ca="1">Function!V70</f>
        <v>0</v>
      </c>
      <c r="H70" s="50"/>
      <c r="K70" s="73">
        <f>_xlfn.IFNA(MATCH(J70,'Dist Factors'!$B$15:$B$431,0),0)</f>
        <v>0</v>
      </c>
      <c r="L70" s="50">
        <f t="shared" ca="1" si="36"/>
        <v>0</v>
      </c>
      <c r="O70" s="73">
        <f>_xlfn.IFNA(MATCH(N70,'Dist Factors'!$B$15:$B$431,0),0)</f>
        <v>0</v>
      </c>
      <c r="P70" s="20">
        <f t="shared" ca="1" si="25"/>
        <v>0</v>
      </c>
      <c r="R70" s="20">
        <f t="shared" ca="1" si="25"/>
        <v>0</v>
      </c>
      <c r="S70" s="20"/>
      <c r="T70" s="20">
        <f t="shared" ref="T70" ca="1" si="85">T26+T48</f>
        <v>0</v>
      </c>
      <c r="U70" s="20"/>
      <c r="V70" s="20">
        <f t="shared" ref="V70" ca="1" si="86">V26+V48</f>
        <v>0</v>
      </c>
      <c r="W70" s="9"/>
      <c r="X70" s="20">
        <f t="shared" ref="X70" ca="1" si="87">X26+X48</f>
        <v>0</v>
      </c>
      <c r="Y70" s="9"/>
      <c r="Z70" s="20">
        <f t="shared" ref="Z70" ca="1" si="88">Z26+Z48</f>
        <v>0</v>
      </c>
      <c r="AA70" s="20"/>
      <c r="AB70" s="20">
        <f t="shared" ref="AB70" ca="1" si="89">AB26+AB48</f>
        <v>0</v>
      </c>
      <c r="AC70" s="9"/>
      <c r="AD70" s="20">
        <f t="shared" ref="AD70" ca="1" si="90">AD26+AD48</f>
        <v>0</v>
      </c>
      <c r="AE70" s="9"/>
      <c r="AF70" s="20">
        <f t="shared" ref="AF70" ca="1" si="91">AF26+AF48</f>
        <v>0</v>
      </c>
      <c r="AG70" s="9"/>
      <c r="AH70" s="20">
        <f t="shared" ref="AH70" ca="1" si="92">AH26+AH48</f>
        <v>0</v>
      </c>
      <c r="AI70" s="9"/>
      <c r="AJ70" s="9">
        <f t="shared" ca="1" si="24"/>
        <v>0</v>
      </c>
      <c r="AL70" s="25" t="str">
        <f t="shared" ca="1" si="34"/>
        <v/>
      </c>
      <c r="AM70" s="51"/>
      <c r="AO70" s="38"/>
      <c r="AR70" s="50"/>
      <c r="AT70" s="50"/>
      <c r="AV70" s="50"/>
      <c r="AX70" s="50"/>
      <c r="AZ70" s="50"/>
      <c r="BB70" s="50"/>
      <c r="BD70" s="50"/>
      <c r="BF70" s="50"/>
      <c r="BH70" s="50"/>
      <c r="BJ70" s="50"/>
      <c r="BL70" s="50"/>
    </row>
    <row r="71" spans="2:64" x14ac:dyDescent="0.2">
      <c r="B71" s="18">
        <f t="shared" si="35"/>
        <v>42</v>
      </c>
      <c r="D71" s="1" t="s">
        <v>31</v>
      </c>
      <c r="F71" s="50">
        <f ca="1">Function!V71</f>
        <v>3496978.1869334034</v>
      </c>
      <c r="H71" s="50"/>
      <c r="K71" s="73">
        <f>_xlfn.IFNA(MATCH(J71,'Dist Factors'!$B$15:$B$431,0),0)</f>
        <v>0</v>
      </c>
      <c r="L71" s="50">
        <f t="shared" ca="1" si="36"/>
        <v>3496978.1869334034</v>
      </c>
      <c r="O71" s="73">
        <f>_xlfn.IFNA(MATCH(N71,'Dist Factors'!$B$15:$B$431,0),0)</f>
        <v>0</v>
      </c>
      <c r="P71" s="20">
        <f t="shared" ca="1" si="25"/>
        <v>0</v>
      </c>
      <c r="R71" s="20">
        <f t="shared" ca="1" si="25"/>
        <v>0</v>
      </c>
      <c r="S71" s="20"/>
      <c r="T71" s="20">
        <f t="shared" ref="T71" ca="1" si="93">T27+T49</f>
        <v>0</v>
      </c>
      <c r="U71" s="20"/>
      <c r="V71" s="20">
        <f t="shared" ref="V71" ca="1" si="94">V27+V49</f>
        <v>0</v>
      </c>
      <c r="W71" s="9"/>
      <c r="X71" s="20">
        <f t="shared" ref="X71" ca="1" si="95">X27+X49</f>
        <v>0</v>
      </c>
      <c r="Y71" s="9"/>
      <c r="Z71" s="20">
        <f t="shared" ref="Z71" ca="1" si="96">Z27+Z49</f>
        <v>3496978.1869334034</v>
      </c>
      <c r="AA71" s="20"/>
      <c r="AB71" s="20">
        <f t="shared" ref="AB71" ca="1" si="97">AB27+AB49</f>
        <v>0</v>
      </c>
      <c r="AC71" s="9"/>
      <c r="AD71" s="20">
        <f t="shared" ref="AD71" ca="1" si="98">AD27+AD49</f>
        <v>0</v>
      </c>
      <c r="AE71" s="9"/>
      <c r="AF71" s="20">
        <f t="shared" ref="AF71" ca="1" si="99">AF27+AF49</f>
        <v>0</v>
      </c>
      <c r="AG71" s="9"/>
      <c r="AH71" s="20">
        <f t="shared" ref="AH71" ca="1" si="100">AH27+AH49</f>
        <v>0</v>
      </c>
      <c r="AI71" s="9"/>
      <c r="AJ71" s="9">
        <f t="shared" ca="1" si="24"/>
        <v>3496978.1869334034</v>
      </c>
      <c r="AL71" s="25" t="str">
        <f t="shared" ca="1" si="34"/>
        <v/>
      </c>
      <c r="AM71" s="51"/>
      <c r="AO71" s="38"/>
      <c r="AR71" s="50"/>
      <c r="AT71" s="50"/>
      <c r="AV71" s="50"/>
      <c r="AX71" s="50"/>
      <c r="AZ71" s="50"/>
      <c r="BB71" s="50"/>
      <c r="BD71" s="50"/>
      <c r="BF71" s="50"/>
      <c r="BH71" s="50"/>
      <c r="BJ71" s="50"/>
      <c r="BL71" s="50"/>
    </row>
    <row r="72" spans="2:64" x14ac:dyDescent="0.2">
      <c r="B72" s="18">
        <f t="shared" si="35"/>
        <v>43</v>
      </c>
      <c r="D72" s="1" t="s">
        <v>293</v>
      </c>
      <c r="F72" s="50">
        <f ca="1">Function!V72</f>
        <v>1029780.7535093786</v>
      </c>
      <c r="H72" s="50"/>
      <c r="K72" s="73">
        <f>_xlfn.IFNA(MATCH(J72,'Dist Factors'!$B$15:$B$431,0),0)</f>
        <v>0</v>
      </c>
      <c r="L72" s="50">
        <f t="shared" ca="1" si="36"/>
        <v>1029780.7535093786</v>
      </c>
      <c r="O72" s="73">
        <f>_xlfn.IFNA(MATCH(N72,'Dist Factors'!$B$15:$B$431,0),0)</f>
        <v>0</v>
      </c>
      <c r="P72" s="20">
        <f t="shared" ca="1" si="25"/>
        <v>0</v>
      </c>
      <c r="R72" s="20">
        <f t="shared" ca="1" si="25"/>
        <v>0</v>
      </c>
      <c r="S72" s="20"/>
      <c r="T72" s="20">
        <f t="shared" ref="T72" ca="1" si="101">T28+T50</f>
        <v>0</v>
      </c>
      <c r="U72" s="20"/>
      <c r="V72" s="20">
        <f t="shared" ref="V72" ca="1" si="102">V28+V50</f>
        <v>0</v>
      </c>
      <c r="W72" s="9"/>
      <c r="X72" s="20">
        <f t="shared" ref="X72" ca="1" si="103">X28+X50</f>
        <v>0</v>
      </c>
      <c r="Y72" s="9"/>
      <c r="Z72" s="20">
        <f t="shared" ref="Z72" ca="1" si="104">Z28+Z50</f>
        <v>0</v>
      </c>
      <c r="AA72" s="20"/>
      <c r="AB72" s="20">
        <f t="shared" ref="AB72" ca="1" si="105">AB28+AB50</f>
        <v>1029780.7535093786</v>
      </c>
      <c r="AC72" s="9"/>
      <c r="AD72" s="20">
        <f t="shared" ref="AD72" ca="1" si="106">AD28+AD50</f>
        <v>0</v>
      </c>
      <c r="AE72" s="9"/>
      <c r="AF72" s="20">
        <f t="shared" ref="AF72" ca="1" si="107">AF28+AF50</f>
        <v>0</v>
      </c>
      <c r="AG72" s="9"/>
      <c r="AH72" s="20">
        <f t="shared" ref="AH72" ca="1" si="108">AH28+AH50</f>
        <v>0</v>
      </c>
      <c r="AI72" s="9"/>
      <c r="AJ72" s="9">
        <f t="shared" ca="1" si="24"/>
        <v>1029780.7535093786</v>
      </c>
      <c r="AL72" s="25" t="str">
        <f t="shared" ca="1" si="34"/>
        <v/>
      </c>
      <c r="AM72" s="51"/>
      <c r="AO72" s="38"/>
      <c r="AR72" s="50"/>
      <c r="AT72" s="50"/>
      <c r="AV72" s="50"/>
      <c r="AX72" s="50"/>
      <c r="AZ72" s="50"/>
      <c r="BB72" s="50"/>
      <c r="BD72" s="50"/>
      <c r="BF72" s="50"/>
      <c r="BH72" s="50"/>
      <c r="BJ72" s="50"/>
      <c r="BL72" s="50"/>
    </row>
    <row r="73" spans="2:64" x14ac:dyDescent="0.2">
      <c r="B73" s="18">
        <f>B72+1</f>
        <v>44</v>
      </c>
      <c r="D73" s="1" t="s">
        <v>34</v>
      </c>
      <c r="F73" s="50">
        <f ca="1">Function!V73</f>
        <v>253810.37950131294</v>
      </c>
      <c r="H73" s="50"/>
      <c r="K73" s="73">
        <f>_xlfn.IFNA(MATCH(J73,'Dist Factors'!$B$15:$B$431,0),0)</f>
        <v>0</v>
      </c>
      <c r="L73" s="50">
        <f t="shared" ca="1" si="36"/>
        <v>253810.37950131294</v>
      </c>
      <c r="O73" s="73">
        <f>_xlfn.IFNA(MATCH(N73,'Dist Factors'!$B$15:$B$431,0),0)</f>
        <v>0</v>
      </c>
      <c r="P73" s="20">
        <f t="shared" ca="1" si="25"/>
        <v>0</v>
      </c>
      <c r="R73" s="20">
        <f t="shared" ca="1" si="25"/>
        <v>0</v>
      </c>
      <c r="S73" s="20"/>
      <c r="T73" s="20">
        <f t="shared" ref="T73" ca="1" si="109">T29+T51</f>
        <v>0</v>
      </c>
      <c r="U73" s="20"/>
      <c r="V73" s="20">
        <f t="shared" ref="V73" ca="1" si="110">V29+V51</f>
        <v>0</v>
      </c>
      <c r="W73" s="9"/>
      <c r="X73" s="20">
        <f t="shared" ref="X73" ca="1" si="111">X29+X51</f>
        <v>0</v>
      </c>
      <c r="Y73" s="9"/>
      <c r="Z73" s="20">
        <f t="shared" ref="Z73" ca="1" si="112">Z29+Z51</f>
        <v>0</v>
      </c>
      <c r="AA73" s="20"/>
      <c r="AB73" s="20">
        <f t="shared" ref="AB73" ca="1" si="113">AB29+AB51</f>
        <v>0</v>
      </c>
      <c r="AC73" s="9"/>
      <c r="AD73" s="20">
        <f t="shared" ref="AD73" ca="1" si="114">AD29+AD51</f>
        <v>253810.37950131294</v>
      </c>
      <c r="AE73" s="9"/>
      <c r="AF73" s="20">
        <f t="shared" ref="AF73" ca="1" si="115">AF29+AF51</f>
        <v>0</v>
      </c>
      <c r="AG73" s="9"/>
      <c r="AH73" s="20">
        <f t="shared" ref="AH73" ca="1" si="116">AH29+AH51</f>
        <v>0</v>
      </c>
      <c r="AI73" s="9"/>
      <c r="AJ73" s="9">
        <f t="shared" ca="1" si="24"/>
        <v>253810.37950131294</v>
      </c>
      <c r="AL73" s="25" t="str">
        <f t="shared" ca="1" si="34"/>
        <v/>
      </c>
      <c r="AM73" s="51"/>
      <c r="AO73" s="38"/>
      <c r="AR73" s="50"/>
      <c r="AT73" s="50"/>
      <c r="AV73" s="50"/>
      <c r="AX73" s="50"/>
      <c r="AZ73" s="50"/>
      <c r="BB73" s="50"/>
      <c r="BD73" s="50"/>
      <c r="BF73" s="50"/>
      <c r="BH73" s="50"/>
      <c r="BJ73" s="50"/>
      <c r="BL73" s="50"/>
    </row>
    <row r="74" spans="2:64" x14ac:dyDescent="0.2">
      <c r="B74" s="18">
        <f>B73+1</f>
        <v>45</v>
      </c>
      <c r="D74" s="1" t="s">
        <v>77</v>
      </c>
      <c r="F74" s="50">
        <f ca="1">Function!V74</f>
        <v>2387.408565560464</v>
      </c>
      <c r="H74" s="50"/>
      <c r="K74" s="73">
        <f>_xlfn.IFNA(MATCH(J74,'Dist Factors'!$B$15:$B$431,0),0)</f>
        <v>0</v>
      </c>
      <c r="L74" s="50">
        <f t="shared" ca="1" si="36"/>
        <v>2387.408565560464</v>
      </c>
      <c r="O74" s="73">
        <f>_xlfn.IFNA(MATCH(N74,'Dist Factors'!$B$15:$B$431,0),0)</f>
        <v>0</v>
      </c>
      <c r="P74" s="20">
        <f t="shared" ca="1" si="25"/>
        <v>1798.6302208240654</v>
      </c>
      <c r="R74" s="20">
        <f t="shared" ca="1" si="25"/>
        <v>344.01421847888173</v>
      </c>
      <c r="S74" s="20"/>
      <c r="T74" s="20">
        <f t="shared" ref="T74" ca="1" si="117">T30+T52</f>
        <v>244.76412625751692</v>
      </c>
      <c r="U74" s="20"/>
      <c r="V74" s="20">
        <f t="shared" ref="V74" ca="1" si="118">V30+V52</f>
        <v>0</v>
      </c>
      <c r="W74" s="9"/>
      <c r="X74" s="20">
        <f t="shared" ref="X74" ca="1" si="119">X30+X52</f>
        <v>0</v>
      </c>
      <c r="Y74" s="9"/>
      <c r="Z74" s="20">
        <f t="shared" ref="Z74" ca="1" si="120">Z30+Z52</f>
        <v>0</v>
      </c>
      <c r="AA74" s="20"/>
      <c r="AB74" s="20">
        <f t="shared" ref="AB74" ca="1" si="121">AB30+AB52</f>
        <v>0</v>
      </c>
      <c r="AC74" s="9"/>
      <c r="AD74" s="20">
        <f t="shared" ref="AD74" ca="1" si="122">AD30+AD52</f>
        <v>0</v>
      </c>
      <c r="AE74" s="9"/>
      <c r="AF74" s="20">
        <f t="shared" ref="AF74" ca="1" si="123">AF30+AF52</f>
        <v>0</v>
      </c>
      <c r="AG74" s="9"/>
      <c r="AH74" s="20">
        <f t="shared" ref="AH74" ca="1" si="124">AH30+AH52</f>
        <v>0</v>
      </c>
      <c r="AI74" s="9"/>
      <c r="AJ74" s="9">
        <f t="shared" ca="1" si="24"/>
        <v>2387.408565560464</v>
      </c>
      <c r="AL74" s="25" t="str">
        <f t="shared" ca="1" si="34"/>
        <v/>
      </c>
      <c r="AM74" s="51"/>
      <c r="AO74" s="38"/>
      <c r="AR74" s="50"/>
      <c r="AT74" s="50"/>
      <c r="AV74" s="50"/>
      <c r="AX74" s="50"/>
      <c r="AZ74" s="50"/>
      <c r="BB74" s="50"/>
      <c r="BD74" s="50"/>
      <c r="BF74" s="50"/>
      <c r="BH74" s="50"/>
      <c r="BJ74" s="50"/>
      <c r="BL74" s="50"/>
    </row>
    <row r="75" spans="2:64" x14ac:dyDescent="0.2">
      <c r="B75" s="18">
        <f t="shared" si="35"/>
        <v>46</v>
      </c>
      <c r="D75" s="1" t="s">
        <v>394</v>
      </c>
      <c r="F75" s="41">
        <f ca="1">SUM(F62:F74)</f>
        <v>11514244.271743789</v>
      </c>
      <c r="H75" s="41">
        <f>SUM(H62:H74)</f>
        <v>0</v>
      </c>
      <c r="L75" s="41">
        <f ca="1">SUM(L62:L74)</f>
        <v>11514244.271743789</v>
      </c>
      <c r="P75" s="11">
        <f ca="1">SUM(P62:P74)</f>
        <v>1877861.4767380988</v>
      </c>
      <c r="Q75" s="12"/>
      <c r="R75" s="11">
        <f ca="1">SUM(R62:R74)</f>
        <v>359168.34980993345</v>
      </c>
      <c r="S75" s="13"/>
      <c r="T75" s="11">
        <f ca="1">SUM(T62:T74)</f>
        <v>1903407.6659244965</v>
      </c>
      <c r="U75" s="13"/>
      <c r="V75" s="11">
        <f ca="1">SUM(V62:V74)</f>
        <v>0</v>
      </c>
      <c r="W75" s="13"/>
      <c r="X75" s="11">
        <f ca="1">SUM(X62:X74)</f>
        <v>2562756.4998644809</v>
      </c>
      <c r="Y75" s="13"/>
      <c r="Z75" s="11">
        <f ca="1">SUM(Z62:Z74)</f>
        <v>3496978.1869334034</v>
      </c>
      <c r="AA75" s="13"/>
      <c r="AB75" s="11">
        <f ca="1">SUM(AB62:AB74)</f>
        <v>1029780.7535093786</v>
      </c>
      <c r="AC75" s="13"/>
      <c r="AD75" s="11">
        <f ca="1">SUM(AD62:AD74)</f>
        <v>284291.33896399941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4"/>
        <v>11514244.271743789</v>
      </c>
      <c r="AK75" s="8"/>
      <c r="AL75" s="25" t="str">
        <f t="shared" ca="1" si="34"/>
        <v/>
      </c>
      <c r="AM75" s="51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8"/>
      <c r="AL76" s="25" t="str">
        <f t="shared" si="34"/>
        <v/>
      </c>
      <c r="AM76" s="51"/>
    </row>
    <row r="77" spans="2:64" x14ac:dyDescent="0.2">
      <c r="B77" s="18">
        <f>B75+1</f>
        <v>47</v>
      </c>
      <c r="D77" s="1" t="s">
        <v>196</v>
      </c>
      <c r="F77" s="50">
        <f ca="1">Function!V77</f>
        <v>339631.78055670322</v>
      </c>
      <c r="H77" s="50"/>
      <c r="K77" s="73">
        <f>_xlfn.IFNA(MATCH(J77,'Dist Factors'!$B$15:$B$431,0),0)</f>
        <v>0</v>
      </c>
      <c r="L77" s="50">
        <f t="shared" ref="L77" ca="1" si="125">F77-H77</f>
        <v>339631.78055670322</v>
      </c>
      <c r="O77" s="73">
        <f>_xlfn.IFNA(MATCH(N77,'Dist Factors'!$B$15:$B$431,0),0)</f>
        <v>0</v>
      </c>
      <c r="P77" s="20">
        <f t="shared" ref="P77:R77" ca="1" si="126">P33+P55</f>
        <v>45104.563335062936</v>
      </c>
      <c r="R77" s="20">
        <f t="shared" ca="1" si="126"/>
        <v>8626.904477582817</v>
      </c>
      <c r="S77" s="20"/>
      <c r="T77" s="20">
        <f t="shared" ref="T77" ca="1" si="127">T33+T55</f>
        <v>45756.106625349355</v>
      </c>
      <c r="U77" s="20"/>
      <c r="V77" s="20">
        <f t="shared" ref="V77" ca="1" si="128">V33+V55</f>
        <v>14147.005606596334</v>
      </c>
      <c r="W77" s="9"/>
      <c r="X77" s="20">
        <f t="shared" ref="X77" ca="1" si="129">X33+X55</f>
        <v>60411.578033000369</v>
      </c>
      <c r="Y77" s="9"/>
      <c r="Z77" s="20">
        <f t="shared" ref="Z77" ca="1" si="130">Z33+Z55</f>
        <v>83401.654092778408</v>
      </c>
      <c r="AA77" s="20"/>
      <c r="AB77" s="20">
        <f t="shared" ref="AB77" ca="1" si="131">AB33+AB55</f>
        <v>29977.671345172002</v>
      </c>
      <c r="AC77" s="9"/>
      <c r="AD77" s="20">
        <f t="shared" ref="AD77" ca="1" si="132">AD33+AD55</f>
        <v>7351.9157141135029</v>
      </c>
      <c r="AE77" s="9"/>
      <c r="AF77" s="20">
        <f t="shared" ref="AF77" ca="1" si="133">AF33+AF55</f>
        <v>44854.381327047529</v>
      </c>
      <c r="AG77" s="9"/>
      <c r="AH77" s="20">
        <f t="shared" ref="AH77" ca="1" si="134">AH33+AH55</f>
        <v>0</v>
      </c>
      <c r="AI77" s="9"/>
      <c r="AJ77" s="9">
        <f ca="1">SUM(P77:AI77)</f>
        <v>339631.78055670322</v>
      </c>
      <c r="AL77" s="25" t="str">
        <f t="shared" ca="1" si="34"/>
        <v/>
      </c>
      <c r="AM77" s="51"/>
    </row>
    <row r="78" spans="2:64" x14ac:dyDescent="0.2">
      <c r="AJ78" s="8"/>
      <c r="AL78" s="25" t="str">
        <f t="shared" si="34"/>
        <v/>
      </c>
      <c r="AM78" s="51"/>
    </row>
    <row r="79" spans="2:64" x14ac:dyDescent="0.2">
      <c r="B79" s="18">
        <f>B77+1</f>
        <v>48</v>
      </c>
      <c r="D79" s="1" t="s">
        <v>395</v>
      </c>
      <c r="F79" s="41">
        <f ca="1">F75+F77</f>
        <v>11853876.052300492</v>
      </c>
      <c r="H79" s="41">
        <f>H75+H77</f>
        <v>0</v>
      </c>
      <c r="L79" s="41">
        <f ca="1">L75+L77</f>
        <v>11853876.052300492</v>
      </c>
      <c r="P79" s="10">
        <f ca="1">P75+P77</f>
        <v>1922966.0400731617</v>
      </c>
      <c r="Q79" s="14"/>
      <c r="R79" s="10">
        <f ca="1">R75+R77</f>
        <v>367795.25428751629</v>
      </c>
      <c r="S79" s="8"/>
      <c r="T79" s="10">
        <f ca="1">T75+T77</f>
        <v>1949163.7725498457</v>
      </c>
      <c r="U79" s="8"/>
      <c r="V79" s="10">
        <f ca="1">V75+V77</f>
        <v>14147.005606596334</v>
      </c>
      <c r="W79" s="8"/>
      <c r="X79" s="10">
        <f ca="1">X75+X77</f>
        <v>2623168.0778974812</v>
      </c>
      <c r="Y79" s="8"/>
      <c r="Z79" s="10">
        <f ca="1">Z75+Z77</f>
        <v>3580379.8410261818</v>
      </c>
      <c r="AA79" s="8"/>
      <c r="AB79" s="10">
        <f ca="1">AB75+AB77</f>
        <v>1059758.4248545507</v>
      </c>
      <c r="AC79" s="8"/>
      <c r="AD79" s="10">
        <f ca="1">AD75+AD77</f>
        <v>291643.25467811292</v>
      </c>
      <c r="AE79" s="8"/>
      <c r="AF79" s="10">
        <f ca="1">AF75+AF77</f>
        <v>44854.381327047529</v>
      </c>
      <c r="AG79" s="8"/>
      <c r="AH79" s="10">
        <f ca="1">AH75+AH77</f>
        <v>0</v>
      </c>
      <c r="AI79" s="8"/>
      <c r="AJ79" s="10">
        <f ca="1">AJ75+AJ77</f>
        <v>11853876.052300492</v>
      </c>
      <c r="AL79" s="25" t="str">
        <f t="shared" ca="1" si="34"/>
        <v/>
      </c>
      <c r="AM79" s="51"/>
    </row>
    <row r="80" spans="2:64" x14ac:dyDescent="0.2">
      <c r="D80" s="6"/>
      <c r="E80" s="6"/>
      <c r="F80" s="76"/>
      <c r="H80" s="76"/>
      <c r="L80" s="76"/>
      <c r="AL80" s="25" t="str">
        <f t="shared" si="34"/>
        <v/>
      </c>
      <c r="AM80" s="51"/>
    </row>
    <row r="81" spans="2:39" x14ac:dyDescent="0.2">
      <c r="E81" s="18"/>
      <c r="F81" s="2"/>
      <c r="G81" s="2"/>
      <c r="H81" s="2"/>
      <c r="I81" s="2"/>
      <c r="J81" s="2"/>
      <c r="K81" s="73"/>
      <c r="L81" s="2"/>
      <c r="M81" s="2"/>
      <c r="AL81" s="25" t="str">
        <f t="shared" si="34"/>
        <v/>
      </c>
      <c r="AM81" s="51"/>
    </row>
    <row r="82" spans="2:39" x14ac:dyDescent="0.2">
      <c r="D82" s="6" t="s">
        <v>36</v>
      </c>
      <c r="E82" s="18"/>
      <c r="F82" s="2"/>
      <c r="G82" s="2"/>
      <c r="H82" s="2"/>
      <c r="I82" s="2"/>
      <c r="J82" s="2"/>
      <c r="K82" s="73"/>
      <c r="L82" s="2"/>
      <c r="M82" s="2"/>
      <c r="AL82" s="25" t="str">
        <f t="shared" si="34"/>
        <v/>
      </c>
      <c r="AM82" s="51"/>
    </row>
    <row r="83" spans="2:39" x14ac:dyDescent="0.2">
      <c r="N83" s="1"/>
      <c r="AL83" s="25" t="str">
        <f t="shared" si="34"/>
        <v/>
      </c>
      <c r="AM83" s="51"/>
    </row>
    <row r="84" spans="2:39" x14ac:dyDescent="0.2">
      <c r="B84" s="18">
        <f>B79+1</f>
        <v>49</v>
      </c>
      <c r="D84" s="1" t="s">
        <v>41</v>
      </c>
      <c r="F84" s="50">
        <f ca="1">+Function!V84</f>
        <v>84076.885985193789</v>
      </c>
      <c r="H84" s="50"/>
      <c r="K84" s="73">
        <f>_xlfn.IFNA(MATCH(J84,'Dist Factors'!$B$15:$B$431,0),0)</f>
        <v>0</v>
      </c>
      <c r="L84" s="50">
        <f t="shared" ref="L84:L88" ca="1" si="135">F84-H84</f>
        <v>84076.885985193789</v>
      </c>
      <c r="N84" s="18" t="s">
        <v>238</v>
      </c>
      <c r="O84" s="73">
        <f>_xlfn.IFNA(MATCH(N84,'Dist Factors'!$B$15:$B$431,0),0)</f>
        <v>38</v>
      </c>
      <c r="P84" s="20">
        <f ca="1">OFFSET('Dist Factors'!$B$15,$O84-1,P$14)*$L84+OFFSET('Dist Factors'!$B$15,$K84-1,P$14)*$H84</f>
        <v>13701.831418024027</v>
      </c>
      <c r="R84" s="20">
        <f ca="1">OFFSET('Dist Factors'!$B$15,$O84-1,R$14)*$L84+OFFSET('Dist Factors'!$B$15,$K84-1,R$14)*$H84</f>
        <v>2620.6747626209221</v>
      </c>
      <c r="S84" s="20"/>
      <c r="T84" s="20">
        <f ca="1">OFFSET('Dist Factors'!$B$15,$O84-1,T$14)*$L84+OFFSET('Dist Factors'!$B$15,$K84-1,T$14)*$H84</f>
        <v>13899.756764484689</v>
      </c>
      <c r="U84" s="20"/>
      <c r="V84" s="20">
        <f ca="1">OFFSET('Dist Factors'!$B$15,$O84-1,V$14)*$L84+OFFSET('Dist Factors'!$B$15,$K84-1,V$14)*$H84</f>
        <v>0</v>
      </c>
      <c r="W84" s="9"/>
      <c r="X84" s="20">
        <f ca="1">OFFSET('Dist Factors'!$B$15,$O84-1,X$14)*$L84+OFFSET('Dist Factors'!$B$15,$K84-1,X$14)*$H84</f>
        <v>18717.100864597876</v>
      </c>
      <c r="Y84" s="9"/>
      <c r="Z84" s="20">
        <f ca="1">OFFSET('Dist Factors'!$B$15,$O84-1,Z$14)*$L84+OFFSET('Dist Factors'!$B$15,$K84-1,Z$14)*$H84</f>
        <v>25540.192152314237</v>
      </c>
      <c r="AA84" s="20"/>
      <c r="AB84" s="20">
        <f ca="1">OFFSET('Dist Factors'!$B$15,$O84-1,AB$14)*$L84+OFFSET('Dist Factors'!$B$15,$K84-1,AB$14)*$H84</f>
        <v>7521.0072563959484</v>
      </c>
      <c r="AC84" s="9"/>
      <c r="AD84" s="20">
        <f ca="1">OFFSET('Dist Factors'!$B$15,$O84-1,AD$14)*$L84+OFFSET('Dist Factors'!$B$15,$K84-1,AD$14)*$H84</f>
        <v>2076.3227667560855</v>
      </c>
      <c r="AE84" s="9"/>
      <c r="AF84" s="20">
        <f ca="1">OFFSET('Dist Factors'!$B$15,$O84-1,AF$14)*$L84+OFFSET('Dist Factors'!$B$15,$K84-1,AF$14)*$H84</f>
        <v>0</v>
      </c>
      <c r="AG84" s="9"/>
      <c r="AH84" s="20">
        <f ca="1">OFFSET('Dist Factors'!$B$15,$O84-1,AH$14)*$L84+OFFSET('Dist Factors'!$B$15,$K84-1,AH$14)*$H84</f>
        <v>0</v>
      </c>
      <c r="AI84" s="9"/>
      <c r="AJ84" s="20">
        <f t="shared" ref="AJ84:AJ88" ca="1" si="136">SUM(P84:AI84)</f>
        <v>84076.885985193789</v>
      </c>
      <c r="AL84" s="25" t="str">
        <f t="shared" ca="1" si="34"/>
        <v/>
      </c>
      <c r="AM84" s="51"/>
    </row>
    <row r="85" spans="2:39" x14ac:dyDescent="0.2">
      <c r="B85" s="18">
        <f>B84+1</f>
        <v>50</v>
      </c>
      <c r="D85" s="1" t="s">
        <v>379</v>
      </c>
      <c r="F85" s="50">
        <f ca="1">+Function!V85</f>
        <v>-3989.230434967275</v>
      </c>
      <c r="H85" s="50"/>
      <c r="K85" s="73">
        <f>_xlfn.IFNA(MATCH(J85,'Dist Factors'!$B$15:$B$431,0),0)</f>
        <v>0</v>
      </c>
      <c r="L85" s="50">
        <f t="shared" ca="1" si="135"/>
        <v>-3989.230434967275</v>
      </c>
      <c r="N85" s="18" t="s">
        <v>238</v>
      </c>
      <c r="O85" s="73">
        <f>_xlfn.IFNA(MATCH(N85,'Dist Factors'!$B$15:$B$431,0),0)</f>
        <v>38</v>
      </c>
      <c r="P85" s="20">
        <f ca="1">OFFSET('Dist Factors'!$B$15,$O85-1,P$14)*$L85+OFFSET('Dist Factors'!$B$15,$K85-1,P$14)*$H85</f>
        <v>-650.11640556238035</v>
      </c>
      <c r="R85" s="20">
        <f ca="1">OFFSET('Dist Factors'!$B$15,$O85-1,R$14)*$L85+OFFSET('Dist Factors'!$B$15,$K85-1,R$14)*$H85</f>
        <v>-124.34422850816676</v>
      </c>
      <c r="S85" s="20"/>
      <c r="T85" s="20">
        <f ca="1">OFFSET('Dist Factors'!$B$15,$O85-1,T$14)*$L85+OFFSET('Dist Factors'!$B$15,$K85-1,T$14)*$H85</f>
        <v>-659.50745051724903</v>
      </c>
      <c r="U85" s="20"/>
      <c r="V85" s="20">
        <f ca="1">OFFSET('Dist Factors'!$B$15,$O85-1,V$14)*$L85+OFFSET('Dist Factors'!$B$15,$K85-1,V$14)*$H85</f>
        <v>0</v>
      </c>
      <c r="W85" s="9"/>
      <c r="X85" s="20">
        <f ca="1">OFFSET('Dist Factors'!$B$15,$O85-1,X$14)*$L85+OFFSET('Dist Factors'!$B$15,$K85-1,X$14)*$H85</f>
        <v>-888.07794851673282</v>
      </c>
      <c r="Y85" s="9"/>
      <c r="Z85" s="20">
        <f ca="1">OFFSET('Dist Factors'!$B$15,$O85-1,Z$14)*$L85+OFFSET('Dist Factors'!$B$15,$K85-1,Z$14)*$H85</f>
        <v>-1211.8159545878841</v>
      </c>
      <c r="AA85" s="20"/>
      <c r="AB85" s="20">
        <f ca="1">OFFSET('Dist Factors'!$B$15,$O85-1,AB$14)*$L85+OFFSET('Dist Factors'!$B$15,$K85-1,AB$14)*$H85</f>
        <v>-356.85231080166398</v>
      </c>
      <c r="AC85" s="9"/>
      <c r="AD85" s="20">
        <f ca="1">OFFSET('Dist Factors'!$B$15,$O85-1,AD$14)*$L85+OFFSET('Dist Factors'!$B$15,$K85-1,AD$14)*$H85</f>
        <v>-98.516136473197719</v>
      </c>
      <c r="AE85" s="9"/>
      <c r="AF85" s="20">
        <f ca="1">OFFSET('Dist Factors'!$B$15,$O85-1,AF$14)*$L85+OFFSET('Dist Factors'!$B$15,$K85-1,AF$14)*$H85</f>
        <v>0</v>
      </c>
      <c r="AG85" s="9"/>
      <c r="AH85" s="20">
        <f ca="1">OFFSET('Dist Factors'!$B$15,$O85-1,AH$14)*$L85+OFFSET('Dist Factors'!$B$15,$K85-1,AH$14)*$H85</f>
        <v>0</v>
      </c>
      <c r="AI85" s="9"/>
      <c r="AJ85" s="20">
        <f t="shared" ca="1" si="136"/>
        <v>-3989.2304349672745</v>
      </c>
      <c r="AL85" s="25" t="str">
        <f t="shared" ca="1" si="34"/>
        <v/>
      </c>
      <c r="AM85" s="51"/>
    </row>
    <row r="86" spans="2:39" x14ac:dyDescent="0.2">
      <c r="B86" s="18">
        <f t="shared" ref="B86:B89" si="137">B85+1</f>
        <v>51</v>
      </c>
      <c r="D86" s="1" t="s">
        <v>42</v>
      </c>
      <c r="F86" s="50">
        <f ca="1">+Function!V86</f>
        <v>-47296.412746348738</v>
      </c>
      <c r="H86" s="50"/>
      <c r="K86" s="73">
        <f>_xlfn.IFNA(MATCH(J86,'Dist Factors'!$B$15:$B$431,0),0)</f>
        <v>0</v>
      </c>
      <c r="L86" s="50">
        <f t="shared" ca="1" si="135"/>
        <v>-47296.412746348738</v>
      </c>
      <c r="N86" s="18" t="s">
        <v>238</v>
      </c>
      <c r="O86" s="73">
        <f>_xlfn.IFNA(MATCH(N86,'Dist Factors'!$B$15:$B$431,0),0)</f>
        <v>38</v>
      </c>
      <c r="P86" s="20">
        <f ca="1">OFFSET('Dist Factors'!$B$15,$O86-1,P$14)*$L86+OFFSET('Dist Factors'!$B$15,$K86-1,P$14)*$H86</f>
        <v>-7707.7958648691683</v>
      </c>
      <c r="R86" s="20">
        <f ca="1">OFFSET('Dist Factors'!$B$15,$O86-1,R$14)*$L86+OFFSET('Dist Factors'!$B$15,$K86-1,R$14)*$H86</f>
        <v>-1474.2281876220577</v>
      </c>
      <c r="S86" s="20"/>
      <c r="T86" s="20">
        <f ca="1">OFFSET('Dist Factors'!$B$15,$O86-1,T$14)*$L86+OFFSET('Dist Factors'!$B$15,$K86-1,T$14)*$H86</f>
        <v>-7819.1363215175752</v>
      </c>
      <c r="U86" s="20"/>
      <c r="V86" s="20">
        <f ca="1">OFFSET('Dist Factors'!$B$15,$O86-1,V$14)*$L86+OFFSET('Dist Factors'!$B$15,$K86-1,V$14)*$H86</f>
        <v>0</v>
      </c>
      <c r="W86" s="9"/>
      <c r="X86" s="20">
        <f ca="1">OFFSET('Dist Factors'!$B$15,$O86-1,X$14)*$L86+OFFSET('Dist Factors'!$B$15,$K86-1,X$14)*$H86</f>
        <v>-10529.073686945991</v>
      </c>
      <c r="Y86" s="9"/>
      <c r="Z86" s="20">
        <f ca="1">OFFSET('Dist Factors'!$B$15,$O86-1,Z$14)*$L86+OFFSET('Dist Factors'!$B$15,$K86-1,Z$14)*$H86</f>
        <v>-14367.319335181333</v>
      </c>
      <c r="AA86" s="20"/>
      <c r="AB86" s="20">
        <f ca="1">OFFSET('Dist Factors'!$B$15,$O86-1,AB$14)*$L86+OFFSET('Dist Factors'!$B$15,$K86-1,AB$14)*$H86</f>
        <v>-4230.849647897634</v>
      </c>
      <c r="AC86" s="9"/>
      <c r="AD86" s="20">
        <f ca="1">OFFSET('Dist Factors'!$B$15,$O86-1,AD$14)*$L86+OFFSET('Dist Factors'!$B$15,$K86-1,AD$14)*$H86</f>
        <v>-1168.0097023149788</v>
      </c>
      <c r="AE86" s="9"/>
      <c r="AF86" s="20">
        <f ca="1">OFFSET('Dist Factors'!$B$15,$O86-1,AF$14)*$L86+OFFSET('Dist Factors'!$B$15,$K86-1,AF$14)*$H86</f>
        <v>0</v>
      </c>
      <c r="AG86" s="9"/>
      <c r="AH86" s="20">
        <f ca="1">OFFSET('Dist Factors'!$B$15,$O86-1,AH$14)*$L86+OFFSET('Dist Factors'!$B$15,$K86-1,AH$14)*$H86</f>
        <v>0</v>
      </c>
      <c r="AI86" s="9"/>
      <c r="AJ86" s="20">
        <f t="shared" ca="1" si="136"/>
        <v>-47296.412746348746</v>
      </c>
      <c r="AL86" s="25" t="str">
        <f t="shared" ca="1" si="34"/>
        <v/>
      </c>
      <c r="AM86" s="51"/>
    </row>
    <row r="87" spans="2:39" x14ac:dyDescent="0.2">
      <c r="B87" s="18">
        <f t="shared" si="137"/>
        <v>52</v>
      </c>
      <c r="D87" s="1" t="s">
        <v>380</v>
      </c>
      <c r="F87" s="50">
        <f ca="1">+Function!V87</f>
        <v>0</v>
      </c>
      <c r="H87" s="50"/>
      <c r="K87" s="73">
        <f>_xlfn.IFNA(MATCH(J87,'Dist Factors'!$B$15:$B$431,0),0)</f>
        <v>0</v>
      </c>
      <c r="L87" s="50">
        <f t="shared" ca="1" si="135"/>
        <v>0</v>
      </c>
      <c r="O87" s="73">
        <f>_xlfn.IFNA(MATCH(N87,'Dist Factors'!$B$15:$B$431,0),0)</f>
        <v>0</v>
      </c>
      <c r="P87" s="20">
        <f ca="1">OFFSET('Dist Factors'!$B$15,$O87-1,P$14)*$L87+OFFSET('Dist Factors'!$B$15,$K87-1,P$14)*$H87</f>
        <v>0</v>
      </c>
      <c r="R87" s="20">
        <f ca="1">OFFSET('Dist Factors'!$B$15,$O87-1,R$14)*$L87+OFFSET('Dist Factors'!$B$15,$K87-1,R$14)*$H87</f>
        <v>0</v>
      </c>
      <c r="S87" s="20"/>
      <c r="T87" s="20">
        <f ca="1">OFFSET('Dist Factors'!$B$15,$O87-1,T$14)*$L87+OFFSET('Dist Factors'!$B$15,$K87-1,T$14)*$H87</f>
        <v>0</v>
      </c>
      <c r="U87" s="20"/>
      <c r="V87" s="20">
        <f ca="1">OFFSET('Dist Factors'!$B$15,$O87-1,V$14)*$L87+OFFSET('Dist Factors'!$B$15,$K87-1,V$14)*$H87</f>
        <v>0</v>
      </c>
      <c r="W87" s="9"/>
      <c r="X87" s="20">
        <f ca="1">OFFSET('Dist Factors'!$B$15,$O87-1,X$14)*$L87+OFFSET('Dist Factors'!$B$15,$K87-1,X$14)*$H87</f>
        <v>0</v>
      </c>
      <c r="Y87" s="9"/>
      <c r="Z87" s="20">
        <f ca="1">OFFSET('Dist Factors'!$B$15,$O87-1,Z$14)*$L87+OFFSET('Dist Factors'!$B$15,$K87-1,Z$14)*$H87</f>
        <v>0</v>
      </c>
      <c r="AA87" s="20"/>
      <c r="AB87" s="20">
        <f ca="1">OFFSET('Dist Factors'!$B$15,$O87-1,AB$14)*$L87+OFFSET('Dist Factors'!$B$15,$K87-1,AB$14)*$H87</f>
        <v>0</v>
      </c>
      <c r="AC87" s="9"/>
      <c r="AD87" s="20">
        <f ca="1">OFFSET('Dist Factors'!$B$15,$O87-1,AD$14)*$L87+OFFSET('Dist Factors'!$B$15,$K87-1,AD$14)*$H87</f>
        <v>0</v>
      </c>
      <c r="AE87" s="9"/>
      <c r="AF87" s="20">
        <f ca="1">OFFSET('Dist Factors'!$B$15,$O87-1,AF$14)*$L87+OFFSET('Dist Factors'!$B$15,$K87-1,AF$14)*$H87</f>
        <v>0</v>
      </c>
      <c r="AG87" s="9"/>
      <c r="AH87" s="20">
        <f ca="1">OFFSET('Dist Factors'!$B$15,$O87-1,AH$14)*$L87+OFFSET('Dist Factors'!$B$15,$K87-1,AH$14)*$H87</f>
        <v>0</v>
      </c>
      <c r="AI87" s="9"/>
      <c r="AJ87" s="20">
        <f t="shared" ca="1" si="136"/>
        <v>0</v>
      </c>
      <c r="AL87" s="25" t="str">
        <f t="shared" ca="1" si="34"/>
        <v/>
      </c>
      <c r="AM87" s="51"/>
    </row>
    <row r="88" spans="2:39" x14ac:dyDescent="0.2">
      <c r="B88" s="18">
        <f t="shared" si="137"/>
        <v>53</v>
      </c>
      <c r="D88" s="1" t="s">
        <v>381</v>
      </c>
      <c r="F88" s="50">
        <f ca="1">+Function!V88</f>
        <v>-102473.00891693014</v>
      </c>
      <c r="H88" s="50"/>
      <c r="K88" s="73">
        <f>_xlfn.IFNA(MATCH(J88,'Dist Factors'!$B$15:$B$431,0),0)</f>
        <v>0</v>
      </c>
      <c r="L88" s="50">
        <f t="shared" ca="1" si="135"/>
        <v>-102473.00891693014</v>
      </c>
      <c r="N88" s="18" t="s">
        <v>238</v>
      </c>
      <c r="O88" s="73">
        <f>_xlfn.IFNA(MATCH(N88,'Dist Factors'!$B$15:$B$431,0),0)</f>
        <v>38</v>
      </c>
      <c r="P88" s="20">
        <f ca="1">OFFSET('Dist Factors'!$B$15,$O88-1,P$14)*$L88+OFFSET('Dist Factors'!$B$15,$K88-1,P$14)*$H88</f>
        <v>-16699.808474408892</v>
      </c>
      <c r="R88" s="20">
        <f ca="1">OFFSET('Dist Factors'!$B$15,$O88-1,R$14)*$L88+OFFSET('Dist Factors'!$B$15,$K88-1,R$14)*$H88</f>
        <v>-3194.0815263510085</v>
      </c>
      <c r="S88" s="20"/>
      <c r="T88" s="20">
        <f ca="1">OFFSET('Dist Factors'!$B$15,$O88-1,T$14)*$L88+OFFSET('Dist Factors'!$B$15,$K88-1,T$14)*$H88</f>
        <v>-16941.040122739942</v>
      </c>
      <c r="U88" s="20"/>
      <c r="V88" s="20">
        <f ca="1">OFFSET('Dist Factors'!$B$15,$O88-1,V$14)*$L88+OFFSET('Dist Factors'!$B$15,$K88-1,V$14)*$H88</f>
        <v>0</v>
      </c>
      <c r="W88" s="9"/>
      <c r="X88" s="20">
        <f ca="1">OFFSET('Dist Factors'!$B$15,$O88-1,X$14)*$L88+OFFSET('Dist Factors'!$B$15,$K88-1,X$14)*$H88</f>
        <v>-22812.424857585527</v>
      </c>
      <c r="Y88" s="9"/>
      <c r="Z88" s="20">
        <f ca="1">OFFSET('Dist Factors'!$B$15,$O88-1,Z$14)*$L88+OFFSET('Dist Factors'!$B$15,$K88-1,Z$14)*$H88</f>
        <v>-31128.416656928752</v>
      </c>
      <c r="AA88" s="20"/>
      <c r="AB88" s="20">
        <f ca="1">OFFSET('Dist Factors'!$B$15,$O88-1,AB$14)*$L88+OFFSET('Dist Factors'!$B$15,$K88-1,AB$14)*$H88</f>
        <v>-9166.6126143715774</v>
      </c>
      <c r="AC88" s="9"/>
      <c r="AD88" s="20">
        <f ca="1">OFFSET('Dist Factors'!$B$15,$O88-1,AD$14)*$L88+OFFSET('Dist Factors'!$B$15,$K88-1,AD$14)*$H88</f>
        <v>-2530.6246645444312</v>
      </c>
      <c r="AE88" s="9"/>
      <c r="AF88" s="20">
        <f ca="1">OFFSET('Dist Factors'!$B$15,$O88-1,AF$14)*$L88+OFFSET('Dist Factors'!$B$15,$K88-1,AF$14)*$H88</f>
        <v>0</v>
      </c>
      <c r="AG88" s="9"/>
      <c r="AH88" s="20">
        <f ca="1">OFFSET('Dist Factors'!$B$15,$O88-1,AH$14)*$L88+OFFSET('Dist Factors'!$B$15,$K88-1,AH$14)*$H88</f>
        <v>0</v>
      </c>
      <c r="AI88" s="9"/>
      <c r="AJ88" s="20">
        <f t="shared" ca="1" si="136"/>
        <v>-102473.00891693014</v>
      </c>
      <c r="AL88" s="25" t="str">
        <f t="shared" ca="1" si="34"/>
        <v/>
      </c>
      <c r="AM88" s="51"/>
    </row>
    <row r="89" spans="2:39" x14ac:dyDescent="0.2">
      <c r="B89" s="18">
        <f t="shared" si="137"/>
        <v>54</v>
      </c>
      <c r="D89" s="1" t="s">
        <v>396</v>
      </c>
      <c r="F89" s="41">
        <f ca="1">SUM(F81:F88)</f>
        <v>-69681.766113052363</v>
      </c>
      <c r="H89" s="41">
        <f>SUM(H81:H88)</f>
        <v>0</v>
      </c>
      <c r="L89" s="41">
        <f ca="1">SUM(L81:L88)</f>
        <v>-69681.766113052363</v>
      </c>
      <c r="P89" s="11">
        <f ca="1">SUM(P81:P88)</f>
        <v>-11355.889326816414</v>
      </c>
      <c r="Q89" s="13"/>
      <c r="R89" s="11">
        <f ca="1">SUM(R81:R88)</f>
        <v>-2171.979179860311</v>
      </c>
      <c r="S89" s="13"/>
      <c r="T89" s="11">
        <f ca="1">SUM(T81:T88)</f>
        <v>-11519.927130290076</v>
      </c>
      <c r="U89" s="13"/>
      <c r="V89" s="11">
        <f ca="1">SUM(V81:V88)</f>
        <v>0</v>
      </c>
      <c r="W89" s="13"/>
      <c r="X89" s="11">
        <f ca="1">SUM(X81:X88)</f>
        <v>-15512.475628450375</v>
      </c>
      <c r="Y89" s="13"/>
      <c r="Z89" s="11">
        <f ca="1">SUM(Z81:Z88)</f>
        <v>-21167.35979438373</v>
      </c>
      <c r="AA89" s="13"/>
      <c r="AB89" s="11">
        <f ca="1">SUM(AB81:AB88)</f>
        <v>-6233.3073166749273</v>
      </c>
      <c r="AC89" s="13"/>
      <c r="AD89" s="11">
        <f ca="1">SUM(AD81:AD88)</f>
        <v>-1720.8277365765223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-69681.766113052377</v>
      </c>
      <c r="AL89" s="25" t="str">
        <f t="shared" ca="1" si="34"/>
        <v/>
      </c>
      <c r="AM89" s="51"/>
    </row>
    <row r="90" spans="2:39" x14ac:dyDescent="0.2">
      <c r="AL90" s="25" t="str">
        <f t="shared" si="34"/>
        <v/>
      </c>
      <c r="AM90" s="51"/>
    </row>
    <row r="91" spans="2:39" x14ac:dyDescent="0.2">
      <c r="AL91" s="25" t="str">
        <f t="shared" si="34"/>
        <v/>
      </c>
      <c r="AM91" s="51"/>
    </row>
    <row r="92" spans="2:39" x14ac:dyDescent="0.2">
      <c r="B92" s="18">
        <f>B89+1</f>
        <v>55</v>
      </c>
      <c r="D92" s="1" t="s">
        <v>397</v>
      </c>
      <c r="F92" s="41">
        <f ca="1">F79+F89</f>
        <v>11784194.28618744</v>
      </c>
      <c r="H92" s="41">
        <f>H79+H89</f>
        <v>0</v>
      </c>
      <c r="L92" s="41">
        <f ca="1">L79+L89</f>
        <v>11784194.28618744</v>
      </c>
      <c r="P92" s="90">
        <f ca="1">P79+P89</f>
        <v>1911610.1507463453</v>
      </c>
      <c r="Q92" s="14"/>
      <c r="R92" s="10">
        <f ca="1">R79+R89</f>
        <v>365623.27510765597</v>
      </c>
      <c r="S92" s="8"/>
      <c r="T92" s="10">
        <f ca="1">T79+T89</f>
        <v>1937643.8454195557</v>
      </c>
      <c r="U92" s="8"/>
      <c r="V92" s="10">
        <f ca="1">V79+V89</f>
        <v>14147.005606596334</v>
      </c>
      <c r="W92" s="8"/>
      <c r="X92" s="10">
        <f ca="1">X79+X89</f>
        <v>2607655.6022690306</v>
      </c>
      <c r="Y92" s="8"/>
      <c r="Z92" s="10">
        <f ca="1">Z79+Z89</f>
        <v>3559212.481231798</v>
      </c>
      <c r="AA92" s="8"/>
      <c r="AB92" s="10">
        <f ca="1">AB79+AB89</f>
        <v>1053525.1175378759</v>
      </c>
      <c r="AC92" s="8"/>
      <c r="AD92" s="10">
        <f ca="1">AD79+AD89</f>
        <v>289922.42694153643</v>
      </c>
      <c r="AE92" s="8"/>
      <c r="AF92" s="10">
        <f ca="1">AF79+AF89</f>
        <v>44854.381327047529</v>
      </c>
      <c r="AG92" s="8"/>
      <c r="AH92" s="10">
        <f ca="1">AH79+AH89</f>
        <v>0</v>
      </c>
      <c r="AI92" s="8"/>
      <c r="AJ92" s="10">
        <f ca="1">AJ79+AJ89</f>
        <v>11784194.28618744</v>
      </c>
      <c r="AL92" s="25" t="str">
        <f t="shared" ca="1" si="34"/>
        <v/>
      </c>
      <c r="AM92" s="51"/>
    </row>
    <row r="93" spans="2:39" x14ac:dyDescent="0.2">
      <c r="AL93" s="25" t="str">
        <f t="shared" si="34"/>
        <v/>
      </c>
      <c r="AM93" s="51"/>
    </row>
    <row r="94" spans="2:39" x14ac:dyDescent="0.2">
      <c r="AL94" s="25" t="str">
        <f t="shared" si="34"/>
        <v/>
      </c>
      <c r="AM94" s="51"/>
    </row>
    <row r="95" spans="2:39" x14ac:dyDescent="0.2">
      <c r="B95" s="18">
        <f>B92+1</f>
        <v>56</v>
      </c>
      <c r="D95" s="1" t="s">
        <v>38</v>
      </c>
      <c r="F95" s="86">
        <f>Function!$F$95</f>
        <v>6.0821321807016528E-2</v>
      </c>
      <c r="H95" s="86">
        <f>Function!$F$95</f>
        <v>6.0821321807016528E-2</v>
      </c>
      <c r="L95" s="86">
        <f>Function!$F$95</f>
        <v>6.0821321807016528E-2</v>
      </c>
      <c r="P95" s="17">
        <f>$F$95</f>
        <v>6.0821321807016528E-2</v>
      </c>
      <c r="R95" s="17">
        <f>$F$95</f>
        <v>6.0821321807016528E-2</v>
      </c>
      <c r="T95" s="17">
        <f>$F$95</f>
        <v>6.0821321807016528E-2</v>
      </c>
      <c r="V95" s="17">
        <f>$F$95</f>
        <v>6.0821321807016528E-2</v>
      </c>
      <c r="X95" s="17">
        <f>$F$95</f>
        <v>6.0821321807016528E-2</v>
      </c>
      <c r="Z95" s="17">
        <f>$F$95</f>
        <v>6.0821321807016528E-2</v>
      </c>
      <c r="AB95" s="17">
        <f>$F$95</f>
        <v>6.0821321807016528E-2</v>
      </c>
      <c r="AD95" s="17">
        <f>$F$95</f>
        <v>6.0821321807016528E-2</v>
      </c>
      <c r="AF95" s="17">
        <f>$F$95</f>
        <v>6.0821321807016528E-2</v>
      </c>
      <c r="AH95" s="17">
        <f>$F$95</f>
        <v>6.0821321807016528E-2</v>
      </c>
      <c r="AJ95" s="17"/>
      <c r="AL95" s="25"/>
      <c r="AM95" s="51"/>
    </row>
    <row r="96" spans="2:39" x14ac:dyDescent="0.2">
      <c r="AL96" s="25" t="str">
        <f t="shared" si="34"/>
        <v/>
      </c>
      <c r="AM96" s="51"/>
    </row>
    <row r="97" spans="2:60" x14ac:dyDescent="0.2">
      <c r="B97" s="18">
        <f>B95+1</f>
        <v>57</v>
      </c>
      <c r="D97" s="1" t="s">
        <v>398</v>
      </c>
      <c r="F97" s="41">
        <f ca="1">F92*F95</f>
        <v>716730.27291661175</v>
      </c>
      <c r="H97" s="41">
        <f>H92*H95</f>
        <v>0</v>
      </c>
      <c r="L97" s="41">
        <f ca="1">L92*L95</f>
        <v>716730.27291661175</v>
      </c>
      <c r="N97" s="52"/>
      <c r="P97" s="10">
        <f ca="1">P92*P95</f>
        <v>116266.65614810285</v>
      </c>
      <c r="R97" s="10">
        <f ca="1">R92*R95</f>
        <v>22237.69087545808</v>
      </c>
      <c r="S97" s="20"/>
      <c r="T97" s="10">
        <f ca="1">T92*T95</f>
        <v>117850.05986964778</v>
      </c>
      <c r="U97" s="20"/>
      <c r="V97" s="10">
        <f ca="1">V92*V95</f>
        <v>860.43958060446266</v>
      </c>
      <c r="W97" s="9"/>
      <c r="X97" s="10">
        <f ca="1">X92*X95</f>
        <v>158601.06054747422</v>
      </c>
      <c r="Y97" s="9"/>
      <c r="Z97" s="10">
        <f ca="1">Z92*Z95</f>
        <v>216476.00770054894</v>
      </c>
      <c r="AA97" s="20"/>
      <c r="AB97" s="10">
        <f ca="1">AB92*AB95</f>
        <v>64076.790205546058</v>
      </c>
      <c r="AC97" s="9"/>
      <c r="AD97" s="10">
        <f ca="1">AD92*AD95</f>
        <v>17633.465228082427</v>
      </c>
      <c r="AE97" s="9"/>
      <c r="AF97" s="10">
        <f ca="1">AF92*AF95</f>
        <v>2728.1027611469908</v>
      </c>
      <c r="AG97" s="9"/>
      <c r="AH97" s="10">
        <f ca="1">AH92*AH95</f>
        <v>0</v>
      </c>
      <c r="AI97" s="9"/>
      <c r="AJ97" s="10">
        <f ca="1">SUM(P97:AI97)</f>
        <v>716730.27291661175</v>
      </c>
      <c r="AL97" s="25" t="str">
        <f t="shared" ca="1" si="34"/>
        <v/>
      </c>
      <c r="AM97" s="51"/>
    </row>
    <row r="98" spans="2:60" x14ac:dyDescent="0.2">
      <c r="F98" s="50"/>
      <c r="H98" s="50"/>
      <c r="L98" s="50"/>
      <c r="AL98" s="25" t="str">
        <f t="shared" si="34"/>
        <v/>
      </c>
      <c r="AM98" s="51"/>
    </row>
    <row r="99" spans="2:60" x14ac:dyDescent="0.2">
      <c r="F99" s="50"/>
      <c r="H99" s="50"/>
      <c r="L99" s="50"/>
      <c r="AL99" s="25" t="str">
        <f t="shared" si="34"/>
        <v/>
      </c>
      <c r="AM99" s="51"/>
    </row>
    <row r="100" spans="2:60" x14ac:dyDescent="0.2">
      <c r="D100" s="6" t="s">
        <v>70</v>
      </c>
      <c r="AL100" s="25" t="str">
        <f t="shared" si="34"/>
        <v/>
      </c>
      <c r="AM100" s="51"/>
    </row>
    <row r="101" spans="2:60" x14ac:dyDescent="0.2">
      <c r="AL101" s="25" t="str">
        <f t="shared" si="34"/>
        <v/>
      </c>
      <c r="AM101" s="51"/>
    </row>
    <row r="102" spans="2:60" x14ac:dyDescent="0.2">
      <c r="B102" s="18">
        <f>B97+1</f>
        <v>58</v>
      </c>
      <c r="D102" s="1" t="s">
        <v>195</v>
      </c>
      <c r="F102" s="50">
        <f ca="1">Function!V102</f>
        <v>565624.78092949442</v>
      </c>
      <c r="H102" s="50"/>
      <c r="J102" s="2"/>
      <c r="K102" s="73">
        <f>_xlfn.IFNA(MATCH(J102,'Dist Factors'!$B$15:$B$431,0),0)</f>
        <v>0</v>
      </c>
      <c r="L102" s="50">
        <f t="shared" ref="L102" ca="1" si="138">F102-H102</f>
        <v>565624.78092949442</v>
      </c>
      <c r="N102" s="18" t="s">
        <v>246</v>
      </c>
      <c r="O102" s="73">
        <f>_xlfn.IFNA(MATCH(N102,'Dist Factors'!$B$15:$B$431,0),0)</f>
        <v>23</v>
      </c>
      <c r="P102" s="20">
        <f ca="1">OFFSET('Dist Factors'!$B$15,$O102-1,P$14)*$L102+OFFSET('Dist Factors'!$B$15,$K102-1,P$14)*$H102</f>
        <v>65950.711314555854</v>
      </c>
      <c r="R102" s="20">
        <f ca="1">OFFSET('Dist Factors'!$B$15,$O102-1,R$14)*$L102+OFFSET('Dist Factors'!$B$15,$K102-1,R$14)*$H102</f>
        <v>12614.033806575584</v>
      </c>
      <c r="S102" s="20"/>
      <c r="T102" s="20">
        <f ca="1">OFFSET('Dist Factors'!$B$15,$O102-1,T$14)*$L102+OFFSET('Dist Factors'!$B$15,$K102-1,T$14)*$H102</f>
        <v>66903.380851059526</v>
      </c>
      <c r="U102" s="20"/>
      <c r="V102" s="20">
        <f ca="1">OFFSET('Dist Factors'!$B$15,$O102-1,V$14)*$L102+OFFSET('Dist Factors'!$B$15,$K102-1,V$14)*$H102</f>
        <v>0</v>
      </c>
      <c r="W102" s="9"/>
      <c r="X102" s="20">
        <f ca="1">OFFSET('Dist Factors'!$B$15,$O102-1,X$14)*$L102+OFFSET('Dist Factors'!$B$15,$K102-1,X$14)*$H102</f>
        <v>87870.752514497537</v>
      </c>
      <c r="Y102" s="9"/>
      <c r="Z102" s="20">
        <f ca="1">OFFSET('Dist Factors'!$B$15,$O102-1,Z$14)*$L102+OFFSET('Dist Factors'!$B$15,$K102-1,Z$14)*$H102</f>
        <v>167835.0176424954</v>
      </c>
      <c r="AA102" s="20"/>
      <c r="AB102" s="20">
        <f ca="1">OFFSET('Dist Factors'!$B$15,$O102-1,AB$14)*$L102+OFFSET('Dist Factors'!$B$15,$K102-1,AB$14)*$H102</f>
        <v>150968.24809454844</v>
      </c>
      <c r="AC102" s="9"/>
      <c r="AD102" s="20">
        <f ca="1">OFFSET('Dist Factors'!$B$15,$O102-1,AD$14)*$L102+OFFSET('Dist Factors'!$B$15,$K102-1,AD$14)*$H102</f>
        <v>13482.636705762123</v>
      </c>
      <c r="AE102" s="9"/>
      <c r="AF102" s="20">
        <f ca="1">OFFSET('Dist Factors'!$B$15,$O102-1,AF$14)*$L102+OFFSET('Dist Factors'!$B$15,$K102-1,AF$14)*$H102</f>
        <v>0</v>
      </c>
      <c r="AG102" s="9"/>
      <c r="AH102" s="20">
        <f ca="1">OFFSET('Dist Factors'!$B$15,$O102-1,AH$14)*$L102+OFFSET('Dist Factors'!$B$15,$K102-1,AH$14)*$H102</f>
        <v>0</v>
      </c>
      <c r="AI102" s="9"/>
      <c r="AJ102" s="20">
        <f ca="1">SUM(P102:AI102)</f>
        <v>565624.78092949442</v>
      </c>
      <c r="AL102" s="25" t="str">
        <f t="shared" ca="1" si="34"/>
        <v/>
      </c>
      <c r="AM102" s="51"/>
    </row>
    <row r="103" spans="2:60" x14ac:dyDescent="0.2">
      <c r="B103" s="18">
        <f>B102+1</f>
        <v>59</v>
      </c>
      <c r="D103" s="1" t="s">
        <v>196</v>
      </c>
      <c r="F103" s="87">
        <f ca="1">Function!V103</f>
        <v>47226.529641032546</v>
      </c>
      <c r="H103" s="87"/>
      <c r="K103" s="73">
        <f>_xlfn.IFNA(MATCH(J103,'Dist Factors'!$B$15:$B$431,0),0)</f>
        <v>0</v>
      </c>
      <c r="L103" s="87">
        <f t="shared" ref="L103" ca="1" si="139">F103-H103</f>
        <v>47226.529641032546</v>
      </c>
      <c r="N103" s="18" t="s">
        <v>121</v>
      </c>
      <c r="O103" s="73">
        <f>_xlfn.IFNA(MATCH(N103,'Dist Factors'!$B$15:$B$431,0),0)</f>
        <v>26</v>
      </c>
      <c r="P103" s="20">
        <f ca="1">OFFSET('Dist Factors'!$B$15,$O103-1,P$14)*$L103+OFFSET('Dist Factors'!$B$15,$K103-1,P$14)*$H103</f>
        <v>6271.8865525411084</v>
      </c>
      <c r="R103" s="20">
        <f ca="1">OFFSET('Dist Factors'!$B$15,$O103-1,R$14)*$L103+OFFSET('Dist Factors'!$B$15,$K103-1,R$14)*$H103</f>
        <v>1199.5896242486667</v>
      </c>
      <c r="S103" s="20"/>
      <c r="T103" s="20">
        <f ca="1">OFFSET('Dist Factors'!$B$15,$O103-1,T$14)*$L103+OFFSET('Dist Factors'!$B$15,$K103-1,T$14)*$H103</f>
        <v>6362.4850485378329</v>
      </c>
      <c r="U103" s="20"/>
      <c r="V103" s="20">
        <f ca="1">OFFSET('Dist Factors'!$B$15,$O103-1,V$14)*$L103+OFFSET('Dist Factors'!$B$15,$K103-1,V$14)*$H103</f>
        <v>1967.1715600838199</v>
      </c>
      <c r="W103" s="9"/>
      <c r="X103" s="20">
        <f ca="1">OFFSET('Dist Factors'!$B$15,$O103-1,X$14)*$L103+OFFSET('Dist Factors'!$B$15,$K103-1,X$14)*$H103</f>
        <v>8400.3598719782221</v>
      </c>
      <c r="Y103" s="9"/>
      <c r="Z103" s="20">
        <f ca="1">OFFSET('Dist Factors'!$B$15,$O103-1,Z$14)*$L103+OFFSET('Dist Factors'!$B$15,$K103-1,Z$14)*$H103</f>
        <v>11597.179400194987</v>
      </c>
      <c r="AA103" s="20"/>
      <c r="AB103" s="20">
        <f ca="1">OFFSET('Dist Factors'!$B$15,$O103-1,AB$14)*$L103+OFFSET('Dist Factors'!$B$15,$K103-1,AB$14)*$H103</f>
        <v>4168.4596831053404</v>
      </c>
      <c r="AC103" s="9"/>
      <c r="AD103" s="20">
        <f ca="1">OFFSET('Dist Factors'!$B$15,$O103-1,AD$14)*$L103+OFFSET('Dist Factors'!$B$15,$K103-1,AD$14)*$H103</f>
        <v>1022.2996941624154</v>
      </c>
      <c r="AE103" s="9"/>
      <c r="AF103" s="20">
        <f ca="1">OFFSET('Dist Factors'!$B$15,$O103-1,AF$14)*$L103+OFFSET('Dist Factors'!$B$15,$K103-1,AF$14)*$H103</f>
        <v>6237.0982061801597</v>
      </c>
      <c r="AG103" s="9"/>
      <c r="AH103" s="20">
        <f ca="1">OFFSET('Dist Factors'!$B$15,$O103-1,AH$14)*$L103+OFFSET('Dist Factors'!$B$15,$K103-1,AH$14)*$H103</f>
        <v>0</v>
      </c>
      <c r="AI103" s="9"/>
      <c r="AJ103" s="20">
        <f ca="1">SUM(P103:AI103)</f>
        <v>47226.529641032561</v>
      </c>
      <c r="AL103" s="25" t="str">
        <f t="shared" ca="1" si="34"/>
        <v/>
      </c>
      <c r="AM103" s="51"/>
    </row>
    <row r="104" spans="2:60" x14ac:dyDescent="0.2">
      <c r="B104" s="18">
        <f>B103+1</f>
        <v>60</v>
      </c>
      <c r="D104" s="1" t="s">
        <v>197</v>
      </c>
      <c r="F104" s="41">
        <f ca="1">F102+F103</f>
        <v>612851.31057052698</v>
      </c>
      <c r="H104" s="41">
        <f>H102+H103</f>
        <v>0</v>
      </c>
      <c r="L104" s="41">
        <f ca="1">L102+L103</f>
        <v>612851.31057052698</v>
      </c>
      <c r="P104" s="10">
        <f ca="1">P102+P103</f>
        <v>72222.597867096963</v>
      </c>
      <c r="R104" s="10">
        <f ca="1">R102+R103</f>
        <v>13813.623430824251</v>
      </c>
      <c r="T104" s="10">
        <f ca="1">T102+T103</f>
        <v>73265.865899597353</v>
      </c>
      <c r="V104" s="10">
        <f ca="1">V102+V103</f>
        <v>1967.1715600838199</v>
      </c>
      <c r="X104" s="10">
        <f ca="1">X102+X103</f>
        <v>96271.112386475754</v>
      </c>
      <c r="Z104" s="10">
        <f ca="1">Z102+Z103</f>
        <v>179432.19704269039</v>
      </c>
      <c r="AB104" s="10">
        <f ca="1">AB102+AB103</f>
        <v>155136.70777765379</v>
      </c>
      <c r="AD104" s="10">
        <f ca="1">AD102+AD103</f>
        <v>14504.936399924538</v>
      </c>
      <c r="AF104" s="10">
        <f ca="1">AF102+AF103</f>
        <v>6237.0982061801597</v>
      </c>
      <c r="AH104" s="10">
        <f ca="1">AH102+AH103</f>
        <v>0</v>
      </c>
      <c r="AJ104" s="10">
        <f ca="1">AJ102+AJ103</f>
        <v>612851.31057052698</v>
      </c>
      <c r="AL104" s="25" t="str">
        <f t="shared" ca="1" si="34"/>
        <v/>
      </c>
      <c r="AM104" s="51"/>
    </row>
    <row r="105" spans="2:60" x14ac:dyDescent="0.2">
      <c r="AL105" s="25" t="str">
        <f t="shared" si="34"/>
        <v/>
      </c>
      <c r="AM105" s="51"/>
    </row>
    <row r="106" spans="2:60" x14ac:dyDescent="0.2">
      <c r="D106" s="6" t="s">
        <v>69</v>
      </c>
      <c r="F106" s="50"/>
      <c r="H106" s="50"/>
      <c r="L106" s="50"/>
      <c r="AL106" s="25" t="str">
        <f t="shared" ref="AL106:AL111" si="140">IF(ROUND(F106,4)=ROUND(AJ106,4), "", "check")</f>
        <v/>
      </c>
      <c r="AM106" s="51"/>
    </row>
    <row r="107" spans="2:60" x14ac:dyDescent="0.2">
      <c r="F107" s="50"/>
      <c r="H107" s="50"/>
      <c r="L107" s="50"/>
      <c r="AL107" s="25" t="str">
        <f t="shared" si="140"/>
        <v/>
      </c>
      <c r="AM107" s="51"/>
    </row>
    <row r="108" spans="2:60" x14ac:dyDescent="0.2">
      <c r="B108" s="18">
        <f>B104+1</f>
        <v>61</v>
      </c>
      <c r="D108" s="1" t="s">
        <v>39</v>
      </c>
      <c r="F108" s="50">
        <f ca="1">Function!V108</f>
        <v>92491.927807701548</v>
      </c>
      <c r="H108" s="50"/>
      <c r="K108" s="73">
        <f>_xlfn.IFNA(MATCH(J108,'Dist Factors'!$B$15:$B$431,0),0)</f>
        <v>0</v>
      </c>
      <c r="L108" s="50">
        <f t="shared" ref="L108:L109" ca="1" si="141">F108-H108</f>
        <v>92491.927807701548</v>
      </c>
      <c r="N108" s="18" t="s">
        <v>86</v>
      </c>
      <c r="O108" s="73">
        <f>_xlfn.IFNA(MATCH(N108,'Dist Factors'!$B$15:$B$431,0),0)</f>
        <v>47</v>
      </c>
      <c r="P108" s="20">
        <f ca="1">OFFSET('Dist Factors'!$B$15,$O108-1,P$14)*$L108+OFFSET('Dist Factors'!$B$15,$K108-1,P$14)*$H108</f>
        <v>15003.869060996582</v>
      </c>
      <c r="R108" s="20">
        <f ca="1">OFFSET('Dist Factors'!$B$15,$O108-1,R$14)*$L108+OFFSET('Dist Factors'!$B$15,$K108-1,R$14)*$H108</f>
        <v>2869.7084200071899</v>
      </c>
      <c r="S108" s="20"/>
      <c r="T108" s="20">
        <f ca="1">OFFSET('Dist Factors'!$B$15,$O108-1,T$14)*$L108+OFFSET('Dist Factors'!$B$15,$K108-1,T$14)*$H108</f>
        <v>15208.202641197706</v>
      </c>
      <c r="U108" s="20"/>
      <c r="V108" s="20">
        <f ca="1">OFFSET('Dist Factors'!$B$15,$O108-1,V$14)*$L108+OFFSET('Dist Factors'!$B$15,$K108-1,V$14)*$H108</f>
        <v>111.03719011100868</v>
      </c>
      <c r="W108" s="9"/>
      <c r="X108" s="20">
        <f ca="1">OFFSET('Dist Factors'!$B$15,$O108-1,X$14)*$L108+OFFSET('Dist Factors'!$B$15,$K108-1,X$14)*$H108</f>
        <v>20466.999088356621</v>
      </c>
      <c r="Y108" s="9"/>
      <c r="Z108" s="20">
        <f ca="1">OFFSET('Dist Factors'!$B$15,$O108-1,Z$14)*$L108+OFFSET('Dist Factors'!$B$15,$K108-1,Z$14)*$H108</f>
        <v>27935.590323067208</v>
      </c>
      <c r="AA108" s="20"/>
      <c r="AB108" s="20">
        <f ca="1">OFFSET('Dist Factors'!$B$15,$O108-1,AB$14)*$L108+OFFSET('Dist Factors'!$B$15,$K108-1,AB$14)*$H108</f>
        <v>8268.9207890206326</v>
      </c>
      <c r="AC108" s="9"/>
      <c r="AD108" s="20">
        <f ca="1">OFFSET('Dist Factors'!$B$15,$O108-1,AD$14)*$L108+OFFSET('Dist Factors'!$B$15,$K108-1,AD$14)*$H108</f>
        <v>2275.5466798388866</v>
      </c>
      <c r="AE108" s="9"/>
      <c r="AF108" s="20">
        <f ca="1">OFFSET('Dist Factors'!$B$15,$O108-1,AF$14)*$L108+OFFSET('Dist Factors'!$B$15,$K108-1,AF$14)*$H108</f>
        <v>352.05361510571475</v>
      </c>
      <c r="AG108" s="9"/>
      <c r="AH108" s="20">
        <f ca="1">OFFSET('Dist Factors'!$B$15,$O108-1,AH$14)*$L108+OFFSET('Dist Factors'!$B$15,$K108-1,AH$14)*$H108</f>
        <v>0</v>
      </c>
      <c r="AI108" s="9"/>
      <c r="AJ108" s="9">
        <f ca="1">SUM(P108:AI108)</f>
        <v>92491.927807701548</v>
      </c>
      <c r="AL108" s="25" t="str">
        <f t="shared" ca="1" si="140"/>
        <v/>
      </c>
      <c r="AM108" s="51"/>
    </row>
    <row r="109" spans="2:60" x14ac:dyDescent="0.2">
      <c r="B109" s="18">
        <f>B108+1</f>
        <v>62</v>
      </c>
      <c r="D109" s="1" t="s">
        <v>40</v>
      </c>
      <c r="F109" s="50">
        <f ca="1">Function!V109</f>
        <v>95278.782195306019</v>
      </c>
      <c r="H109" s="50"/>
      <c r="K109" s="73">
        <f>_xlfn.IFNA(MATCH(J109,'Dist Factors'!$B$15:$B$431,0),0)</f>
        <v>0</v>
      </c>
      <c r="L109" s="50">
        <f t="shared" ca="1" si="141"/>
        <v>95278.782195306019</v>
      </c>
      <c r="N109" s="18" t="s">
        <v>242</v>
      </c>
      <c r="O109" s="73">
        <f>_xlfn.IFNA(MATCH(N109,'Dist Factors'!$B$15:$B$431,0),0)</f>
        <v>44</v>
      </c>
      <c r="P109" s="20">
        <f ca="1">OFFSET('Dist Factors'!$B$15,$O109-1,P$14)*$L109+OFFSET('Dist Factors'!$B$15,$K109-1,P$14)*$H109</f>
        <v>19694.934093863736</v>
      </c>
      <c r="R109" s="20">
        <f ca="1">OFFSET('Dist Factors'!$B$15,$O109-1,R$14)*$L109+OFFSET('Dist Factors'!$B$15,$K109-1,R$14)*$H109</f>
        <v>3766.9429112502116</v>
      </c>
      <c r="S109" s="20"/>
      <c r="T109" s="20">
        <f ca="1">OFFSET('Dist Factors'!$B$15,$O109-1,T$14)*$L109+OFFSET('Dist Factors'!$B$15,$K109-1,T$14)*$H109</f>
        <v>21290.651503878958</v>
      </c>
      <c r="U109" s="20"/>
      <c r="V109" s="20">
        <f ca="1">OFFSET('Dist Factors'!$B$15,$O109-1,V$14)*$L109+OFFSET('Dist Factors'!$B$15,$K109-1,V$14)*$H109</f>
        <v>0</v>
      </c>
      <c r="W109" s="9"/>
      <c r="X109" s="20">
        <f ca="1">OFFSET('Dist Factors'!$B$15,$O109-1,X$14)*$L109+OFFSET('Dist Factors'!$B$15,$K109-1,X$14)*$H109</f>
        <v>32109.185356070342</v>
      </c>
      <c r="Y109" s="9"/>
      <c r="Z109" s="20">
        <f ca="1">OFFSET('Dist Factors'!$B$15,$O109-1,Z$14)*$L109+OFFSET('Dist Factors'!$B$15,$K109-1,Z$14)*$H109</f>
        <v>18417.068330242775</v>
      </c>
      <c r="AA109" s="20"/>
      <c r="AB109" s="20">
        <f ca="1">OFFSET('Dist Factors'!$B$15,$O109-1,AB$14)*$L109+OFFSET('Dist Factors'!$B$15,$K109-1,AB$14)*$H109</f>
        <v>0</v>
      </c>
      <c r="AC109" s="9"/>
      <c r="AD109" s="20">
        <f ca="1">OFFSET('Dist Factors'!$B$15,$O109-1,AD$14)*$L109+OFFSET('Dist Factors'!$B$15,$K109-1,AD$14)*$H109</f>
        <v>0</v>
      </c>
      <c r="AE109" s="9"/>
      <c r="AF109" s="20">
        <f ca="1">OFFSET('Dist Factors'!$B$15,$O109-1,AF$14)*$L109+OFFSET('Dist Factors'!$B$15,$K109-1,AF$14)*$H109</f>
        <v>0</v>
      </c>
      <c r="AG109" s="9"/>
      <c r="AH109" s="20">
        <f ca="1">OFFSET('Dist Factors'!$B$15,$O109-1,AH$14)*$L109+OFFSET('Dist Factors'!$B$15,$K109-1,AH$14)*$H109</f>
        <v>0</v>
      </c>
      <c r="AI109" s="9"/>
      <c r="AJ109" s="9">
        <f ca="1">SUM(P109:AI109)</f>
        <v>95278.782195306034</v>
      </c>
      <c r="AL109" s="25" t="str">
        <f t="shared" ca="1" si="140"/>
        <v/>
      </c>
      <c r="AM109" s="51"/>
    </row>
    <row r="110" spans="2:60" x14ac:dyDescent="0.2">
      <c r="B110" s="18">
        <f>B109+1</f>
        <v>63</v>
      </c>
      <c r="D110" s="1" t="s">
        <v>294</v>
      </c>
      <c r="F110" s="41">
        <f ca="1">F108+F109</f>
        <v>187770.71000300755</v>
      </c>
      <c r="H110" s="41">
        <f>H108+H109</f>
        <v>0</v>
      </c>
      <c r="L110" s="41">
        <f ca="1">L108+L109</f>
        <v>187770.71000300755</v>
      </c>
      <c r="P110" s="10">
        <f ca="1">P108+P109</f>
        <v>34698.803154860318</v>
      </c>
      <c r="R110" s="10">
        <f ca="1">R108+R109</f>
        <v>6636.6513312574016</v>
      </c>
      <c r="T110" s="10">
        <f ca="1">T108+T109</f>
        <v>36498.854145076664</v>
      </c>
      <c r="V110" s="10">
        <f ca="1">V108+V109</f>
        <v>111.03719011100868</v>
      </c>
      <c r="X110" s="10">
        <f ca="1">X108+X109</f>
        <v>52576.184444426966</v>
      </c>
      <c r="Z110" s="10">
        <f ca="1">Z108+Z109</f>
        <v>46352.658653309983</v>
      </c>
      <c r="AB110" s="10">
        <f ca="1">AB108+AB109</f>
        <v>8268.9207890206326</v>
      </c>
      <c r="AD110" s="10">
        <f ca="1">AD108+AD109</f>
        <v>2275.5466798388866</v>
      </c>
      <c r="AF110" s="10">
        <f ca="1">AF108+AF109</f>
        <v>352.05361510571475</v>
      </c>
      <c r="AH110" s="10">
        <f ca="1">AH108+AH109</f>
        <v>0</v>
      </c>
      <c r="AJ110" s="10">
        <f ca="1">AJ108+AJ109</f>
        <v>187770.71000300758</v>
      </c>
      <c r="AL110" s="25" t="str">
        <f t="shared" ca="1" si="140"/>
        <v/>
      </c>
      <c r="AM110" s="51"/>
    </row>
    <row r="111" spans="2:60" x14ac:dyDescent="0.2">
      <c r="AL111" s="25" t="str">
        <f t="shared" si="140"/>
        <v/>
      </c>
      <c r="AM111" s="51"/>
    </row>
    <row r="112" spans="2:60" x14ac:dyDescent="0.2">
      <c r="AL112" s="25" t="str">
        <f t="shared" si="34"/>
        <v/>
      </c>
      <c r="AM112" s="51"/>
      <c r="AR112" s="2" t="s">
        <v>321</v>
      </c>
      <c r="AT112" s="2" t="s">
        <v>321</v>
      </c>
      <c r="AV112" s="2" t="s">
        <v>322</v>
      </c>
      <c r="AX112" s="2" t="s">
        <v>114</v>
      </c>
      <c r="BH112" s="2" t="s">
        <v>68</v>
      </c>
    </row>
    <row r="113" spans="2:64" x14ac:dyDescent="0.2">
      <c r="D113" s="6" t="s">
        <v>74</v>
      </c>
      <c r="AL113" s="25" t="str">
        <f t="shared" si="34"/>
        <v/>
      </c>
      <c r="AM113" s="51"/>
      <c r="AO113" s="2" t="s">
        <v>181</v>
      </c>
      <c r="AP113" s="2" t="s">
        <v>189</v>
      </c>
      <c r="AR113" s="2" t="s">
        <v>129</v>
      </c>
      <c r="AS113" s="2"/>
      <c r="AT113" s="2" t="s">
        <v>129</v>
      </c>
      <c r="AU113" s="2"/>
      <c r="AV113" s="2" t="s">
        <v>129</v>
      </c>
      <c r="AW113" s="2"/>
      <c r="AX113" s="2" t="s">
        <v>128</v>
      </c>
      <c r="AY113" s="2"/>
      <c r="AZ113" s="2" t="s">
        <v>10</v>
      </c>
      <c r="BA113" s="2"/>
      <c r="BB113" s="2" t="s">
        <v>10</v>
      </c>
      <c r="BC113" s="2"/>
      <c r="BD113" s="2" t="s">
        <v>10</v>
      </c>
      <c r="BE113" s="2"/>
      <c r="BF113" s="2" t="s">
        <v>10</v>
      </c>
      <c r="BG113" s="2"/>
      <c r="BH113" s="2" t="s">
        <v>128</v>
      </c>
      <c r="BI113" s="2"/>
      <c r="BJ113" s="2" t="s">
        <v>10</v>
      </c>
    </row>
    <row r="114" spans="2:64" x14ac:dyDescent="0.2">
      <c r="AL114" s="25" t="str">
        <f t="shared" si="34"/>
        <v/>
      </c>
      <c r="AM114" s="51"/>
      <c r="AO114" s="33" t="s">
        <v>187</v>
      </c>
      <c r="AP114" s="33" t="s">
        <v>188</v>
      </c>
      <c r="AR114" s="33" t="s">
        <v>66</v>
      </c>
      <c r="AS114" s="2"/>
      <c r="AT114" s="33" t="s">
        <v>65</v>
      </c>
      <c r="AU114" s="2"/>
      <c r="AV114" s="33" t="s">
        <v>67</v>
      </c>
      <c r="AW114" s="2"/>
      <c r="AX114" s="33" t="s">
        <v>104</v>
      </c>
      <c r="AY114" s="2"/>
      <c r="AZ114" s="33" t="s">
        <v>23</v>
      </c>
      <c r="BA114" s="2"/>
      <c r="BB114" s="33" t="s">
        <v>31</v>
      </c>
      <c r="BC114" s="2"/>
      <c r="BD114" s="33" t="s">
        <v>33</v>
      </c>
      <c r="BE114" s="2"/>
      <c r="BF114" s="33" t="s">
        <v>183</v>
      </c>
      <c r="BG114" s="2"/>
      <c r="BH114" s="33" t="s">
        <v>104</v>
      </c>
      <c r="BI114" s="2"/>
      <c r="BJ114" s="33" t="s">
        <v>49</v>
      </c>
      <c r="BL114" s="33" t="s">
        <v>11</v>
      </c>
    </row>
    <row r="115" spans="2:64" x14ac:dyDescent="0.2">
      <c r="D115" s="1" t="s">
        <v>7</v>
      </c>
      <c r="AL115" s="25" t="str">
        <f t="shared" si="34"/>
        <v/>
      </c>
      <c r="AM115" s="51"/>
    </row>
    <row r="116" spans="2:64" x14ac:dyDescent="0.2">
      <c r="B116" s="18">
        <f>B110+1</f>
        <v>64</v>
      </c>
      <c r="D116" s="36" t="s">
        <v>309</v>
      </c>
      <c r="F116" s="50">
        <f ca="1">Function!V116</f>
        <v>0</v>
      </c>
      <c r="H116" s="78"/>
      <c r="K116" s="73">
        <f>_xlfn.IFNA(MATCH(J116,'Dist Factors'!$B$15:$B$431,0),0)</f>
        <v>0</v>
      </c>
      <c r="L116" s="50">
        <f t="shared" ref="L116:L119" ca="1" si="142">F116-H116</f>
        <v>0</v>
      </c>
      <c r="O116" s="73">
        <f>_xlfn.IFNA(MATCH(N116,'Dist Factors'!$B$15:$B$431,0),0)</f>
        <v>0</v>
      </c>
      <c r="P116" s="20">
        <f ca="1">OFFSET('Dist Factors'!$B$15,$O116-1,P$14)*$L116+OFFSET('Dist Factors'!$B$15,$K116-1,P$14)*$H116</f>
        <v>0</v>
      </c>
      <c r="R116" s="20">
        <f ca="1">OFFSET('Dist Factors'!$B$15,$O116-1,R$14)*$L116+OFFSET('Dist Factors'!$B$15,$K116-1,R$14)*$H116</f>
        <v>0</v>
      </c>
      <c r="S116" s="20"/>
      <c r="T116" s="20">
        <f ca="1">OFFSET('Dist Factors'!$B$15,$O116-1,T$14)*$L116+OFFSET('Dist Factors'!$B$15,$K116-1,T$14)*$H116</f>
        <v>0</v>
      </c>
      <c r="U116" s="20"/>
      <c r="V116" s="20">
        <f ca="1">OFFSET('Dist Factors'!$B$15,$O116-1,V$14)*$L116+OFFSET('Dist Factors'!$B$15,$K116-1,V$14)*$H116</f>
        <v>0</v>
      </c>
      <c r="W116" s="9"/>
      <c r="X116" s="20">
        <f ca="1">OFFSET('Dist Factors'!$B$15,$O116-1,X$14)*$L116+OFFSET('Dist Factors'!$B$15,$K116-1,X$14)*$H116</f>
        <v>0</v>
      </c>
      <c r="Y116" s="9"/>
      <c r="Z116" s="20">
        <f ca="1">OFFSET('Dist Factors'!$B$15,$O116-1,Z$14)*$L116+OFFSET('Dist Factors'!$B$15,$K116-1,Z$14)*$H116</f>
        <v>0</v>
      </c>
      <c r="AA116" s="20"/>
      <c r="AB116" s="20">
        <f ca="1">OFFSET('Dist Factors'!$B$15,$O116-1,AB$14)*$L116+OFFSET('Dist Factors'!$B$15,$K116-1,AB$14)*$H116</f>
        <v>0</v>
      </c>
      <c r="AC116" s="9"/>
      <c r="AD116" s="20">
        <f ca="1">OFFSET('Dist Factors'!$B$15,$O116-1,AD$14)*$L116+OFFSET('Dist Factors'!$B$15,$K116-1,AD$14)*$H116</f>
        <v>0</v>
      </c>
      <c r="AE116" s="9"/>
      <c r="AF116" s="20">
        <f ca="1">OFFSET('Dist Factors'!$B$15,$O116-1,AF$14)*$L116+OFFSET('Dist Factors'!$B$15,$K116-1,AF$14)*$H116</f>
        <v>0</v>
      </c>
      <c r="AG116" s="9"/>
      <c r="AH116" s="20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25" t="str">
        <f t="shared" ca="1" si="34"/>
        <v/>
      </c>
      <c r="AM116" s="51"/>
      <c r="AO116" s="91">
        <f ca="1">Function!AL116</f>
        <v>0</v>
      </c>
      <c r="AP116" s="98">
        <f t="shared" ref="AP116:AP122" ca="1" si="143">IFERROR(AO116/F116,0)</f>
        <v>0</v>
      </c>
      <c r="AR116" s="50">
        <f t="shared" ref="AR116:AR158" ca="1" si="144">$AP116*P116</f>
        <v>0</v>
      </c>
      <c r="AT116" s="50">
        <f t="shared" ref="AT116:AT158" ca="1" si="145">$AP116*R116</f>
        <v>0</v>
      </c>
      <c r="AV116" s="50">
        <f t="shared" ref="AV116:AV158" ca="1" si="146">$AP116*T116</f>
        <v>0</v>
      </c>
      <c r="AX116" s="50">
        <f t="shared" ref="AX116:AX158" ca="1" si="147">$AP116*V116</f>
        <v>0</v>
      </c>
      <c r="AZ116" s="50">
        <f t="shared" ref="AZ116:AZ158" ca="1" si="148">$AP116*X116</f>
        <v>0</v>
      </c>
      <c r="BB116" s="50">
        <f t="shared" ref="BB116:BB158" ca="1" si="149">$AP116*Z116</f>
        <v>0</v>
      </c>
      <c r="BD116" s="50">
        <f t="shared" ref="BD116:BD158" ca="1" si="150">$AP116*AB116</f>
        <v>0</v>
      </c>
      <c r="BF116" s="50">
        <f t="shared" ref="BF116:BF158" ca="1" si="151">$AP116*AD116</f>
        <v>0</v>
      </c>
      <c r="BH116" s="50">
        <f t="shared" ref="BH116:BH158" ca="1" si="152">$AP116*AF116</f>
        <v>0</v>
      </c>
      <c r="BJ116" s="50">
        <f t="shared" ref="BJ116:BJ158" ca="1" si="153">$AP116*AH116</f>
        <v>0</v>
      </c>
      <c r="BL116" s="50">
        <f ca="1">SUM(AR116:BJ116)</f>
        <v>0</v>
      </c>
    </row>
    <row r="117" spans="2:64" x14ac:dyDescent="0.2">
      <c r="B117" s="18">
        <f t="shared" ref="B117:B122" si="154">B116+1</f>
        <v>65</v>
      </c>
      <c r="D117" s="36" t="s">
        <v>105</v>
      </c>
      <c r="F117" s="50">
        <f ca="1">Function!V117</f>
        <v>0</v>
      </c>
      <c r="H117" s="78"/>
      <c r="K117" s="73">
        <f>_xlfn.IFNA(MATCH(J117,'Dist Factors'!$B$15:$B$431,0),0)</f>
        <v>0</v>
      </c>
      <c r="L117" s="50">
        <f t="shared" ca="1" si="142"/>
        <v>0</v>
      </c>
      <c r="O117" s="73">
        <f>_xlfn.IFNA(MATCH(N117,'Dist Factors'!$B$15:$B$431,0),0)</f>
        <v>0</v>
      </c>
      <c r="P117" s="20">
        <f ca="1">OFFSET('Dist Factors'!$B$15,$O117-1,P$14)*$L117+OFFSET('Dist Factors'!$B$15,$K117-1,P$14)*$H117</f>
        <v>0</v>
      </c>
      <c r="R117" s="20">
        <f ca="1">OFFSET('Dist Factors'!$B$15,$O117-1,R$14)*$L117+OFFSET('Dist Factors'!$B$15,$K117-1,R$14)*$H117</f>
        <v>0</v>
      </c>
      <c r="S117" s="20"/>
      <c r="T117" s="20">
        <f ca="1">OFFSET('Dist Factors'!$B$15,$O117-1,T$14)*$L117+OFFSET('Dist Factors'!$B$15,$K117-1,T$14)*$H117</f>
        <v>0</v>
      </c>
      <c r="U117" s="20"/>
      <c r="V117" s="20">
        <f ca="1">OFFSET('Dist Factors'!$B$15,$O117-1,V$14)*$L117+OFFSET('Dist Factors'!$B$15,$K117-1,V$14)*$H117</f>
        <v>0</v>
      </c>
      <c r="W117" s="9"/>
      <c r="X117" s="20">
        <f ca="1">OFFSET('Dist Factors'!$B$15,$O117-1,X$14)*$L117+OFFSET('Dist Factors'!$B$15,$K117-1,X$14)*$H117</f>
        <v>0</v>
      </c>
      <c r="Y117" s="9"/>
      <c r="Z117" s="20">
        <f ca="1">OFFSET('Dist Factors'!$B$15,$O117-1,Z$14)*$L117+OFFSET('Dist Factors'!$B$15,$K117-1,Z$14)*$H117</f>
        <v>0</v>
      </c>
      <c r="AA117" s="20"/>
      <c r="AB117" s="20">
        <f ca="1">OFFSET('Dist Factors'!$B$15,$O117-1,AB$14)*$L117+OFFSET('Dist Factors'!$B$15,$K117-1,AB$14)*$H117</f>
        <v>0</v>
      </c>
      <c r="AC117" s="9"/>
      <c r="AD117" s="20">
        <f ca="1">OFFSET('Dist Factors'!$B$15,$O117-1,AD$14)*$L117+OFFSET('Dist Factors'!$B$15,$K117-1,AD$14)*$H117</f>
        <v>0</v>
      </c>
      <c r="AE117" s="9"/>
      <c r="AF117" s="20">
        <f ca="1">OFFSET('Dist Factors'!$B$15,$O117-1,AF$14)*$L117+OFFSET('Dist Factors'!$B$15,$K117-1,AF$14)*$H117</f>
        <v>0</v>
      </c>
      <c r="AG117" s="9"/>
      <c r="AH117" s="20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25" t="str">
        <f t="shared" ca="1" si="34"/>
        <v/>
      </c>
      <c r="AM117" s="51"/>
      <c r="AO117" s="91">
        <f ca="1">Function!AL117</f>
        <v>0</v>
      </c>
      <c r="AP117" s="98">
        <f t="shared" ca="1" si="143"/>
        <v>0</v>
      </c>
      <c r="AR117" s="50">
        <f t="shared" ca="1" si="144"/>
        <v>0</v>
      </c>
      <c r="AT117" s="50">
        <f t="shared" ca="1" si="145"/>
        <v>0</v>
      </c>
      <c r="AV117" s="50">
        <f t="shared" ca="1" si="146"/>
        <v>0</v>
      </c>
      <c r="AX117" s="50">
        <f t="shared" ca="1" si="147"/>
        <v>0</v>
      </c>
      <c r="AZ117" s="50">
        <f t="shared" ca="1" si="148"/>
        <v>0</v>
      </c>
      <c r="BB117" s="50">
        <f t="shared" ca="1" si="149"/>
        <v>0</v>
      </c>
      <c r="BD117" s="50">
        <f t="shared" ca="1" si="150"/>
        <v>0</v>
      </c>
      <c r="BF117" s="50">
        <f t="shared" ca="1" si="151"/>
        <v>0</v>
      </c>
      <c r="BH117" s="50">
        <f t="shared" ca="1" si="152"/>
        <v>0</v>
      </c>
      <c r="BJ117" s="50">
        <f t="shared" ca="1" si="153"/>
        <v>0</v>
      </c>
      <c r="BL117" s="50">
        <f t="shared" ref="BL117:BL160" ca="1" si="155">SUM(AR117:BJ117)</f>
        <v>0</v>
      </c>
    </row>
    <row r="118" spans="2:64" x14ac:dyDescent="0.2">
      <c r="B118" s="18">
        <f t="shared" si="154"/>
        <v>66</v>
      </c>
      <c r="D118" s="36" t="s">
        <v>106</v>
      </c>
      <c r="F118" s="50">
        <f ca="1">Function!V118</f>
        <v>16614.592810299422</v>
      </c>
      <c r="H118" s="78"/>
      <c r="K118" s="73">
        <f>_xlfn.IFNA(MATCH(J118,'Dist Factors'!$B$15:$B$431,0),0)</f>
        <v>0</v>
      </c>
      <c r="L118" s="50">
        <f t="shared" ca="1" si="142"/>
        <v>16614.592810299422</v>
      </c>
      <c r="N118" s="18" t="s">
        <v>259</v>
      </c>
      <c r="O118" s="73">
        <f>_xlfn.IFNA(MATCH(N118,'Dist Factors'!$B$15:$B$431,0),0)</f>
        <v>20</v>
      </c>
      <c r="P118" s="20">
        <f ca="1">OFFSET('Dist Factors'!$B$15,$O118-1,P$14)*$L118+OFFSET('Dist Factors'!$B$15,$K118-1,P$14)*$H118</f>
        <v>0</v>
      </c>
      <c r="R118" s="20">
        <f ca="1">OFFSET('Dist Factors'!$B$15,$O118-1,R$14)*$L118+OFFSET('Dist Factors'!$B$15,$K118-1,R$14)*$H118</f>
        <v>0</v>
      </c>
      <c r="S118" s="20"/>
      <c r="T118" s="20">
        <f ca="1">OFFSET('Dist Factors'!$B$15,$O118-1,T$14)*$L118+OFFSET('Dist Factors'!$B$15,$K118-1,T$14)*$H118</f>
        <v>0</v>
      </c>
      <c r="U118" s="20"/>
      <c r="V118" s="20">
        <f ca="1">OFFSET('Dist Factors'!$B$15,$O118-1,V$14)*$L118+OFFSET('Dist Factors'!$B$15,$K118-1,V$14)*$H118</f>
        <v>0</v>
      </c>
      <c r="W118" s="9"/>
      <c r="X118" s="20">
        <f ca="1">OFFSET('Dist Factors'!$B$15,$O118-1,X$14)*$L118+OFFSET('Dist Factors'!$B$15,$K118-1,X$14)*$H118</f>
        <v>0</v>
      </c>
      <c r="Y118" s="9"/>
      <c r="Z118" s="20">
        <f ca="1">OFFSET('Dist Factors'!$B$15,$O118-1,Z$14)*$L118+OFFSET('Dist Factors'!$B$15,$K118-1,Z$14)*$H118</f>
        <v>0</v>
      </c>
      <c r="AA118" s="20"/>
      <c r="AB118" s="20">
        <f ca="1">OFFSET('Dist Factors'!$B$15,$O118-1,AB$14)*$L118+OFFSET('Dist Factors'!$B$15,$K118-1,AB$14)*$H118</f>
        <v>0</v>
      </c>
      <c r="AC118" s="9"/>
      <c r="AD118" s="20">
        <f ca="1">OFFSET('Dist Factors'!$B$15,$O118-1,AD$14)*$L118+OFFSET('Dist Factors'!$B$15,$K118-1,AD$14)*$H118</f>
        <v>0</v>
      </c>
      <c r="AE118" s="9"/>
      <c r="AF118" s="20">
        <f ca="1">OFFSET('Dist Factors'!$B$15,$O118-1,AF$14)*$L118+OFFSET('Dist Factors'!$B$15,$K118-1,AF$14)*$H118</f>
        <v>0</v>
      </c>
      <c r="AG118" s="9"/>
      <c r="AH118" s="20">
        <f ca="1">OFFSET('Dist Factors'!$B$15,$O118-1,AH$14)*$L118+OFFSET('Dist Factors'!$B$15,$K118-1,AH$14)*$H118</f>
        <v>16614.592810299422</v>
      </c>
      <c r="AI118" s="9"/>
      <c r="AJ118" s="9">
        <f ca="1">SUM(P118:AI118)</f>
        <v>16614.592810299422</v>
      </c>
      <c r="AL118" s="25" t="str">
        <f t="shared" ca="1" si="34"/>
        <v/>
      </c>
      <c r="AM118" s="51"/>
      <c r="AO118" s="91">
        <f ca="1">Function!AL118</f>
        <v>0</v>
      </c>
      <c r="AP118" s="98">
        <f t="shared" ca="1" si="143"/>
        <v>0</v>
      </c>
      <c r="AR118" s="50">
        <f t="shared" ca="1" si="144"/>
        <v>0</v>
      </c>
      <c r="AT118" s="50">
        <f t="shared" ca="1" si="145"/>
        <v>0</v>
      </c>
      <c r="AV118" s="50">
        <f t="shared" ca="1" si="146"/>
        <v>0</v>
      </c>
      <c r="AX118" s="50">
        <f t="shared" ca="1" si="147"/>
        <v>0</v>
      </c>
      <c r="AZ118" s="50">
        <f t="shared" ca="1" si="148"/>
        <v>0</v>
      </c>
      <c r="BB118" s="50">
        <f t="shared" ca="1" si="149"/>
        <v>0</v>
      </c>
      <c r="BD118" s="50">
        <f t="shared" ca="1" si="150"/>
        <v>0</v>
      </c>
      <c r="BF118" s="50">
        <f t="shared" ca="1" si="151"/>
        <v>0</v>
      </c>
      <c r="BH118" s="50">
        <f t="shared" ca="1" si="152"/>
        <v>0</v>
      </c>
      <c r="BJ118" s="50">
        <f t="shared" ca="1" si="153"/>
        <v>0</v>
      </c>
      <c r="BL118" s="50">
        <f t="shared" ca="1" si="155"/>
        <v>0</v>
      </c>
    </row>
    <row r="119" spans="2:64" x14ac:dyDescent="0.2">
      <c r="B119" s="18">
        <f t="shared" si="154"/>
        <v>67</v>
      </c>
      <c r="D119" s="36" t="s">
        <v>224</v>
      </c>
      <c r="F119" s="50">
        <f ca="1">Function!V119</f>
        <v>1725.290575876292</v>
      </c>
      <c r="H119" s="78"/>
      <c r="K119" s="73">
        <f>_xlfn.IFNA(MATCH(J119,'Dist Factors'!$B$15:$B$431,0),0)</f>
        <v>0</v>
      </c>
      <c r="L119" s="50">
        <f t="shared" ca="1" si="142"/>
        <v>1725.290575876292</v>
      </c>
      <c r="N119" s="18" t="s">
        <v>259</v>
      </c>
      <c r="O119" s="73">
        <f>_xlfn.IFNA(MATCH(N119,'Dist Factors'!$B$15:$B$431,0),0)</f>
        <v>20</v>
      </c>
      <c r="P119" s="20">
        <f ca="1">OFFSET('Dist Factors'!$B$15,$O119-1,P$14)*$L119+OFFSET('Dist Factors'!$B$15,$K119-1,P$14)*$H119</f>
        <v>0</v>
      </c>
      <c r="R119" s="20">
        <f ca="1">OFFSET('Dist Factors'!$B$15,$O119-1,R$14)*$L119+OFFSET('Dist Factors'!$B$15,$K119-1,R$14)*$H119</f>
        <v>0</v>
      </c>
      <c r="S119" s="20"/>
      <c r="T119" s="20">
        <f ca="1">OFFSET('Dist Factors'!$B$15,$O119-1,T$14)*$L119+OFFSET('Dist Factors'!$B$15,$K119-1,T$14)*$H119</f>
        <v>0</v>
      </c>
      <c r="U119" s="20"/>
      <c r="V119" s="20">
        <f ca="1">OFFSET('Dist Factors'!$B$15,$O119-1,V$14)*$L119+OFFSET('Dist Factors'!$B$15,$K119-1,V$14)*$H119</f>
        <v>0</v>
      </c>
      <c r="W119" s="9"/>
      <c r="X119" s="20">
        <f ca="1">OFFSET('Dist Factors'!$B$15,$O119-1,X$14)*$L119+OFFSET('Dist Factors'!$B$15,$K119-1,X$14)*$H119</f>
        <v>0</v>
      </c>
      <c r="Y119" s="9"/>
      <c r="Z119" s="20">
        <f ca="1">OFFSET('Dist Factors'!$B$15,$O119-1,Z$14)*$L119+OFFSET('Dist Factors'!$B$15,$K119-1,Z$14)*$H119</f>
        <v>0</v>
      </c>
      <c r="AA119" s="20"/>
      <c r="AB119" s="20">
        <f ca="1">OFFSET('Dist Factors'!$B$15,$O119-1,AB$14)*$L119+OFFSET('Dist Factors'!$B$15,$K119-1,AB$14)*$H119</f>
        <v>0</v>
      </c>
      <c r="AC119" s="9"/>
      <c r="AD119" s="20">
        <f ca="1">OFFSET('Dist Factors'!$B$15,$O119-1,AD$14)*$L119+OFFSET('Dist Factors'!$B$15,$K119-1,AD$14)*$H119</f>
        <v>0</v>
      </c>
      <c r="AE119" s="9"/>
      <c r="AF119" s="20">
        <f ca="1">OFFSET('Dist Factors'!$B$15,$O119-1,AF$14)*$L119+OFFSET('Dist Factors'!$B$15,$K119-1,AF$14)*$H119</f>
        <v>0</v>
      </c>
      <c r="AG119" s="9"/>
      <c r="AH119" s="20">
        <f ca="1">OFFSET('Dist Factors'!$B$15,$O119-1,AH$14)*$L119+OFFSET('Dist Factors'!$B$15,$K119-1,AH$14)*$H119</f>
        <v>1725.290575876292</v>
      </c>
      <c r="AI119" s="9"/>
      <c r="AJ119" s="9">
        <f t="shared" ref="AJ119:AJ160" ca="1" si="156">SUM(P119:AI119)</f>
        <v>1725.290575876292</v>
      </c>
      <c r="AL119" s="25"/>
      <c r="AM119" s="51"/>
      <c r="AO119" s="91">
        <f ca="1">Function!AL119</f>
        <v>0</v>
      </c>
      <c r="AP119" s="98">
        <f t="shared" ca="1" si="143"/>
        <v>0</v>
      </c>
      <c r="AR119" s="50">
        <f t="shared" ca="1" si="144"/>
        <v>0</v>
      </c>
      <c r="AT119" s="50">
        <f t="shared" ca="1" si="145"/>
        <v>0</v>
      </c>
      <c r="AV119" s="50">
        <f t="shared" ca="1" si="146"/>
        <v>0</v>
      </c>
      <c r="AX119" s="50">
        <f t="shared" ca="1" si="147"/>
        <v>0</v>
      </c>
      <c r="AZ119" s="50">
        <f t="shared" ca="1" si="148"/>
        <v>0</v>
      </c>
      <c r="BB119" s="50">
        <f t="shared" ca="1" si="149"/>
        <v>0</v>
      </c>
      <c r="BD119" s="50">
        <f t="shared" ca="1" si="150"/>
        <v>0</v>
      </c>
      <c r="BF119" s="50">
        <f t="shared" ca="1" si="151"/>
        <v>0</v>
      </c>
      <c r="BH119" s="50">
        <f t="shared" ca="1" si="152"/>
        <v>0</v>
      </c>
      <c r="BJ119" s="50">
        <f t="shared" ca="1" si="153"/>
        <v>0</v>
      </c>
      <c r="BL119" s="50">
        <f t="shared" ca="1" si="155"/>
        <v>0</v>
      </c>
    </row>
    <row r="120" spans="2:64" x14ac:dyDescent="0.2">
      <c r="B120" s="18">
        <f t="shared" si="154"/>
        <v>68</v>
      </c>
      <c r="D120" s="36" t="s">
        <v>338</v>
      </c>
      <c r="F120" s="50">
        <f ca="1">Function!V120</f>
        <v>0</v>
      </c>
      <c r="H120" s="78"/>
      <c r="K120" s="73">
        <f>_xlfn.IFNA(MATCH(J120,'Dist Factors'!$B$15:$B$431,0),0)</f>
        <v>0</v>
      </c>
      <c r="L120" s="50">
        <f t="shared" ref="L120:L122" ca="1" si="157">F120-H120</f>
        <v>0</v>
      </c>
      <c r="O120" s="73">
        <f>_xlfn.IFNA(MATCH(N120,'Dist Factors'!$B$15:$B$431,0),0)</f>
        <v>0</v>
      </c>
      <c r="P120" s="20">
        <f ca="1">OFFSET('Dist Factors'!$B$15,$O120-1,P$14)*$L120+OFFSET('Dist Factors'!$B$15,$K120-1,P$14)*$H120</f>
        <v>0</v>
      </c>
      <c r="R120" s="20">
        <f ca="1">OFFSET('Dist Factors'!$B$15,$O120-1,R$14)*$L120+OFFSET('Dist Factors'!$B$15,$K120-1,R$14)*$H120</f>
        <v>0</v>
      </c>
      <c r="S120" s="20"/>
      <c r="T120" s="20">
        <f ca="1">OFFSET('Dist Factors'!$B$15,$O120-1,T$14)*$L120+OFFSET('Dist Factors'!$B$15,$K120-1,T$14)*$H120</f>
        <v>0</v>
      </c>
      <c r="U120" s="20"/>
      <c r="V120" s="20">
        <f ca="1">OFFSET('Dist Factors'!$B$15,$O120-1,V$14)*$L120+OFFSET('Dist Factors'!$B$15,$K120-1,V$14)*$H120</f>
        <v>0</v>
      </c>
      <c r="W120" s="9"/>
      <c r="X120" s="20">
        <f ca="1">OFFSET('Dist Factors'!$B$15,$O120-1,X$14)*$L120+OFFSET('Dist Factors'!$B$15,$K120-1,X$14)*$H120</f>
        <v>0</v>
      </c>
      <c r="Y120" s="9"/>
      <c r="Z120" s="20">
        <f ca="1">OFFSET('Dist Factors'!$B$15,$O120-1,Z$14)*$L120+OFFSET('Dist Factors'!$B$15,$K120-1,Z$14)*$H120</f>
        <v>0</v>
      </c>
      <c r="AA120" s="20"/>
      <c r="AB120" s="20">
        <f ca="1">OFFSET('Dist Factors'!$B$15,$O120-1,AB$14)*$L120+OFFSET('Dist Factors'!$B$15,$K120-1,AB$14)*$H120</f>
        <v>0</v>
      </c>
      <c r="AC120" s="9"/>
      <c r="AD120" s="20">
        <f ca="1">OFFSET('Dist Factors'!$B$15,$O120-1,AD$14)*$L120+OFFSET('Dist Factors'!$B$15,$K120-1,AD$14)*$H120</f>
        <v>0</v>
      </c>
      <c r="AE120" s="9"/>
      <c r="AF120" s="20">
        <f ca="1">OFFSET('Dist Factors'!$B$15,$O120-1,AF$14)*$L120+OFFSET('Dist Factors'!$B$15,$K120-1,AF$14)*$H120</f>
        <v>0</v>
      </c>
      <c r="AG120" s="9"/>
      <c r="AH120" s="20">
        <f ca="1">OFFSET('Dist Factors'!$B$15,$O120-1,AH$14)*$L120+OFFSET('Dist Factors'!$B$15,$K120-1,AH$14)*$H120</f>
        <v>0</v>
      </c>
      <c r="AI120" s="9"/>
      <c r="AJ120" s="9">
        <f t="shared" ca="1" si="156"/>
        <v>0</v>
      </c>
      <c r="AL120" s="25" t="str">
        <f t="shared" ca="1" si="34"/>
        <v/>
      </c>
      <c r="AM120" s="51"/>
      <c r="AO120" s="91">
        <f ca="1">Function!AL120</f>
        <v>0</v>
      </c>
      <c r="AP120" s="98">
        <f t="shared" ca="1" si="143"/>
        <v>0</v>
      </c>
      <c r="AR120" s="50">
        <f t="shared" ca="1" si="144"/>
        <v>0</v>
      </c>
      <c r="AT120" s="50">
        <f t="shared" ca="1" si="145"/>
        <v>0</v>
      </c>
      <c r="AV120" s="50">
        <f t="shared" ca="1" si="146"/>
        <v>0</v>
      </c>
      <c r="AX120" s="50">
        <f t="shared" ca="1" si="147"/>
        <v>0</v>
      </c>
      <c r="AZ120" s="50">
        <f t="shared" ca="1" si="148"/>
        <v>0</v>
      </c>
      <c r="BB120" s="50">
        <f t="shared" ca="1" si="149"/>
        <v>0</v>
      </c>
      <c r="BD120" s="50">
        <f t="shared" ca="1" si="150"/>
        <v>0</v>
      </c>
      <c r="BF120" s="50">
        <f t="shared" ca="1" si="151"/>
        <v>0</v>
      </c>
      <c r="BH120" s="50">
        <f t="shared" ca="1" si="152"/>
        <v>0</v>
      </c>
      <c r="BJ120" s="50">
        <f t="shared" ca="1" si="153"/>
        <v>0</v>
      </c>
      <c r="BL120" s="50">
        <f t="shared" ca="1" si="155"/>
        <v>0</v>
      </c>
    </row>
    <row r="121" spans="2:64" x14ac:dyDescent="0.2">
      <c r="B121" s="18">
        <f t="shared" si="154"/>
        <v>69</v>
      </c>
      <c r="D121" s="36" t="s">
        <v>203</v>
      </c>
      <c r="F121" s="50"/>
      <c r="H121" s="78"/>
      <c r="K121" s="73">
        <f>_xlfn.IFNA(MATCH(J121,'Dist Factors'!$B$15:$B$431,0),0)</f>
        <v>0</v>
      </c>
      <c r="L121" s="50"/>
      <c r="O121" s="73">
        <f>_xlfn.IFNA(MATCH(N121,'Dist Factors'!$B$15:$B$431,0),0)</f>
        <v>0</v>
      </c>
      <c r="P121" s="20">
        <f ca="1">OFFSET('Dist Factors'!$B$15,$O121-1,P$14)*$L121+OFFSET('Dist Factors'!$B$15,$K121-1,P$14)*$H121</f>
        <v>0</v>
      </c>
      <c r="R121" s="20">
        <f ca="1">OFFSET('Dist Factors'!$B$15,$O121-1,R$14)*$L121+OFFSET('Dist Factors'!$B$15,$K121-1,R$14)*$H121</f>
        <v>0</v>
      </c>
      <c r="S121" s="20"/>
      <c r="T121" s="20">
        <f ca="1">OFFSET('Dist Factors'!$B$15,$O121-1,T$14)*$L121+OFFSET('Dist Factors'!$B$15,$K121-1,T$14)*$H121</f>
        <v>0</v>
      </c>
      <c r="U121" s="20"/>
      <c r="V121" s="20">
        <f ca="1">OFFSET('Dist Factors'!$B$15,$O121-1,V$14)*$L121+OFFSET('Dist Factors'!$B$15,$K121-1,V$14)*$H121</f>
        <v>0</v>
      </c>
      <c r="W121" s="9"/>
      <c r="X121" s="20">
        <f ca="1">OFFSET('Dist Factors'!$B$15,$O121-1,X$14)*$L121+OFFSET('Dist Factors'!$B$15,$K121-1,X$14)*$H121</f>
        <v>0</v>
      </c>
      <c r="Y121" s="9"/>
      <c r="Z121" s="20">
        <f ca="1">OFFSET('Dist Factors'!$B$15,$O121-1,Z$14)*$L121+OFFSET('Dist Factors'!$B$15,$K121-1,Z$14)*$H121</f>
        <v>0</v>
      </c>
      <c r="AA121" s="20"/>
      <c r="AB121" s="20">
        <f ca="1">OFFSET('Dist Factors'!$B$15,$O121-1,AB$14)*$L121+OFFSET('Dist Factors'!$B$15,$K121-1,AB$14)*$H121</f>
        <v>0</v>
      </c>
      <c r="AC121" s="9"/>
      <c r="AD121" s="20">
        <f ca="1">OFFSET('Dist Factors'!$B$15,$O121-1,AD$14)*$L121+OFFSET('Dist Factors'!$B$15,$K121-1,AD$14)*$H121</f>
        <v>0</v>
      </c>
      <c r="AE121" s="9"/>
      <c r="AF121" s="20">
        <f ca="1">OFFSET('Dist Factors'!$B$15,$O121-1,AF$14)*$L121+OFFSET('Dist Factors'!$B$15,$K121-1,AF$14)*$H121</f>
        <v>0</v>
      </c>
      <c r="AG121" s="9"/>
      <c r="AH121" s="20">
        <f ca="1">OFFSET('Dist Factors'!$B$15,$O121-1,AH$14)*$L121+OFFSET('Dist Factors'!$B$15,$K121-1,AH$14)*$H121</f>
        <v>0</v>
      </c>
      <c r="AI121" s="9"/>
      <c r="AJ121" s="9">
        <f t="shared" ca="1" si="156"/>
        <v>0</v>
      </c>
      <c r="AL121" s="25"/>
      <c r="AM121" s="51"/>
      <c r="AO121" s="91">
        <f ca="1">Function!AL121</f>
        <v>0</v>
      </c>
      <c r="AP121" s="98">
        <f t="shared" ca="1" si="143"/>
        <v>0</v>
      </c>
      <c r="AR121" s="50">
        <f t="shared" ca="1" si="144"/>
        <v>0</v>
      </c>
      <c r="AT121" s="50">
        <f t="shared" ca="1" si="145"/>
        <v>0</v>
      </c>
      <c r="AV121" s="50">
        <f t="shared" ca="1" si="146"/>
        <v>0</v>
      </c>
      <c r="AX121" s="50">
        <f t="shared" ca="1" si="147"/>
        <v>0</v>
      </c>
      <c r="AZ121" s="50">
        <f t="shared" ca="1" si="148"/>
        <v>0</v>
      </c>
      <c r="BB121" s="50">
        <f t="shared" ca="1" si="149"/>
        <v>0</v>
      </c>
      <c r="BD121" s="50">
        <f t="shared" ca="1" si="150"/>
        <v>0</v>
      </c>
      <c r="BF121" s="50">
        <f t="shared" ca="1" si="151"/>
        <v>0</v>
      </c>
      <c r="BH121" s="50">
        <f t="shared" ca="1" si="152"/>
        <v>0</v>
      </c>
      <c r="BJ121" s="50">
        <f t="shared" ca="1" si="153"/>
        <v>0</v>
      </c>
      <c r="BL121" s="50">
        <f t="shared" ca="1" si="155"/>
        <v>0</v>
      </c>
    </row>
    <row r="122" spans="2:64" x14ac:dyDescent="0.2">
      <c r="B122" s="18">
        <f t="shared" si="154"/>
        <v>70</v>
      </c>
      <c r="D122" s="36" t="s">
        <v>117</v>
      </c>
      <c r="F122" s="50">
        <f ca="1">Function!V122</f>
        <v>10709.990086266376</v>
      </c>
      <c r="H122" s="78"/>
      <c r="K122" s="73">
        <f>_xlfn.IFNA(MATCH(J122,'Dist Factors'!$B$15:$B$431,0),0)</f>
        <v>0</v>
      </c>
      <c r="L122" s="50">
        <f t="shared" ca="1" si="157"/>
        <v>10709.990086266376</v>
      </c>
      <c r="N122" s="18" t="s">
        <v>488</v>
      </c>
      <c r="O122" s="73">
        <f>_xlfn.IFNA(MATCH(N122,'Dist Factors'!$B$15:$B$431,0),0)</f>
        <v>59</v>
      </c>
      <c r="P122" s="20">
        <f ca="1">OFFSET('Dist Factors'!$B$15,$O122-1,P$14)*$L122+OFFSET('Dist Factors'!$B$15,$K122-1,P$14)*$H122</f>
        <v>10709.990086266376</v>
      </c>
      <c r="R122" s="20">
        <f ca="1">OFFSET('Dist Factors'!$B$15,$O122-1,R$14)*$L122+OFFSET('Dist Factors'!$B$15,$K122-1,R$14)*$H122</f>
        <v>0</v>
      </c>
      <c r="S122" s="20"/>
      <c r="T122" s="20">
        <f ca="1">OFFSET('Dist Factors'!$B$15,$O122-1,T$14)*$L122+OFFSET('Dist Factors'!$B$15,$K122-1,T$14)*$H122</f>
        <v>0</v>
      </c>
      <c r="U122" s="20"/>
      <c r="V122" s="20">
        <f ca="1">OFFSET('Dist Factors'!$B$15,$O122-1,V$14)*$L122+OFFSET('Dist Factors'!$B$15,$K122-1,V$14)*$H122</f>
        <v>0</v>
      </c>
      <c r="W122" s="9"/>
      <c r="X122" s="20">
        <f ca="1">OFFSET('Dist Factors'!$B$15,$O122-1,X$14)*$L122+OFFSET('Dist Factors'!$B$15,$K122-1,X$14)*$H122</f>
        <v>0</v>
      </c>
      <c r="Y122" s="9"/>
      <c r="Z122" s="20">
        <f ca="1">OFFSET('Dist Factors'!$B$15,$O122-1,Z$14)*$L122+OFFSET('Dist Factors'!$B$15,$K122-1,Z$14)*$H122</f>
        <v>0</v>
      </c>
      <c r="AA122" s="20"/>
      <c r="AB122" s="20">
        <f ca="1">OFFSET('Dist Factors'!$B$15,$O122-1,AB$14)*$L122+OFFSET('Dist Factors'!$B$15,$K122-1,AB$14)*$H122</f>
        <v>0</v>
      </c>
      <c r="AC122" s="9"/>
      <c r="AD122" s="20">
        <f ca="1">OFFSET('Dist Factors'!$B$15,$O122-1,AD$14)*$L122+OFFSET('Dist Factors'!$B$15,$K122-1,AD$14)*$H122</f>
        <v>0</v>
      </c>
      <c r="AE122" s="9"/>
      <c r="AF122" s="20">
        <f ca="1">OFFSET('Dist Factors'!$B$15,$O122-1,AF$14)*$L122+OFFSET('Dist Factors'!$B$15,$K122-1,AF$14)*$H122</f>
        <v>0</v>
      </c>
      <c r="AG122" s="9"/>
      <c r="AH122" s="20">
        <f ca="1">OFFSET('Dist Factors'!$B$15,$O122-1,AH$14)*$L122+OFFSET('Dist Factors'!$B$15,$K122-1,AH$14)*$H122</f>
        <v>0</v>
      </c>
      <c r="AI122" s="9"/>
      <c r="AJ122" s="9">
        <f t="shared" ca="1" si="156"/>
        <v>10709.990086266376</v>
      </c>
      <c r="AL122" s="25" t="str">
        <f t="shared" ca="1" si="34"/>
        <v/>
      </c>
      <c r="AM122" s="51"/>
      <c r="AO122" s="91">
        <f ca="1">Function!AL122</f>
        <v>0</v>
      </c>
      <c r="AP122" s="98">
        <f t="shared" ca="1" si="143"/>
        <v>0</v>
      </c>
      <c r="AR122" s="50">
        <f t="shared" ca="1" si="144"/>
        <v>0</v>
      </c>
      <c r="AT122" s="50">
        <f t="shared" ca="1" si="145"/>
        <v>0</v>
      </c>
      <c r="AV122" s="50">
        <f t="shared" ca="1" si="146"/>
        <v>0</v>
      </c>
      <c r="AX122" s="50">
        <f t="shared" ca="1" si="147"/>
        <v>0</v>
      </c>
      <c r="AZ122" s="50">
        <f t="shared" ca="1" si="148"/>
        <v>0</v>
      </c>
      <c r="BB122" s="50">
        <f t="shared" ca="1" si="149"/>
        <v>0</v>
      </c>
      <c r="BD122" s="50">
        <f t="shared" ca="1" si="150"/>
        <v>0</v>
      </c>
      <c r="BF122" s="50">
        <f t="shared" ca="1" si="151"/>
        <v>0</v>
      </c>
      <c r="BH122" s="50">
        <f t="shared" ca="1" si="152"/>
        <v>0</v>
      </c>
      <c r="BJ122" s="50">
        <f t="shared" ca="1" si="153"/>
        <v>0</v>
      </c>
      <c r="BL122" s="50">
        <f t="shared" ca="1" si="155"/>
        <v>0</v>
      </c>
    </row>
    <row r="123" spans="2:64" x14ac:dyDescent="0.2">
      <c r="D123" s="1" t="s">
        <v>8</v>
      </c>
      <c r="O123" s="73"/>
      <c r="AD123" s="9"/>
      <c r="AE123" s="9"/>
      <c r="AF123" s="9"/>
      <c r="AG123" s="9"/>
      <c r="AH123" s="9"/>
      <c r="AJ123" s="9">
        <f t="shared" si="156"/>
        <v>0</v>
      </c>
      <c r="AL123" s="25" t="str">
        <f t="shared" ref="AL123:AL180" si="158">IF(ROUND(F123,4)=ROUND(AJ123,4), "", "check")</f>
        <v/>
      </c>
      <c r="AM123" s="51"/>
      <c r="AR123" s="50">
        <f t="shared" si="144"/>
        <v>0</v>
      </c>
      <c r="AT123" s="50">
        <f t="shared" si="145"/>
        <v>0</v>
      </c>
      <c r="AV123" s="50">
        <f t="shared" si="146"/>
        <v>0</v>
      </c>
      <c r="AX123" s="50">
        <f t="shared" si="147"/>
        <v>0</v>
      </c>
      <c r="AZ123" s="50">
        <f t="shared" si="148"/>
        <v>0</v>
      </c>
      <c r="BB123" s="50">
        <f t="shared" si="149"/>
        <v>0</v>
      </c>
      <c r="BD123" s="50">
        <f t="shared" si="150"/>
        <v>0</v>
      </c>
      <c r="BF123" s="50">
        <f t="shared" si="151"/>
        <v>0</v>
      </c>
      <c r="BH123" s="50">
        <f t="shared" si="152"/>
        <v>0</v>
      </c>
      <c r="BJ123" s="50">
        <f t="shared" si="153"/>
        <v>0</v>
      </c>
      <c r="BL123" s="50">
        <f t="shared" si="155"/>
        <v>0</v>
      </c>
    </row>
    <row r="124" spans="2:64" x14ac:dyDescent="0.2">
      <c r="B124" s="18">
        <f>B122+1</f>
        <v>71</v>
      </c>
      <c r="D124" s="36" t="s">
        <v>71</v>
      </c>
      <c r="F124" s="50">
        <f ca="1">Function!V124</f>
        <v>0</v>
      </c>
      <c r="H124" s="78"/>
      <c r="K124" s="73">
        <f>_xlfn.IFNA(MATCH(J124,'Dist Factors'!$B$15:$B$431,0),0)</f>
        <v>0</v>
      </c>
      <c r="L124" s="50">
        <f t="shared" ref="L124" ca="1" si="159">F124-H124</f>
        <v>0</v>
      </c>
      <c r="O124" s="73">
        <f>_xlfn.IFNA(MATCH(N124,'Dist Factors'!$B$15:$B$431,0),0)</f>
        <v>0</v>
      </c>
      <c r="P124" s="20">
        <f ca="1">OFFSET('Dist Factors'!$B$15,$O124-1,P$14)*$L124+OFFSET('Dist Factors'!$B$15,$K124-1,P$14)*$H124</f>
        <v>0</v>
      </c>
      <c r="R124" s="20">
        <f ca="1">OFFSET('Dist Factors'!$B$15,$O124-1,R$14)*$L124+OFFSET('Dist Factors'!$B$15,$K124-1,R$14)*$H124</f>
        <v>0</v>
      </c>
      <c r="S124" s="20"/>
      <c r="T124" s="20">
        <f ca="1">OFFSET('Dist Factors'!$B$15,$O124-1,T$14)*$L124+OFFSET('Dist Factors'!$B$15,$K124-1,T$14)*$H124</f>
        <v>0</v>
      </c>
      <c r="U124" s="20"/>
      <c r="V124" s="20">
        <f ca="1">OFFSET('Dist Factors'!$B$15,$O124-1,V$14)*$L124+OFFSET('Dist Factors'!$B$15,$K124-1,V$14)*$H124</f>
        <v>0</v>
      </c>
      <c r="W124" s="9"/>
      <c r="X124" s="20">
        <f ca="1">OFFSET('Dist Factors'!$B$15,$O124-1,X$14)*$L124+OFFSET('Dist Factors'!$B$15,$K124-1,X$14)*$H124</f>
        <v>0</v>
      </c>
      <c r="Y124" s="9"/>
      <c r="Z124" s="20">
        <f ca="1">OFFSET('Dist Factors'!$B$15,$O124-1,Z$14)*$L124+OFFSET('Dist Factors'!$B$15,$K124-1,Z$14)*$H124</f>
        <v>0</v>
      </c>
      <c r="AA124" s="20"/>
      <c r="AB124" s="20">
        <f ca="1">OFFSET('Dist Factors'!$B$15,$O124-1,AB$14)*$L124+OFFSET('Dist Factors'!$B$15,$K124-1,AB$14)*$H124</f>
        <v>0</v>
      </c>
      <c r="AC124" s="9"/>
      <c r="AD124" s="20">
        <f ca="1">OFFSET('Dist Factors'!$B$15,$O124-1,AD$14)*$L124+OFFSET('Dist Factors'!$B$15,$K124-1,AD$14)*$H124</f>
        <v>0</v>
      </c>
      <c r="AE124" s="9"/>
      <c r="AF124" s="20">
        <f ca="1">OFFSET('Dist Factors'!$B$15,$O124-1,AF$14)*$L124+OFFSET('Dist Factors'!$B$15,$K124-1,AF$14)*$H124</f>
        <v>0</v>
      </c>
      <c r="AG124" s="9"/>
      <c r="AH124" s="20">
        <f ca="1">OFFSET('Dist Factors'!$B$15,$O124-1,AH$14)*$L124+OFFSET('Dist Factors'!$B$15,$K124-1,AH$14)*$H124</f>
        <v>0</v>
      </c>
      <c r="AI124" s="9"/>
      <c r="AJ124" s="9">
        <f t="shared" ca="1" si="156"/>
        <v>0</v>
      </c>
      <c r="AL124" s="25" t="str">
        <f t="shared" ca="1" si="158"/>
        <v/>
      </c>
      <c r="AM124" s="51"/>
      <c r="AO124" s="91">
        <f ca="1">Function!AL124</f>
        <v>0</v>
      </c>
      <c r="AP124" s="98">
        <f t="shared" ref="AP124:AP131" ca="1" si="160">IFERROR(AO124/F124,0)</f>
        <v>0</v>
      </c>
      <c r="AR124" s="50">
        <f t="shared" ca="1" si="144"/>
        <v>0</v>
      </c>
      <c r="AT124" s="50">
        <f t="shared" ca="1" si="145"/>
        <v>0</v>
      </c>
      <c r="AV124" s="50">
        <f t="shared" ca="1" si="146"/>
        <v>0</v>
      </c>
      <c r="AX124" s="50">
        <f t="shared" ca="1" si="147"/>
        <v>0</v>
      </c>
      <c r="AZ124" s="50">
        <f t="shared" ca="1" si="148"/>
        <v>0</v>
      </c>
      <c r="BB124" s="50">
        <f t="shared" ca="1" si="149"/>
        <v>0</v>
      </c>
      <c r="BD124" s="50">
        <f t="shared" ca="1" si="150"/>
        <v>0</v>
      </c>
      <c r="BF124" s="50">
        <f t="shared" ca="1" si="151"/>
        <v>0</v>
      </c>
      <c r="BH124" s="50">
        <f t="shared" ca="1" si="152"/>
        <v>0</v>
      </c>
      <c r="BJ124" s="50">
        <f t="shared" ca="1" si="153"/>
        <v>0</v>
      </c>
      <c r="BL124" s="50">
        <f t="shared" ca="1" si="155"/>
        <v>0</v>
      </c>
    </row>
    <row r="125" spans="2:64" x14ac:dyDescent="0.2">
      <c r="B125" s="18">
        <f t="shared" ref="B125:B131" si="161">B124+1</f>
        <v>72</v>
      </c>
      <c r="D125" s="36" t="s">
        <v>171</v>
      </c>
      <c r="F125" s="50">
        <f ca="1">Function!V125</f>
        <v>0</v>
      </c>
      <c r="H125" s="78"/>
      <c r="K125" s="73">
        <f>_xlfn.IFNA(MATCH(J125,'Dist Factors'!$B$15:$B$431,0),0)</f>
        <v>0</v>
      </c>
      <c r="L125" s="50"/>
      <c r="O125" s="73">
        <f>_xlfn.IFNA(MATCH(N125,'Dist Factors'!$B$15:$B$431,0),0)</f>
        <v>0</v>
      </c>
      <c r="P125" s="20">
        <f ca="1">OFFSET('Dist Factors'!$B$15,$O125-1,P$14)*$L125+OFFSET('Dist Factors'!$B$15,$K125-1,P$14)*$H125</f>
        <v>0</v>
      </c>
      <c r="R125" s="20">
        <f ca="1">OFFSET('Dist Factors'!$B$15,$O125-1,R$14)*$L125+OFFSET('Dist Factors'!$B$15,$K125-1,R$14)*$H125</f>
        <v>0</v>
      </c>
      <c r="S125" s="20"/>
      <c r="T125" s="20">
        <f ca="1">OFFSET('Dist Factors'!$B$15,$O125-1,T$14)*$L125+OFFSET('Dist Factors'!$B$15,$K125-1,T$14)*$H125</f>
        <v>0</v>
      </c>
      <c r="U125" s="20"/>
      <c r="V125" s="20">
        <f ca="1">OFFSET('Dist Factors'!$B$15,$O125-1,V$14)*$L125+OFFSET('Dist Factors'!$B$15,$K125-1,V$14)*$H125</f>
        <v>0</v>
      </c>
      <c r="W125" s="9"/>
      <c r="X125" s="20">
        <f ca="1">OFFSET('Dist Factors'!$B$15,$O125-1,X$14)*$L125+OFFSET('Dist Factors'!$B$15,$K125-1,X$14)*$H125</f>
        <v>0</v>
      </c>
      <c r="Y125" s="9"/>
      <c r="Z125" s="20">
        <f ca="1">OFFSET('Dist Factors'!$B$15,$O125-1,Z$14)*$L125+OFFSET('Dist Factors'!$B$15,$K125-1,Z$14)*$H125</f>
        <v>0</v>
      </c>
      <c r="AA125" s="20"/>
      <c r="AB125" s="20">
        <f ca="1">OFFSET('Dist Factors'!$B$15,$O125-1,AB$14)*$L125+OFFSET('Dist Factors'!$B$15,$K125-1,AB$14)*$H125</f>
        <v>0</v>
      </c>
      <c r="AC125" s="9"/>
      <c r="AD125" s="20">
        <f ca="1">OFFSET('Dist Factors'!$B$15,$O125-1,AD$14)*$L125+OFFSET('Dist Factors'!$B$15,$K125-1,AD$14)*$H125</f>
        <v>0</v>
      </c>
      <c r="AE125" s="9"/>
      <c r="AF125" s="20">
        <f ca="1">OFFSET('Dist Factors'!$B$15,$O125-1,AF$14)*$L125+OFFSET('Dist Factors'!$B$15,$K125-1,AF$14)*$H125</f>
        <v>0</v>
      </c>
      <c r="AG125" s="9"/>
      <c r="AH125" s="20">
        <f ca="1">OFFSET('Dist Factors'!$B$15,$O125-1,AH$14)*$L125+OFFSET('Dist Factors'!$B$15,$K125-1,AH$14)*$H125</f>
        <v>0</v>
      </c>
      <c r="AI125" s="9"/>
      <c r="AJ125" s="9">
        <f t="shared" ca="1" si="156"/>
        <v>0</v>
      </c>
      <c r="AL125" s="25" t="str">
        <f t="shared" ca="1" si="158"/>
        <v/>
      </c>
      <c r="AM125" s="51"/>
      <c r="AO125" s="91">
        <f ca="1">Function!AL125</f>
        <v>0</v>
      </c>
      <c r="AP125" s="98">
        <f t="shared" ca="1" si="160"/>
        <v>0</v>
      </c>
      <c r="AR125" s="50">
        <f t="shared" ca="1" si="144"/>
        <v>0</v>
      </c>
      <c r="AT125" s="50">
        <f t="shared" ca="1" si="145"/>
        <v>0</v>
      </c>
      <c r="AV125" s="50">
        <f t="shared" ca="1" si="146"/>
        <v>0</v>
      </c>
      <c r="AX125" s="50">
        <f t="shared" ca="1" si="147"/>
        <v>0</v>
      </c>
      <c r="AZ125" s="50">
        <f t="shared" ca="1" si="148"/>
        <v>0</v>
      </c>
      <c r="BB125" s="50">
        <f t="shared" ca="1" si="149"/>
        <v>0</v>
      </c>
      <c r="BD125" s="50">
        <f t="shared" ca="1" si="150"/>
        <v>0</v>
      </c>
      <c r="BF125" s="50">
        <f t="shared" ca="1" si="151"/>
        <v>0</v>
      </c>
      <c r="BH125" s="50">
        <f t="shared" ca="1" si="152"/>
        <v>0</v>
      </c>
      <c r="BJ125" s="50">
        <f t="shared" ca="1" si="153"/>
        <v>0</v>
      </c>
      <c r="BL125" s="50">
        <f t="shared" ca="1" si="155"/>
        <v>0</v>
      </c>
    </row>
    <row r="126" spans="2:64" x14ac:dyDescent="0.2">
      <c r="B126" s="18">
        <f t="shared" si="161"/>
        <v>73</v>
      </c>
      <c r="D126" s="36" t="s">
        <v>179</v>
      </c>
      <c r="F126" s="50">
        <f ca="1">Function!V126</f>
        <v>0</v>
      </c>
      <c r="H126" s="78"/>
      <c r="K126" s="73">
        <f>_xlfn.IFNA(MATCH(J126,'Dist Factors'!$B$15:$B$431,0),0)</f>
        <v>0</v>
      </c>
      <c r="L126" s="50">
        <f t="shared" ref="L126:L131" ca="1" si="162">F126-H126</f>
        <v>0</v>
      </c>
      <c r="O126" s="73">
        <f>_xlfn.IFNA(MATCH(N126,'Dist Factors'!$B$15:$B$431,0),0)</f>
        <v>0</v>
      </c>
      <c r="P126" s="20">
        <f ca="1">OFFSET('Dist Factors'!$B$15,$O126-1,P$14)*$L126+OFFSET('Dist Factors'!$B$15,$K126-1,P$14)*$H126</f>
        <v>0</v>
      </c>
      <c r="R126" s="20">
        <f ca="1">OFFSET('Dist Factors'!$B$15,$O126-1,R$14)*$L126+OFFSET('Dist Factors'!$B$15,$K126-1,R$14)*$H126</f>
        <v>0</v>
      </c>
      <c r="S126" s="20"/>
      <c r="T126" s="20">
        <f ca="1">OFFSET('Dist Factors'!$B$15,$O126-1,T$14)*$L126+OFFSET('Dist Factors'!$B$15,$K126-1,T$14)*$H126</f>
        <v>0</v>
      </c>
      <c r="U126" s="20"/>
      <c r="V126" s="20">
        <f ca="1">OFFSET('Dist Factors'!$B$15,$O126-1,V$14)*$L126+OFFSET('Dist Factors'!$B$15,$K126-1,V$14)*$H126</f>
        <v>0</v>
      </c>
      <c r="W126" s="9"/>
      <c r="X126" s="20">
        <f ca="1">OFFSET('Dist Factors'!$B$15,$O126-1,X$14)*$L126+OFFSET('Dist Factors'!$B$15,$K126-1,X$14)*$H126</f>
        <v>0</v>
      </c>
      <c r="Y126" s="9"/>
      <c r="Z126" s="20">
        <f ca="1">OFFSET('Dist Factors'!$B$15,$O126-1,Z$14)*$L126+OFFSET('Dist Factors'!$B$15,$K126-1,Z$14)*$H126</f>
        <v>0</v>
      </c>
      <c r="AA126" s="20"/>
      <c r="AB126" s="20">
        <f ca="1">OFFSET('Dist Factors'!$B$15,$O126-1,AB$14)*$L126+OFFSET('Dist Factors'!$B$15,$K126-1,AB$14)*$H126</f>
        <v>0</v>
      </c>
      <c r="AC126" s="9"/>
      <c r="AD126" s="20">
        <f ca="1">OFFSET('Dist Factors'!$B$15,$O126-1,AD$14)*$L126+OFFSET('Dist Factors'!$B$15,$K126-1,AD$14)*$H126</f>
        <v>0</v>
      </c>
      <c r="AE126" s="9"/>
      <c r="AF126" s="20">
        <f ca="1">OFFSET('Dist Factors'!$B$15,$O126-1,AF$14)*$L126+OFFSET('Dist Factors'!$B$15,$K126-1,AF$14)*$H126</f>
        <v>0</v>
      </c>
      <c r="AG126" s="9"/>
      <c r="AH126" s="20">
        <f ca="1">OFFSET('Dist Factors'!$B$15,$O126-1,AH$14)*$L126+OFFSET('Dist Factors'!$B$15,$K126-1,AH$14)*$H126</f>
        <v>0</v>
      </c>
      <c r="AI126" s="9"/>
      <c r="AJ126" s="9">
        <f t="shared" ca="1" si="156"/>
        <v>0</v>
      </c>
      <c r="AL126" s="25" t="str">
        <f t="shared" ca="1" si="158"/>
        <v/>
      </c>
      <c r="AM126" s="51"/>
      <c r="AO126" s="91">
        <f ca="1">Function!AL126</f>
        <v>0</v>
      </c>
      <c r="AP126" s="98">
        <f t="shared" ca="1" si="160"/>
        <v>0</v>
      </c>
      <c r="AR126" s="50">
        <f t="shared" ca="1" si="144"/>
        <v>0</v>
      </c>
      <c r="AT126" s="50">
        <f t="shared" ca="1" si="145"/>
        <v>0</v>
      </c>
      <c r="AV126" s="50">
        <f t="shared" ca="1" si="146"/>
        <v>0</v>
      </c>
      <c r="AX126" s="50">
        <f t="shared" ca="1" si="147"/>
        <v>0</v>
      </c>
      <c r="AZ126" s="50">
        <f t="shared" ca="1" si="148"/>
        <v>0</v>
      </c>
      <c r="BB126" s="50">
        <f t="shared" ca="1" si="149"/>
        <v>0</v>
      </c>
      <c r="BD126" s="50">
        <f t="shared" ca="1" si="150"/>
        <v>0</v>
      </c>
      <c r="BF126" s="50">
        <f t="shared" ca="1" si="151"/>
        <v>0</v>
      </c>
      <c r="BH126" s="50">
        <f t="shared" ca="1" si="152"/>
        <v>0</v>
      </c>
      <c r="BJ126" s="50">
        <f t="shared" ca="1" si="153"/>
        <v>0</v>
      </c>
      <c r="BL126" s="50">
        <f t="shared" ca="1" si="155"/>
        <v>0</v>
      </c>
    </row>
    <row r="127" spans="2:64" x14ac:dyDescent="0.2">
      <c r="B127" s="18">
        <f t="shared" si="161"/>
        <v>74</v>
      </c>
      <c r="D127" s="36" t="s">
        <v>199</v>
      </c>
      <c r="F127" s="50">
        <f ca="1">Function!V127</f>
        <v>0</v>
      </c>
      <c r="H127" s="78"/>
      <c r="K127" s="73">
        <f>_xlfn.IFNA(MATCH(J127,'Dist Factors'!$B$15:$B$431,0),0)</f>
        <v>0</v>
      </c>
      <c r="L127" s="50">
        <f t="shared" ca="1" si="162"/>
        <v>0</v>
      </c>
      <c r="O127" s="73">
        <f>_xlfn.IFNA(MATCH(N127,'Dist Factors'!$B$15:$B$431,0),0)</f>
        <v>0</v>
      </c>
      <c r="P127" s="20">
        <f ca="1">OFFSET('Dist Factors'!$B$15,$O127-1,P$14)*$L127+OFFSET('Dist Factors'!$B$15,$K127-1,P$14)*$H127</f>
        <v>0</v>
      </c>
      <c r="R127" s="20">
        <f ca="1">OFFSET('Dist Factors'!$B$15,$O127-1,R$14)*$L127+OFFSET('Dist Factors'!$B$15,$K127-1,R$14)*$H127</f>
        <v>0</v>
      </c>
      <c r="S127" s="20"/>
      <c r="T127" s="20">
        <f ca="1">OFFSET('Dist Factors'!$B$15,$O127-1,T$14)*$L127+OFFSET('Dist Factors'!$B$15,$K127-1,T$14)*$H127</f>
        <v>0</v>
      </c>
      <c r="U127" s="20"/>
      <c r="V127" s="20">
        <f ca="1">OFFSET('Dist Factors'!$B$15,$O127-1,V$14)*$L127+OFFSET('Dist Factors'!$B$15,$K127-1,V$14)*$H127</f>
        <v>0</v>
      </c>
      <c r="W127" s="9"/>
      <c r="X127" s="20">
        <f ca="1">OFFSET('Dist Factors'!$B$15,$O127-1,X$14)*$L127+OFFSET('Dist Factors'!$B$15,$K127-1,X$14)*$H127</f>
        <v>0</v>
      </c>
      <c r="Y127" s="9"/>
      <c r="Z127" s="20">
        <f ca="1">OFFSET('Dist Factors'!$B$15,$O127-1,Z$14)*$L127+OFFSET('Dist Factors'!$B$15,$K127-1,Z$14)*$H127</f>
        <v>0</v>
      </c>
      <c r="AA127" s="20"/>
      <c r="AB127" s="20">
        <f ca="1">OFFSET('Dist Factors'!$B$15,$O127-1,AB$14)*$L127+OFFSET('Dist Factors'!$B$15,$K127-1,AB$14)*$H127</f>
        <v>0</v>
      </c>
      <c r="AC127" s="9"/>
      <c r="AD127" s="20">
        <f ca="1">OFFSET('Dist Factors'!$B$15,$O127-1,AD$14)*$L127+OFFSET('Dist Factors'!$B$15,$K127-1,AD$14)*$H127</f>
        <v>0</v>
      </c>
      <c r="AE127" s="9"/>
      <c r="AF127" s="20">
        <f ca="1">OFFSET('Dist Factors'!$B$15,$O127-1,AF$14)*$L127+OFFSET('Dist Factors'!$B$15,$K127-1,AF$14)*$H127</f>
        <v>0</v>
      </c>
      <c r="AG127" s="9"/>
      <c r="AH127" s="20">
        <f ca="1">OFFSET('Dist Factors'!$B$15,$O127-1,AH$14)*$L127+OFFSET('Dist Factors'!$B$15,$K127-1,AH$14)*$H127</f>
        <v>0</v>
      </c>
      <c r="AI127" s="9"/>
      <c r="AJ127" s="9">
        <f t="shared" ca="1" si="156"/>
        <v>0</v>
      </c>
      <c r="AL127" s="25" t="str">
        <f t="shared" ca="1" si="158"/>
        <v/>
      </c>
      <c r="AM127" s="51"/>
      <c r="AO127" s="91">
        <f ca="1">Function!AL127</f>
        <v>0</v>
      </c>
      <c r="AP127" s="98">
        <f t="shared" ca="1" si="160"/>
        <v>0</v>
      </c>
      <c r="AR127" s="50">
        <f t="shared" ca="1" si="144"/>
        <v>0</v>
      </c>
      <c r="AT127" s="50">
        <f t="shared" ca="1" si="145"/>
        <v>0</v>
      </c>
      <c r="AV127" s="50">
        <f t="shared" ca="1" si="146"/>
        <v>0</v>
      </c>
      <c r="AX127" s="50">
        <f t="shared" ca="1" si="147"/>
        <v>0</v>
      </c>
      <c r="AZ127" s="50">
        <f t="shared" ca="1" si="148"/>
        <v>0</v>
      </c>
      <c r="BB127" s="50">
        <f t="shared" ca="1" si="149"/>
        <v>0</v>
      </c>
      <c r="BD127" s="50">
        <f t="shared" ca="1" si="150"/>
        <v>0</v>
      </c>
      <c r="BF127" s="50">
        <f t="shared" ca="1" si="151"/>
        <v>0</v>
      </c>
      <c r="BH127" s="50">
        <f t="shared" ca="1" si="152"/>
        <v>0</v>
      </c>
      <c r="BJ127" s="50">
        <f t="shared" ca="1" si="153"/>
        <v>0</v>
      </c>
      <c r="BL127" s="50">
        <f t="shared" ca="1" si="155"/>
        <v>0</v>
      </c>
    </row>
    <row r="128" spans="2:64" x14ac:dyDescent="0.2">
      <c r="B128" s="18">
        <f t="shared" si="161"/>
        <v>75</v>
      </c>
      <c r="D128" s="36" t="s">
        <v>21</v>
      </c>
      <c r="F128" s="50">
        <f ca="1">Function!V128</f>
        <v>0</v>
      </c>
      <c r="H128" s="78"/>
      <c r="K128" s="73">
        <f>_xlfn.IFNA(MATCH(J128,'Dist Factors'!$B$15:$B$431,0),0)</f>
        <v>0</v>
      </c>
      <c r="L128" s="50">
        <f t="shared" ca="1" si="162"/>
        <v>0</v>
      </c>
      <c r="O128" s="73">
        <f>_xlfn.IFNA(MATCH(N128,'Dist Factors'!$B$15:$B$431,0),0)</f>
        <v>0</v>
      </c>
      <c r="P128" s="20">
        <f ca="1">OFFSET('Dist Factors'!$B$15,$O128-1,P$14)*$L128+OFFSET('Dist Factors'!$B$15,$K128-1,P$14)*$H128</f>
        <v>0</v>
      </c>
      <c r="R128" s="20">
        <f ca="1">OFFSET('Dist Factors'!$B$15,$O128-1,R$14)*$L128+OFFSET('Dist Factors'!$B$15,$K128-1,R$14)*$H128</f>
        <v>0</v>
      </c>
      <c r="S128" s="20"/>
      <c r="T128" s="20">
        <f ca="1">OFFSET('Dist Factors'!$B$15,$O128-1,T$14)*$L128+OFFSET('Dist Factors'!$B$15,$K128-1,T$14)*$H128</f>
        <v>0</v>
      </c>
      <c r="U128" s="20"/>
      <c r="V128" s="20">
        <f ca="1">OFFSET('Dist Factors'!$B$15,$O128-1,V$14)*$L128+OFFSET('Dist Factors'!$B$15,$K128-1,V$14)*$H128</f>
        <v>0</v>
      </c>
      <c r="W128" s="9"/>
      <c r="X128" s="20">
        <f ca="1">OFFSET('Dist Factors'!$B$15,$O128-1,X$14)*$L128+OFFSET('Dist Factors'!$B$15,$K128-1,X$14)*$H128</f>
        <v>0</v>
      </c>
      <c r="Y128" s="9"/>
      <c r="Z128" s="20">
        <f ca="1">OFFSET('Dist Factors'!$B$15,$O128-1,Z$14)*$L128+OFFSET('Dist Factors'!$B$15,$K128-1,Z$14)*$H128</f>
        <v>0</v>
      </c>
      <c r="AA128" s="20"/>
      <c r="AB128" s="20">
        <f ca="1">OFFSET('Dist Factors'!$B$15,$O128-1,AB$14)*$L128+OFFSET('Dist Factors'!$B$15,$K128-1,AB$14)*$H128</f>
        <v>0</v>
      </c>
      <c r="AC128" s="9"/>
      <c r="AD128" s="20">
        <f ca="1">OFFSET('Dist Factors'!$B$15,$O128-1,AD$14)*$L128+OFFSET('Dist Factors'!$B$15,$K128-1,AD$14)*$H128</f>
        <v>0</v>
      </c>
      <c r="AE128" s="9"/>
      <c r="AF128" s="20">
        <f ca="1">OFFSET('Dist Factors'!$B$15,$O128-1,AF$14)*$L128+OFFSET('Dist Factors'!$B$15,$K128-1,AF$14)*$H128</f>
        <v>0</v>
      </c>
      <c r="AG128" s="9"/>
      <c r="AH128" s="20">
        <f ca="1">OFFSET('Dist Factors'!$B$15,$O128-1,AH$14)*$L128+OFFSET('Dist Factors'!$B$15,$K128-1,AH$14)*$H128</f>
        <v>0</v>
      </c>
      <c r="AI128" s="9"/>
      <c r="AJ128" s="9">
        <f t="shared" ca="1" si="156"/>
        <v>0</v>
      </c>
      <c r="AL128" s="25" t="str">
        <f t="shared" ca="1" si="158"/>
        <v/>
      </c>
      <c r="AM128" s="51"/>
      <c r="AO128" s="91">
        <f ca="1">Function!AL128</f>
        <v>0</v>
      </c>
      <c r="AP128" s="98">
        <f t="shared" ca="1" si="160"/>
        <v>0</v>
      </c>
      <c r="AR128" s="50">
        <f t="shared" ca="1" si="144"/>
        <v>0</v>
      </c>
      <c r="AT128" s="50">
        <f t="shared" ca="1" si="145"/>
        <v>0</v>
      </c>
      <c r="AV128" s="50">
        <f t="shared" ca="1" si="146"/>
        <v>0</v>
      </c>
      <c r="AX128" s="50">
        <f t="shared" ca="1" si="147"/>
        <v>0</v>
      </c>
      <c r="AZ128" s="50">
        <f t="shared" ca="1" si="148"/>
        <v>0</v>
      </c>
      <c r="BB128" s="50">
        <f t="shared" ca="1" si="149"/>
        <v>0</v>
      </c>
      <c r="BD128" s="50">
        <f t="shared" ca="1" si="150"/>
        <v>0</v>
      </c>
      <c r="BF128" s="50">
        <f t="shared" ca="1" si="151"/>
        <v>0</v>
      </c>
      <c r="BH128" s="50">
        <f t="shared" ca="1" si="152"/>
        <v>0</v>
      </c>
      <c r="BJ128" s="50">
        <f t="shared" ca="1" si="153"/>
        <v>0</v>
      </c>
      <c r="BL128" s="50">
        <f t="shared" ca="1" si="155"/>
        <v>0</v>
      </c>
    </row>
    <row r="129" spans="2:64" x14ac:dyDescent="0.2">
      <c r="B129" s="18">
        <f t="shared" si="161"/>
        <v>76</v>
      </c>
      <c r="D129" s="36" t="s">
        <v>200</v>
      </c>
      <c r="F129" s="50">
        <f ca="1">Function!V129</f>
        <v>0</v>
      </c>
      <c r="H129" s="78"/>
      <c r="K129" s="73">
        <f>_xlfn.IFNA(MATCH(J129,'Dist Factors'!$B$15:$B$431,0),0)</f>
        <v>0</v>
      </c>
      <c r="L129" s="50">
        <f t="shared" ca="1" si="162"/>
        <v>0</v>
      </c>
      <c r="O129" s="73">
        <f>_xlfn.IFNA(MATCH(N129,'Dist Factors'!$B$15:$B$431,0),0)</f>
        <v>0</v>
      </c>
      <c r="P129" s="20">
        <f ca="1">OFFSET('Dist Factors'!$B$15,$O129-1,P$14)*$L129+OFFSET('Dist Factors'!$B$15,$K129-1,P$14)*$H129</f>
        <v>0</v>
      </c>
      <c r="R129" s="20">
        <f ca="1">OFFSET('Dist Factors'!$B$15,$O129-1,R$14)*$L129+OFFSET('Dist Factors'!$B$15,$K129-1,R$14)*$H129</f>
        <v>0</v>
      </c>
      <c r="S129" s="20"/>
      <c r="T129" s="20">
        <f ca="1">OFFSET('Dist Factors'!$B$15,$O129-1,T$14)*$L129+OFFSET('Dist Factors'!$B$15,$K129-1,T$14)*$H129</f>
        <v>0</v>
      </c>
      <c r="U129" s="20"/>
      <c r="V129" s="20">
        <f ca="1">OFFSET('Dist Factors'!$B$15,$O129-1,V$14)*$L129+OFFSET('Dist Factors'!$B$15,$K129-1,V$14)*$H129</f>
        <v>0</v>
      </c>
      <c r="W129" s="9"/>
      <c r="X129" s="20">
        <f ca="1">OFFSET('Dist Factors'!$B$15,$O129-1,X$14)*$L129+OFFSET('Dist Factors'!$B$15,$K129-1,X$14)*$H129</f>
        <v>0</v>
      </c>
      <c r="Y129" s="9"/>
      <c r="Z129" s="20">
        <f ca="1">OFFSET('Dist Factors'!$B$15,$O129-1,Z$14)*$L129+OFFSET('Dist Factors'!$B$15,$K129-1,Z$14)*$H129</f>
        <v>0</v>
      </c>
      <c r="AA129" s="20"/>
      <c r="AB129" s="20">
        <f ca="1">OFFSET('Dist Factors'!$B$15,$O129-1,AB$14)*$L129+OFFSET('Dist Factors'!$B$15,$K129-1,AB$14)*$H129</f>
        <v>0</v>
      </c>
      <c r="AC129" s="9"/>
      <c r="AD129" s="20">
        <f ca="1">OFFSET('Dist Factors'!$B$15,$O129-1,AD$14)*$L129+OFFSET('Dist Factors'!$B$15,$K129-1,AD$14)*$H129</f>
        <v>0</v>
      </c>
      <c r="AE129" s="9"/>
      <c r="AF129" s="20">
        <f ca="1">OFFSET('Dist Factors'!$B$15,$O129-1,AF$14)*$L129+OFFSET('Dist Factors'!$B$15,$K129-1,AF$14)*$H129</f>
        <v>0</v>
      </c>
      <c r="AG129" s="9"/>
      <c r="AH129" s="20">
        <f ca="1">OFFSET('Dist Factors'!$B$15,$O129-1,AH$14)*$L129+OFFSET('Dist Factors'!$B$15,$K129-1,AH$14)*$H129</f>
        <v>0</v>
      </c>
      <c r="AI129" s="9"/>
      <c r="AJ129" s="9">
        <f t="shared" ca="1" si="156"/>
        <v>0</v>
      </c>
      <c r="AL129" s="25" t="str">
        <f t="shared" ca="1" si="158"/>
        <v/>
      </c>
      <c r="AM129" s="51"/>
      <c r="AO129" s="91">
        <f ca="1">Function!AL129</f>
        <v>0</v>
      </c>
      <c r="AP129" s="98">
        <f t="shared" ca="1" si="160"/>
        <v>0</v>
      </c>
      <c r="AR129" s="50">
        <f t="shared" ca="1" si="144"/>
        <v>0</v>
      </c>
      <c r="AT129" s="50">
        <f t="shared" ca="1" si="145"/>
        <v>0</v>
      </c>
      <c r="AV129" s="50">
        <f t="shared" ca="1" si="146"/>
        <v>0</v>
      </c>
      <c r="AX129" s="50">
        <f t="shared" ca="1" si="147"/>
        <v>0</v>
      </c>
      <c r="AZ129" s="50">
        <f t="shared" ca="1" si="148"/>
        <v>0</v>
      </c>
      <c r="BB129" s="50">
        <f t="shared" ca="1" si="149"/>
        <v>0</v>
      </c>
      <c r="BD129" s="50">
        <f t="shared" ca="1" si="150"/>
        <v>0</v>
      </c>
      <c r="BF129" s="50">
        <f t="shared" ca="1" si="151"/>
        <v>0</v>
      </c>
      <c r="BH129" s="50">
        <f t="shared" ca="1" si="152"/>
        <v>0</v>
      </c>
      <c r="BJ129" s="50">
        <f t="shared" ca="1" si="153"/>
        <v>0</v>
      </c>
      <c r="BL129" s="50">
        <f t="shared" ca="1" si="155"/>
        <v>0</v>
      </c>
    </row>
    <row r="130" spans="2:64" x14ac:dyDescent="0.2">
      <c r="B130" s="18">
        <f t="shared" si="161"/>
        <v>77</v>
      </c>
      <c r="D130" s="36" t="s">
        <v>180</v>
      </c>
      <c r="F130" s="50">
        <f ca="1">Function!V130</f>
        <v>0</v>
      </c>
      <c r="H130" s="78"/>
      <c r="K130" s="73">
        <f>_xlfn.IFNA(MATCH(J130,'Dist Factors'!$B$15:$B$431,0),0)</f>
        <v>0</v>
      </c>
      <c r="L130" s="50">
        <f t="shared" ca="1" si="162"/>
        <v>0</v>
      </c>
      <c r="O130" s="73">
        <f>_xlfn.IFNA(MATCH(N130,'Dist Factors'!$B$15:$B$431,0),0)</f>
        <v>0</v>
      </c>
      <c r="P130" s="20">
        <f ca="1">OFFSET('Dist Factors'!$B$15,$O130-1,P$14)*$L130+OFFSET('Dist Factors'!$B$15,$K130-1,P$14)*$H130</f>
        <v>0</v>
      </c>
      <c r="R130" s="20">
        <f ca="1">OFFSET('Dist Factors'!$B$15,$O130-1,R$14)*$L130+OFFSET('Dist Factors'!$B$15,$K130-1,R$14)*$H130</f>
        <v>0</v>
      </c>
      <c r="S130" s="20"/>
      <c r="T130" s="20">
        <f ca="1">OFFSET('Dist Factors'!$B$15,$O130-1,T$14)*$L130+OFFSET('Dist Factors'!$B$15,$K130-1,T$14)*$H130</f>
        <v>0</v>
      </c>
      <c r="U130" s="20"/>
      <c r="V130" s="20">
        <f ca="1">OFFSET('Dist Factors'!$B$15,$O130-1,V$14)*$L130+OFFSET('Dist Factors'!$B$15,$K130-1,V$14)*$H130</f>
        <v>0</v>
      </c>
      <c r="W130" s="9"/>
      <c r="X130" s="20">
        <f ca="1">OFFSET('Dist Factors'!$B$15,$O130-1,X$14)*$L130+OFFSET('Dist Factors'!$B$15,$K130-1,X$14)*$H130</f>
        <v>0</v>
      </c>
      <c r="Y130" s="9"/>
      <c r="Z130" s="20">
        <f ca="1">OFFSET('Dist Factors'!$B$15,$O130-1,Z$14)*$L130+OFFSET('Dist Factors'!$B$15,$K130-1,Z$14)*$H130</f>
        <v>0</v>
      </c>
      <c r="AA130" s="20"/>
      <c r="AB130" s="20">
        <f ca="1">OFFSET('Dist Factors'!$B$15,$O130-1,AB$14)*$L130+OFFSET('Dist Factors'!$B$15,$K130-1,AB$14)*$H130</f>
        <v>0</v>
      </c>
      <c r="AC130" s="9"/>
      <c r="AD130" s="20">
        <f ca="1">OFFSET('Dist Factors'!$B$15,$O130-1,AD$14)*$L130+OFFSET('Dist Factors'!$B$15,$K130-1,AD$14)*$H130</f>
        <v>0</v>
      </c>
      <c r="AE130" s="9"/>
      <c r="AF130" s="20">
        <f ca="1">OFFSET('Dist Factors'!$B$15,$O130-1,AF$14)*$L130+OFFSET('Dist Factors'!$B$15,$K130-1,AF$14)*$H130</f>
        <v>0</v>
      </c>
      <c r="AG130" s="9"/>
      <c r="AH130" s="20">
        <f ca="1">OFFSET('Dist Factors'!$B$15,$O130-1,AH$14)*$L130+OFFSET('Dist Factors'!$B$15,$K130-1,AH$14)*$H130</f>
        <v>0</v>
      </c>
      <c r="AI130" s="9"/>
      <c r="AJ130" s="9">
        <f t="shared" ca="1" si="156"/>
        <v>0</v>
      </c>
      <c r="AL130" s="25" t="str">
        <f t="shared" ca="1" si="158"/>
        <v/>
      </c>
      <c r="AM130" s="51"/>
      <c r="AO130" s="91">
        <f ca="1">Function!AL130</f>
        <v>0</v>
      </c>
      <c r="AP130" s="98">
        <f t="shared" ca="1" si="160"/>
        <v>0</v>
      </c>
      <c r="AR130" s="50">
        <f t="shared" ca="1" si="144"/>
        <v>0</v>
      </c>
      <c r="AT130" s="50">
        <f t="shared" ca="1" si="145"/>
        <v>0</v>
      </c>
      <c r="AV130" s="50">
        <f t="shared" ca="1" si="146"/>
        <v>0</v>
      </c>
      <c r="AX130" s="50">
        <f t="shared" ca="1" si="147"/>
        <v>0</v>
      </c>
      <c r="AZ130" s="50">
        <f t="shared" ca="1" si="148"/>
        <v>0</v>
      </c>
      <c r="BB130" s="50">
        <f t="shared" ca="1" si="149"/>
        <v>0</v>
      </c>
      <c r="BD130" s="50">
        <f t="shared" ca="1" si="150"/>
        <v>0</v>
      </c>
      <c r="BF130" s="50">
        <f t="shared" ca="1" si="151"/>
        <v>0</v>
      </c>
      <c r="BH130" s="50">
        <f t="shared" ca="1" si="152"/>
        <v>0</v>
      </c>
      <c r="BJ130" s="50">
        <f t="shared" ca="1" si="153"/>
        <v>0</v>
      </c>
      <c r="BL130" s="50">
        <f t="shared" ca="1" si="155"/>
        <v>0</v>
      </c>
    </row>
    <row r="131" spans="2:64" x14ac:dyDescent="0.2">
      <c r="B131" s="18">
        <f t="shared" si="161"/>
        <v>78</v>
      </c>
      <c r="D131" s="36" t="s">
        <v>201</v>
      </c>
      <c r="F131" s="50">
        <f ca="1">Function!V131</f>
        <v>0</v>
      </c>
      <c r="H131" s="78"/>
      <c r="K131" s="73">
        <f>_xlfn.IFNA(MATCH(J131,'Dist Factors'!$B$15:$B$431,0),0)</f>
        <v>0</v>
      </c>
      <c r="L131" s="50">
        <f t="shared" ca="1" si="162"/>
        <v>0</v>
      </c>
      <c r="O131" s="73">
        <f>_xlfn.IFNA(MATCH(N131,'Dist Factors'!$B$15:$B$431,0),0)</f>
        <v>0</v>
      </c>
      <c r="P131" s="20">
        <f ca="1">OFFSET('Dist Factors'!$B$15,$O131-1,P$14)*$L131+OFFSET('Dist Factors'!$B$15,$K131-1,P$14)*$H131</f>
        <v>0</v>
      </c>
      <c r="R131" s="20">
        <f ca="1">OFFSET('Dist Factors'!$B$15,$O131-1,R$14)*$L131+OFFSET('Dist Factors'!$B$15,$K131-1,R$14)*$H131</f>
        <v>0</v>
      </c>
      <c r="S131" s="20"/>
      <c r="T131" s="20">
        <f ca="1">OFFSET('Dist Factors'!$B$15,$O131-1,T$14)*$L131+OFFSET('Dist Factors'!$B$15,$K131-1,T$14)*$H131</f>
        <v>0</v>
      </c>
      <c r="U131" s="20"/>
      <c r="V131" s="20">
        <f ca="1">OFFSET('Dist Factors'!$B$15,$O131-1,V$14)*$L131+OFFSET('Dist Factors'!$B$15,$K131-1,V$14)*$H131</f>
        <v>0</v>
      </c>
      <c r="W131" s="9"/>
      <c r="X131" s="20">
        <f ca="1">OFFSET('Dist Factors'!$B$15,$O131-1,X$14)*$L131+OFFSET('Dist Factors'!$B$15,$K131-1,X$14)*$H131</f>
        <v>0</v>
      </c>
      <c r="Y131" s="9"/>
      <c r="Z131" s="20">
        <f ca="1">OFFSET('Dist Factors'!$B$15,$O131-1,Z$14)*$L131+OFFSET('Dist Factors'!$B$15,$K131-1,Z$14)*$H131</f>
        <v>0</v>
      </c>
      <c r="AA131" s="20"/>
      <c r="AB131" s="20">
        <f ca="1">OFFSET('Dist Factors'!$B$15,$O131-1,AB$14)*$L131+OFFSET('Dist Factors'!$B$15,$K131-1,AB$14)*$H131</f>
        <v>0</v>
      </c>
      <c r="AC131" s="9"/>
      <c r="AD131" s="20">
        <f ca="1">OFFSET('Dist Factors'!$B$15,$O131-1,AD$14)*$L131+OFFSET('Dist Factors'!$B$15,$K131-1,AD$14)*$H131</f>
        <v>0</v>
      </c>
      <c r="AE131" s="9"/>
      <c r="AF131" s="20">
        <f ca="1">OFFSET('Dist Factors'!$B$15,$O131-1,AF$14)*$L131+OFFSET('Dist Factors'!$B$15,$K131-1,AF$14)*$H131</f>
        <v>0</v>
      </c>
      <c r="AG131" s="9"/>
      <c r="AH131" s="20">
        <f ca="1">OFFSET('Dist Factors'!$B$15,$O131-1,AH$14)*$L131+OFFSET('Dist Factors'!$B$15,$K131-1,AH$14)*$H131</f>
        <v>0</v>
      </c>
      <c r="AI131" s="9"/>
      <c r="AJ131" s="9">
        <f t="shared" ca="1" si="156"/>
        <v>0</v>
      </c>
      <c r="AL131" s="25" t="str">
        <f t="shared" ca="1" si="158"/>
        <v/>
      </c>
      <c r="AM131" s="51"/>
      <c r="AO131" s="91">
        <f ca="1">Function!AL131</f>
        <v>0</v>
      </c>
      <c r="AP131" s="98">
        <f t="shared" ca="1" si="160"/>
        <v>0</v>
      </c>
      <c r="AR131" s="50">
        <f t="shared" ca="1" si="144"/>
        <v>0</v>
      </c>
      <c r="AT131" s="50">
        <f t="shared" ca="1" si="145"/>
        <v>0</v>
      </c>
      <c r="AV131" s="50">
        <f t="shared" ca="1" si="146"/>
        <v>0</v>
      </c>
      <c r="AX131" s="50">
        <f t="shared" ca="1" si="147"/>
        <v>0</v>
      </c>
      <c r="AZ131" s="50">
        <f t="shared" ca="1" si="148"/>
        <v>0</v>
      </c>
      <c r="BB131" s="50">
        <f t="shared" ca="1" si="149"/>
        <v>0</v>
      </c>
      <c r="BD131" s="50">
        <f t="shared" ca="1" si="150"/>
        <v>0</v>
      </c>
      <c r="BF131" s="50">
        <f t="shared" ca="1" si="151"/>
        <v>0</v>
      </c>
      <c r="BH131" s="50">
        <f t="shared" ca="1" si="152"/>
        <v>0</v>
      </c>
      <c r="BJ131" s="50">
        <f t="shared" ca="1" si="153"/>
        <v>0</v>
      </c>
      <c r="BL131" s="50">
        <f t="shared" ca="1" si="155"/>
        <v>0</v>
      </c>
    </row>
    <row r="132" spans="2:64" x14ac:dyDescent="0.2">
      <c r="D132" s="1" t="s">
        <v>9</v>
      </c>
      <c r="AD132" s="9"/>
      <c r="AE132" s="9"/>
      <c r="AF132" s="9"/>
      <c r="AG132" s="9"/>
      <c r="AH132" s="9"/>
      <c r="AJ132" s="9">
        <f t="shared" si="156"/>
        <v>0</v>
      </c>
      <c r="AL132" s="25" t="str">
        <f t="shared" si="158"/>
        <v/>
      </c>
      <c r="AM132" s="51"/>
      <c r="AR132" s="50">
        <f t="shared" si="144"/>
        <v>0</v>
      </c>
      <c r="AT132" s="50">
        <f t="shared" si="145"/>
        <v>0</v>
      </c>
      <c r="AV132" s="50">
        <f t="shared" si="146"/>
        <v>0</v>
      </c>
      <c r="AX132" s="50">
        <f t="shared" si="147"/>
        <v>0</v>
      </c>
      <c r="AZ132" s="50">
        <f t="shared" si="148"/>
        <v>0</v>
      </c>
      <c r="BB132" s="50">
        <f t="shared" si="149"/>
        <v>0</v>
      </c>
      <c r="BD132" s="50">
        <f t="shared" si="150"/>
        <v>0</v>
      </c>
      <c r="BF132" s="50">
        <f t="shared" si="151"/>
        <v>0</v>
      </c>
      <c r="BH132" s="50">
        <f t="shared" si="152"/>
        <v>0</v>
      </c>
      <c r="BJ132" s="50">
        <f t="shared" si="153"/>
        <v>0</v>
      </c>
      <c r="BL132" s="50">
        <f t="shared" si="155"/>
        <v>0</v>
      </c>
    </row>
    <row r="133" spans="2:64" x14ac:dyDescent="0.2">
      <c r="B133" s="18">
        <f>B131+1</f>
        <v>79</v>
      </c>
      <c r="D133" s="1" t="s">
        <v>214</v>
      </c>
      <c r="F133" s="50">
        <f ca="1">Function!V133</f>
        <v>0</v>
      </c>
      <c r="AD133" s="9"/>
      <c r="AE133" s="9"/>
      <c r="AF133" s="9"/>
      <c r="AG133" s="9"/>
      <c r="AH133" s="9"/>
      <c r="AJ133" s="9">
        <f t="shared" si="156"/>
        <v>0</v>
      </c>
      <c r="AL133" s="25" t="str">
        <f t="shared" ca="1" si="158"/>
        <v/>
      </c>
      <c r="AM133" s="51"/>
      <c r="AO133" s="91">
        <f ca="1">Function!AL133</f>
        <v>0</v>
      </c>
      <c r="AP133" s="98">
        <f ca="1">IFERROR(AO133/F133,0)</f>
        <v>0</v>
      </c>
      <c r="AR133" s="50">
        <f t="shared" ca="1" si="144"/>
        <v>0</v>
      </c>
      <c r="AT133" s="50">
        <f t="shared" ca="1" si="145"/>
        <v>0</v>
      </c>
      <c r="AV133" s="50">
        <f t="shared" ca="1" si="146"/>
        <v>0</v>
      </c>
      <c r="AX133" s="50">
        <f t="shared" ca="1" si="147"/>
        <v>0</v>
      </c>
      <c r="AZ133" s="50">
        <f t="shared" ca="1" si="148"/>
        <v>0</v>
      </c>
      <c r="BB133" s="50">
        <f t="shared" ca="1" si="149"/>
        <v>0</v>
      </c>
      <c r="BD133" s="50">
        <f t="shared" ca="1" si="150"/>
        <v>0</v>
      </c>
      <c r="BF133" s="50">
        <f t="shared" ca="1" si="151"/>
        <v>0</v>
      </c>
      <c r="BH133" s="50">
        <f t="shared" ca="1" si="152"/>
        <v>0</v>
      </c>
      <c r="BJ133" s="50">
        <f t="shared" ca="1" si="153"/>
        <v>0</v>
      </c>
      <c r="BL133" s="50">
        <f t="shared" ca="1" si="155"/>
        <v>0</v>
      </c>
    </row>
    <row r="134" spans="2:64" x14ac:dyDescent="0.2">
      <c r="B134" s="18">
        <f>B133+1</f>
        <v>80</v>
      </c>
      <c r="D134" s="36" t="s">
        <v>202</v>
      </c>
      <c r="F134" s="50">
        <f ca="1">Function!V134</f>
        <v>0</v>
      </c>
      <c r="H134" s="78"/>
      <c r="K134" s="73">
        <f>_xlfn.IFNA(MATCH(J134,'Dist Factors'!$B$15:$B$431,0),0)</f>
        <v>0</v>
      </c>
      <c r="L134" s="50">
        <f t="shared" ref="L134:L136" ca="1" si="163">F134-H134</f>
        <v>0</v>
      </c>
      <c r="O134" s="73">
        <f>_xlfn.IFNA(MATCH(N134,'Dist Factors'!$B$15:$B$431,0),0)</f>
        <v>0</v>
      </c>
      <c r="P134" s="20">
        <f ca="1">OFFSET('Dist Factors'!$B$15,$O134-1,P$14)*$L134+OFFSET('Dist Factors'!$B$15,$K134-1,P$14)*$H134</f>
        <v>0</v>
      </c>
      <c r="R134" s="20">
        <f ca="1">OFFSET('Dist Factors'!$B$15,$O134-1,R$14)*$L134+OFFSET('Dist Factors'!$B$15,$K134-1,R$14)*$H134</f>
        <v>0</v>
      </c>
      <c r="S134" s="20"/>
      <c r="T134" s="20">
        <f ca="1">OFFSET('Dist Factors'!$B$15,$O134-1,T$14)*$L134+OFFSET('Dist Factors'!$B$15,$K134-1,T$14)*$H134</f>
        <v>0</v>
      </c>
      <c r="U134" s="20"/>
      <c r="V134" s="20">
        <f ca="1">OFFSET('Dist Factors'!$B$15,$O134-1,V$14)*$L134+OFFSET('Dist Factors'!$B$15,$K134-1,V$14)*$H134</f>
        <v>0</v>
      </c>
      <c r="W134" s="9"/>
      <c r="X134" s="20">
        <f ca="1">OFFSET('Dist Factors'!$B$15,$O134-1,X$14)*$L134+OFFSET('Dist Factors'!$B$15,$K134-1,X$14)*$H134</f>
        <v>0</v>
      </c>
      <c r="Y134" s="9"/>
      <c r="Z134" s="20">
        <f ca="1">OFFSET('Dist Factors'!$B$15,$O134-1,Z$14)*$L134+OFFSET('Dist Factors'!$B$15,$K134-1,Z$14)*$H134</f>
        <v>0</v>
      </c>
      <c r="AA134" s="20"/>
      <c r="AB134" s="20">
        <f ca="1">OFFSET('Dist Factors'!$B$15,$O134-1,AB$14)*$L134+OFFSET('Dist Factors'!$B$15,$K134-1,AB$14)*$H134</f>
        <v>0</v>
      </c>
      <c r="AC134" s="9"/>
      <c r="AD134" s="20">
        <f ca="1">OFFSET('Dist Factors'!$B$15,$O134-1,AD$14)*$L134+OFFSET('Dist Factors'!$B$15,$K134-1,AD$14)*$H134</f>
        <v>0</v>
      </c>
      <c r="AE134" s="9"/>
      <c r="AF134" s="20">
        <f ca="1">OFFSET('Dist Factors'!$B$15,$O134-1,AF$14)*$L134+OFFSET('Dist Factors'!$B$15,$K134-1,AF$14)*$H134</f>
        <v>0</v>
      </c>
      <c r="AG134" s="9"/>
      <c r="AH134" s="20">
        <f ca="1">OFFSET('Dist Factors'!$B$15,$O134-1,AH$14)*$L134+OFFSET('Dist Factors'!$B$15,$K134-1,AH$14)*$H134</f>
        <v>0</v>
      </c>
      <c r="AI134" s="9"/>
      <c r="AJ134" s="9">
        <f t="shared" ca="1" si="156"/>
        <v>0</v>
      </c>
      <c r="AL134" s="25" t="str">
        <f t="shared" ca="1" si="158"/>
        <v/>
      </c>
      <c r="AM134" s="51"/>
      <c r="AO134" s="91">
        <f ca="1">Function!AL134</f>
        <v>0</v>
      </c>
      <c r="AP134" s="98">
        <f ca="1">IFERROR(AO134/F134,0)</f>
        <v>0</v>
      </c>
      <c r="AR134" s="50">
        <f t="shared" ca="1" si="144"/>
        <v>0</v>
      </c>
      <c r="AT134" s="50">
        <f t="shared" ca="1" si="145"/>
        <v>0</v>
      </c>
      <c r="AV134" s="50">
        <f t="shared" ca="1" si="146"/>
        <v>0</v>
      </c>
      <c r="AX134" s="50">
        <f t="shared" ca="1" si="147"/>
        <v>0</v>
      </c>
      <c r="AZ134" s="50">
        <f t="shared" ca="1" si="148"/>
        <v>0</v>
      </c>
      <c r="BB134" s="50">
        <f t="shared" ca="1" si="149"/>
        <v>0</v>
      </c>
      <c r="BD134" s="50">
        <f t="shared" ca="1" si="150"/>
        <v>0</v>
      </c>
      <c r="BF134" s="50">
        <f t="shared" ca="1" si="151"/>
        <v>0</v>
      </c>
      <c r="BH134" s="50">
        <f t="shared" ca="1" si="152"/>
        <v>0</v>
      </c>
      <c r="BJ134" s="50">
        <f t="shared" ca="1" si="153"/>
        <v>0</v>
      </c>
      <c r="BL134" s="50">
        <f t="shared" ca="1" si="155"/>
        <v>0</v>
      </c>
    </row>
    <row r="135" spans="2:64" x14ac:dyDescent="0.2">
      <c r="B135" s="18">
        <f t="shared" ref="B135:B136" si="164">B134+1</f>
        <v>81</v>
      </c>
      <c r="D135" s="36" t="s">
        <v>199</v>
      </c>
      <c r="F135" s="50">
        <f ca="1">Function!V135</f>
        <v>0</v>
      </c>
      <c r="H135" s="78"/>
      <c r="K135" s="73">
        <f>_xlfn.IFNA(MATCH(J135,'Dist Factors'!$B$15:$B$431,0),0)</f>
        <v>0</v>
      </c>
      <c r="L135" s="50">
        <f t="shared" ca="1" si="163"/>
        <v>0</v>
      </c>
      <c r="O135" s="73">
        <f>_xlfn.IFNA(MATCH(N135,'Dist Factors'!$B$15:$B$431,0),0)</f>
        <v>0</v>
      </c>
      <c r="P135" s="20">
        <f ca="1">OFFSET('Dist Factors'!$B$15,$O135-1,P$14)*$L135+OFFSET('Dist Factors'!$B$15,$K135-1,P$14)*$H135</f>
        <v>0</v>
      </c>
      <c r="R135" s="20">
        <f ca="1">OFFSET('Dist Factors'!$B$15,$O135-1,R$14)*$L135+OFFSET('Dist Factors'!$B$15,$K135-1,R$14)*$H135</f>
        <v>0</v>
      </c>
      <c r="S135" s="20"/>
      <c r="T135" s="20">
        <f ca="1">OFFSET('Dist Factors'!$B$15,$O135-1,T$14)*$L135+OFFSET('Dist Factors'!$B$15,$K135-1,T$14)*$H135</f>
        <v>0</v>
      </c>
      <c r="U135" s="20"/>
      <c r="V135" s="20">
        <f ca="1">OFFSET('Dist Factors'!$B$15,$O135-1,V$14)*$L135+OFFSET('Dist Factors'!$B$15,$K135-1,V$14)*$H135</f>
        <v>0</v>
      </c>
      <c r="W135" s="9"/>
      <c r="X135" s="20">
        <f ca="1">OFFSET('Dist Factors'!$B$15,$O135-1,X$14)*$L135+OFFSET('Dist Factors'!$B$15,$K135-1,X$14)*$H135</f>
        <v>0</v>
      </c>
      <c r="Y135" s="9"/>
      <c r="Z135" s="20">
        <f ca="1">OFFSET('Dist Factors'!$B$15,$O135-1,Z$14)*$L135+OFFSET('Dist Factors'!$B$15,$K135-1,Z$14)*$H135</f>
        <v>0</v>
      </c>
      <c r="AA135" s="20"/>
      <c r="AB135" s="20">
        <f ca="1">OFFSET('Dist Factors'!$B$15,$O135-1,AB$14)*$L135+OFFSET('Dist Factors'!$B$15,$K135-1,AB$14)*$H135</f>
        <v>0</v>
      </c>
      <c r="AC135" s="9"/>
      <c r="AD135" s="20">
        <f ca="1">OFFSET('Dist Factors'!$B$15,$O135-1,AD$14)*$L135+OFFSET('Dist Factors'!$B$15,$K135-1,AD$14)*$H135</f>
        <v>0</v>
      </c>
      <c r="AE135" s="9"/>
      <c r="AF135" s="20">
        <f ca="1">OFFSET('Dist Factors'!$B$15,$O135-1,AF$14)*$L135+OFFSET('Dist Factors'!$B$15,$K135-1,AF$14)*$H135</f>
        <v>0</v>
      </c>
      <c r="AG135" s="9"/>
      <c r="AH135" s="20">
        <f ca="1">OFFSET('Dist Factors'!$B$15,$O135-1,AH$14)*$L135+OFFSET('Dist Factors'!$B$15,$K135-1,AH$14)*$H135</f>
        <v>0</v>
      </c>
      <c r="AI135" s="9"/>
      <c r="AJ135" s="9">
        <f t="shared" ca="1" si="156"/>
        <v>0</v>
      </c>
      <c r="AL135" s="25" t="str">
        <f t="shared" ca="1" si="158"/>
        <v/>
      </c>
      <c r="AM135" s="51"/>
      <c r="AO135" s="91">
        <f ca="1">Function!AL135</f>
        <v>0</v>
      </c>
      <c r="AP135" s="98">
        <f ca="1">IFERROR(AO135/F135,0)</f>
        <v>0</v>
      </c>
      <c r="AR135" s="50">
        <f t="shared" ca="1" si="144"/>
        <v>0</v>
      </c>
      <c r="AT135" s="50">
        <f t="shared" ca="1" si="145"/>
        <v>0</v>
      </c>
      <c r="AV135" s="50">
        <f t="shared" ca="1" si="146"/>
        <v>0</v>
      </c>
      <c r="AX135" s="50">
        <f t="shared" ca="1" si="147"/>
        <v>0</v>
      </c>
      <c r="AZ135" s="50">
        <f t="shared" ca="1" si="148"/>
        <v>0</v>
      </c>
      <c r="BB135" s="50">
        <f t="shared" ca="1" si="149"/>
        <v>0</v>
      </c>
      <c r="BD135" s="50">
        <f t="shared" ca="1" si="150"/>
        <v>0</v>
      </c>
      <c r="BF135" s="50">
        <f t="shared" ca="1" si="151"/>
        <v>0</v>
      </c>
      <c r="BH135" s="50">
        <f t="shared" ca="1" si="152"/>
        <v>0</v>
      </c>
      <c r="BJ135" s="50">
        <f t="shared" ca="1" si="153"/>
        <v>0</v>
      </c>
      <c r="BL135" s="50">
        <f t="shared" ca="1" si="155"/>
        <v>0</v>
      </c>
    </row>
    <row r="136" spans="2:64" x14ac:dyDescent="0.2">
      <c r="B136" s="18">
        <f t="shared" si="164"/>
        <v>82</v>
      </c>
      <c r="D136" s="36" t="s">
        <v>21</v>
      </c>
      <c r="F136" s="50">
        <f ca="1">Function!V136</f>
        <v>0</v>
      </c>
      <c r="H136" s="78"/>
      <c r="K136" s="73">
        <f>_xlfn.IFNA(MATCH(J136,'Dist Factors'!$B$15:$B$431,0),0)</f>
        <v>0</v>
      </c>
      <c r="L136" s="50">
        <f t="shared" ca="1" si="163"/>
        <v>0</v>
      </c>
      <c r="O136" s="73">
        <f>_xlfn.IFNA(MATCH(N136,'Dist Factors'!$B$15:$B$431,0),0)</f>
        <v>0</v>
      </c>
      <c r="P136" s="20">
        <f ca="1">OFFSET('Dist Factors'!$B$15,$O136-1,P$14)*$L136+OFFSET('Dist Factors'!$B$15,$K136-1,P$14)*$H136</f>
        <v>0</v>
      </c>
      <c r="R136" s="20">
        <f ca="1">OFFSET('Dist Factors'!$B$15,$O136-1,R$14)*$L136+OFFSET('Dist Factors'!$B$15,$K136-1,R$14)*$H136</f>
        <v>0</v>
      </c>
      <c r="S136" s="20"/>
      <c r="T136" s="20">
        <f ca="1">OFFSET('Dist Factors'!$B$15,$O136-1,T$14)*$L136+OFFSET('Dist Factors'!$B$15,$K136-1,T$14)*$H136</f>
        <v>0</v>
      </c>
      <c r="U136" s="20"/>
      <c r="V136" s="20">
        <f ca="1">OFFSET('Dist Factors'!$B$15,$O136-1,V$14)*$L136+OFFSET('Dist Factors'!$B$15,$K136-1,V$14)*$H136</f>
        <v>0</v>
      </c>
      <c r="W136" s="9"/>
      <c r="X136" s="20">
        <f ca="1">OFFSET('Dist Factors'!$B$15,$O136-1,X$14)*$L136+OFFSET('Dist Factors'!$B$15,$K136-1,X$14)*$H136</f>
        <v>0</v>
      </c>
      <c r="Y136" s="9"/>
      <c r="Z136" s="20">
        <f ca="1">OFFSET('Dist Factors'!$B$15,$O136-1,Z$14)*$L136+OFFSET('Dist Factors'!$B$15,$K136-1,Z$14)*$H136</f>
        <v>0</v>
      </c>
      <c r="AA136" s="20"/>
      <c r="AB136" s="20">
        <f ca="1">OFFSET('Dist Factors'!$B$15,$O136-1,AB$14)*$L136+OFFSET('Dist Factors'!$B$15,$K136-1,AB$14)*$H136</f>
        <v>0</v>
      </c>
      <c r="AC136" s="9"/>
      <c r="AD136" s="20">
        <f ca="1">OFFSET('Dist Factors'!$B$15,$O136-1,AD$14)*$L136+OFFSET('Dist Factors'!$B$15,$K136-1,AD$14)*$H136</f>
        <v>0</v>
      </c>
      <c r="AE136" s="9"/>
      <c r="AF136" s="20">
        <f ca="1">OFFSET('Dist Factors'!$B$15,$O136-1,AF$14)*$L136+OFFSET('Dist Factors'!$B$15,$K136-1,AF$14)*$H136</f>
        <v>0</v>
      </c>
      <c r="AG136" s="9"/>
      <c r="AH136" s="20">
        <f ca="1">OFFSET('Dist Factors'!$B$15,$O136-1,AH$14)*$L136+OFFSET('Dist Factors'!$B$15,$K136-1,AH$14)*$H136</f>
        <v>0</v>
      </c>
      <c r="AI136" s="9"/>
      <c r="AJ136" s="9">
        <f t="shared" ca="1" si="156"/>
        <v>0</v>
      </c>
      <c r="AL136" s="25" t="str">
        <f t="shared" ca="1" si="158"/>
        <v/>
      </c>
      <c r="AM136" s="51"/>
      <c r="AO136" s="91">
        <f ca="1">Function!AL136</f>
        <v>0</v>
      </c>
      <c r="AP136" s="98">
        <f ca="1">IFERROR(AO136/F136,0)</f>
        <v>0</v>
      </c>
      <c r="AR136" s="50">
        <f t="shared" ca="1" si="144"/>
        <v>0</v>
      </c>
      <c r="AT136" s="50">
        <f t="shared" ca="1" si="145"/>
        <v>0</v>
      </c>
      <c r="AV136" s="50">
        <f t="shared" ca="1" si="146"/>
        <v>0</v>
      </c>
      <c r="AX136" s="50">
        <f t="shared" ca="1" si="147"/>
        <v>0</v>
      </c>
      <c r="AZ136" s="50">
        <f t="shared" ca="1" si="148"/>
        <v>0</v>
      </c>
      <c r="BB136" s="50">
        <f t="shared" ca="1" si="149"/>
        <v>0</v>
      </c>
      <c r="BD136" s="50">
        <f t="shared" ca="1" si="150"/>
        <v>0</v>
      </c>
      <c r="BF136" s="50">
        <f t="shared" ca="1" si="151"/>
        <v>0</v>
      </c>
      <c r="BH136" s="50">
        <f t="shared" ca="1" si="152"/>
        <v>0</v>
      </c>
      <c r="BJ136" s="50">
        <f t="shared" ca="1" si="153"/>
        <v>0</v>
      </c>
      <c r="BL136" s="50">
        <f t="shared" ca="1" si="155"/>
        <v>0</v>
      </c>
    </row>
    <row r="137" spans="2:64" x14ac:dyDescent="0.2">
      <c r="D137" s="1" t="s">
        <v>10</v>
      </c>
      <c r="AD137" s="9"/>
      <c r="AE137" s="9"/>
      <c r="AF137" s="9"/>
      <c r="AG137" s="9"/>
      <c r="AH137" s="9"/>
      <c r="AJ137" s="9">
        <f t="shared" si="156"/>
        <v>0</v>
      </c>
      <c r="AL137" s="25" t="str">
        <f t="shared" si="158"/>
        <v/>
      </c>
      <c r="AM137" s="51"/>
      <c r="AP137" s="98"/>
      <c r="AR137" s="50">
        <f t="shared" si="144"/>
        <v>0</v>
      </c>
      <c r="AT137" s="50">
        <f t="shared" si="145"/>
        <v>0</v>
      </c>
      <c r="AV137" s="50">
        <f t="shared" si="146"/>
        <v>0</v>
      </c>
      <c r="AX137" s="50">
        <f t="shared" si="147"/>
        <v>0</v>
      </c>
      <c r="AZ137" s="50">
        <f t="shared" si="148"/>
        <v>0</v>
      </c>
      <c r="BB137" s="50">
        <f t="shared" si="149"/>
        <v>0</v>
      </c>
      <c r="BD137" s="50">
        <f t="shared" si="150"/>
        <v>0</v>
      </c>
      <c r="BF137" s="50">
        <f t="shared" si="151"/>
        <v>0</v>
      </c>
      <c r="BH137" s="50">
        <f t="shared" si="152"/>
        <v>0</v>
      </c>
      <c r="BJ137" s="50">
        <f t="shared" si="153"/>
        <v>0</v>
      </c>
      <c r="BL137" s="50">
        <f t="shared" si="155"/>
        <v>0</v>
      </c>
    </row>
    <row r="138" spans="2:64" x14ac:dyDescent="0.2">
      <c r="B138" s="18">
        <f>B136+1</f>
        <v>83</v>
      </c>
      <c r="D138" s="1" t="s">
        <v>217</v>
      </c>
      <c r="F138" s="50">
        <f ca="1">Function!V138</f>
        <v>10616.772187581613</v>
      </c>
      <c r="K138" s="73">
        <f>_xlfn.IFNA(MATCH(J138,'Dist Factors'!$B$15:$B$431,0),0)</f>
        <v>0</v>
      </c>
      <c r="L138" s="50">
        <f t="shared" ref="L138:L143" ca="1" si="165">F138-H138</f>
        <v>10616.772187581613</v>
      </c>
      <c r="N138" s="18" t="s">
        <v>353</v>
      </c>
      <c r="O138" s="73">
        <f>_xlfn.IFNA(MATCH(N138,'Dist Factors'!$B$15:$B$431,0),0)</f>
        <v>50</v>
      </c>
      <c r="P138" s="20">
        <f ca="1">OFFSET('Dist Factors'!$B$15,$O138-1,P$14)*$L138+OFFSET('Dist Factors'!$B$15,$K138-1,P$14)*$H138</f>
        <v>1535.8209489488574</v>
      </c>
      <c r="R138" s="20">
        <f ca="1">OFFSET('Dist Factors'!$B$15,$O138-1,R$14)*$L138+OFFSET('Dist Factors'!$B$15,$K138-1,R$14)*$H138</f>
        <v>293.74811862889084</v>
      </c>
      <c r="S138" s="20"/>
      <c r="T138" s="20">
        <f ca="1">OFFSET('Dist Factors'!$B$15,$O138-1,T$14)*$L138+OFFSET('Dist Factors'!$B$15,$K138-1,T$14)*$H138</f>
        <v>1558.0061506309021</v>
      </c>
      <c r="U138" s="20"/>
      <c r="V138" s="20">
        <f ca="1">OFFSET('Dist Factors'!$B$15,$O138-1,V$14)*$L138+OFFSET('Dist Factors'!$B$15,$K138-1,V$14)*$H138</f>
        <v>0</v>
      </c>
      <c r="W138" s="9"/>
      <c r="X138" s="20">
        <f ca="1">OFFSET('Dist Factors'!$B$15,$O138-1,X$14)*$L138+OFFSET('Dist Factors'!$B$15,$K138-1,X$14)*$H138</f>
        <v>1819.3076087929016</v>
      </c>
      <c r="Y138" s="9"/>
      <c r="Z138" s="20">
        <f ca="1">OFFSET('Dist Factors'!$B$15,$O138-1,Z$14)*$L138+OFFSET('Dist Factors'!$B$15,$K138-1,Z$14)*$H138</f>
        <v>2732.8190337742058</v>
      </c>
      <c r="AA138" s="20"/>
      <c r="AB138" s="20">
        <f ca="1">OFFSET('Dist Factors'!$B$15,$O138-1,AB$14)*$L138+OFFSET('Dist Factors'!$B$15,$K138-1,AB$14)*$H138</f>
        <v>2299.9543136867696</v>
      </c>
      <c r="AC138" s="9"/>
      <c r="AD138" s="20">
        <f ca="1">OFFSET('Dist Factors'!$B$15,$O138-1,AD$14)*$L138+OFFSET('Dist Factors'!$B$15,$K138-1,AD$14)*$H138</f>
        <v>377.11601311908538</v>
      </c>
      <c r="AE138" s="9"/>
      <c r="AF138" s="20">
        <f ca="1">OFFSET('Dist Factors'!$B$15,$O138-1,AF$14)*$L138+OFFSET('Dist Factors'!$B$15,$K138-1,AF$14)*$H138</f>
        <v>0</v>
      </c>
      <c r="AG138" s="9"/>
      <c r="AH138" s="20">
        <f ca="1">OFFSET('Dist Factors'!$B$15,$O138-1,AH$14)*$L138+OFFSET('Dist Factors'!$B$15,$K138-1,AH$14)*$H138</f>
        <v>0</v>
      </c>
      <c r="AI138" s="9"/>
      <c r="AJ138" s="9">
        <f t="shared" ca="1" si="156"/>
        <v>10616.772187581613</v>
      </c>
      <c r="AL138" s="25" t="str">
        <f t="shared" ca="1" si="158"/>
        <v/>
      </c>
      <c r="AM138" s="51"/>
      <c r="AO138" s="91">
        <f ca="1">Function!AL138</f>
        <v>7329.8580613904187</v>
      </c>
      <c r="AP138" s="98">
        <f t="shared" ref="AP138:AP143" ca="1" si="166">IFERROR(AO138/F138,0)</f>
        <v>0.69040363039569763</v>
      </c>
      <c r="AR138" s="50">
        <f t="shared" ca="1" si="144"/>
        <v>1060.3363587920567</v>
      </c>
      <c r="AT138" s="50">
        <f t="shared" ca="1" si="145"/>
        <v>202.8047675232923</v>
      </c>
      <c r="AV138" s="50">
        <f t="shared" ca="1" si="146"/>
        <v>1075.6531025744009</v>
      </c>
      <c r="AX138" s="50">
        <f t="shared" ca="1" si="147"/>
        <v>0</v>
      </c>
      <c r="AZ138" s="50">
        <f t="shared" ca="1" si="148"/>
        <v>1256.056577917135</v>
      </c>
      <c r="BB138" s="50">
        <f t="shared" ca="1" si="149"/>
        <v>1886.7481821321742</v>
      </c>
      <c r="BD138" s="50">
        <f t="shared" ca="1" si="150"/>
        <v>1587.8968079135909</v>
      </c>
      <c r="BF138" s="50">
        <f t="shared" ca="1" si="151"/>
        <v>260.36226453776806</v>
      </c>
      <c r="BH138" s="50">
        <f t="shared" ca="1" si="152"/>
        <v>0</v>
      </c>
      <c r="BJ138" s="50">
        <f t="shared" ca="1" si="153"/>
        <v>0</v>
      </c>
      <c r="BL138" s="50">
        <f t="shared" ca="1" si="155"/>
        <v>7329.8580613904187</v>
      </c>
    </row>
    <row r="139" spans="2:64" x14ac:dyDescent="0.2">
      <c r="B139" s="18">
        <f>B138+1</f>
        <v>84</v>
      </c>
      <c r="D139" s="36" t="s">
        <v>204</v>
      </c>
      <c r="F139" s="50">
        <f ca="1">Function!V139</f>
        <v>22130.98895566666</v>
      </c>
      <c r="H139" s="78">
        <v>2479.1055581980895</v>
      </c>
      <c r="J139" s="31" t="s">
        <v>241</v>
      </c>
      <c r="K139" s="73">
        <f>_xlfn.IFNA(MATCH(J139,'Dist Factors'!$B$15:$B$431,0),0)</f>
        <v>14</v>
      </c>
      <c r="L139" s="50">
        <f t="shared" ca="1" si="165"/>
        <v>19651.883397468569</v>
      </c>
      <c r="N139" s="18" t="s">
        <v>240</v>
      </c>
      <c r="O139" s="73">
        <f>_xlfn.IFNA(MATCH(N139,'Dist Factors'!$B$15:$B$431,0),0)</f>
        <v>5</v>
      </c>
      <c r="P139" s="20">
        <f ca="1">OFFSET('Dist Factors'!$B$15,$O139-1,P$14)*$L139+OFFSET('Dist Factors'!$B$15,$K139-1,P$14)*$H139</f>
        <v>0</v>
      </c>
      <c r="R139" s="20">
        <f ca="1">OFFSET('Dist Factors'!$B$15,$O139-1,R$14)*$L139+OFFSET('Dist Factors'!$B$15,$K139-1,R$14)*$H139</f>
        <v>0</v>
      </c>
      <c r="S139" s="20"/>
      <c r="T139" s="20">
        <f ca="1">OFFSET('Dist Factors'!$B$15,$O139-1,T$14)*$L139+OFFSET('Dist Factors'!$B$15,$K139-1,T$14)*$H139</f>
        <v>0</v>
      </c>
      <c r="U139" s="20"/>
      <c r="V139" s="20">
        <f ca="1">OFFSET('Dist Factors'!$B$15,$O139-1,V$14)*$L139+OFFSET('Dist Factors'!$B$15,$K139-1,V$14)*$H139</f>
        <v>0</v>
      </c>
      <c r="W139" s="9"/>
      <c r="X139" s="20">
        <f ca="1">OFFSET('Dist Factors'!$B$15,$O139-1,X$14)*$L139+OFFSET('Dist Factors'!$B$15,$K139-1,X$14)*$H139</f>
        <v>0</v>
      </c>
      <c r="Y139" s="9"/>
      <c r="Z139" s="20">
        <f ca="1">OFFSET('Dist Factors'!$B$15,$O139-1,Z$14)*$L139+OFFSET('Dist Factors'!$B$15,$K139-1,Z$14)*$H139</f>
        <v>0</v>
      </c>
      <c r="AA139" s="20"/>
      <c r="AB139" s="20">
        <f ca="1">OFFSET('Dist Factors'!$B$15,$O139-1,AB$14)*$L139+OFFSET('Dist Factors'!$B$15,$K139-1,AB$14)*$H139</f>
        <v>19651.883397468569</v>
      </c>
      <c r="AC139" s="9"/>
      <c r="AD139" s="20">
        <f ca="1">OFFSET('Dist Factors'!$B$15,$O139-1,AD$14)*$L139+OFFSET('Dist Factors'!$B$15,$K139-1,AD$14)*$H139</f>
        <v>2479.1055581980895</v>
      </c>
      <c r="AE139" s="9"/>
      <c r="AF139" s="20">
        <f ca="1">OFFSET('Dist Factors'!$B$15,$O139-1,AF$14)*$L139+OFFSET('Dist Factors'!$B$15,$K139-1,AF$14)*$H139</f>
        <v>0</v>
      </c>
      <c r="AG139" s="9"/>
      <c r="AH139" s="20">
        <f ca="1">OFFSET('Dist Factors'!$B$15,$O139-1,AH$14)*$L139+OFFSET('Dist Factors'!$B$15,$K139-1,AH$14)*$H139</f>
        <v>0</v>
      </c>
      <c r="AI139" s="9"/>
      <c r="AJ139" s="9">
        <f t="shared" ca="1" si="156"/>
        <v>22130.98895566666</v>
      </c>
      <c r="AL139" s="25" t="str">
        <f t="shared" ca="1" si="158"/>
        <v/>
      </c>
      <c r="AM139" s="51"/>
      <c r="AO139" s="91">
        <f ca="1">Function!AL139</f>
        <v>5485.71519527688</v>
      </c>
      <c r="AP139" s="98">
        <f t="shared" ca="1" si="166"/>
        <v>0.24787483317017595</v>
      </c>
      <c r="AR139" s="50">
        <f t="shared" ca="1" si="144"/>
        <v>0</v>
      </c>
      <c r="AT139" s="50">
        <f t="shared" ca="1" si="145"/>
        <v>0</v>
      </c>
      <c r="AV139" s="50">
        <f t="shared" ca="1" si="146"/>
        <v>0</v>
      </c>
      <c r="AX139" s="50">
        <f t="shared" ca="1" si="147"/>
        <v>0</v>
      </c>
      <c r="AZ139" s="50">
        <f t="shared" ca="1" si="148"/>
        <v>0</v>
      </c>
      <c r="BB139" s="50">
        <f t="shared" ca="1" si="149"/>
        <v>0</v>
      </c>
      <c r="BD139" s="50">
        <f t="shared" ca="1" si="150"/>
        <v>4871.2073186272719</v>
      </c>
      <c r="BF139" s="50">
        <f t="shared" ca="1" si="151"/>
        <v>614.5078766496074</v>
      </c>
      <c r="BH139" s="50">
        <f t="shared" ca="1" si="152"/>
        <v>0</v>
      </c>
      <c r="BJ139" s="50">
        <f t="shared" ca="1" si="153"/>
        <v>0</v>
      </c>
      <c r="BL139" s="50">
        <f t="shared" ca="1" si="155"/>
        <v>5485.7151952768791</v>
      </c>
    </row>
    <row r="140" spans="2:64" x14ac:dyDescent="0.2">
      <c r="B140" s="18">
        <f t="shared" ref="B140:B143" si="167">B139+1</f>
        <v>85</v>
      </c>
      <c r="D140" s="36" t="s">
        <v>178</v>
      </c>
      <c r="F140" s="50">
        <f ca="1">Function!V140</f>
        <v>0</v>
      </c>
      <c r="H140" s="78"/>
      <c r="K140" s="73">
        <f>_xlfn.IFNA(MATCH(J140,'Dist Factors'!$B$15:$B$431,0),0)</f>
        <v>0</v>
      </c>
      <c r="L140" s="50">
        <f t="shared" ca="1" si="165"/>
        <v>0</v>
      </c>
      <c r="N140" s="18" t="s">
        <v>240</v>
      </c>
      <c r="O140" s="73">
        <f>_xlfn.IFNA(MATCH(N140,'Dist Factors'!$B$15:$B$431,0),0)</f>
        <v>5</v>
      </c>
      <c r="P140" s="20">
        <f ca="1">OFFSET('Dist Factors'!$B$15,$O140-1,P$14)*$L140+OFFSET('Dist Factors'!$B$15,$K140-1,P$14)*$H140</f>
        <v>0</v>
      </c>
      <c r="R140" s="20">
        <f ca="1">OFFSET('Dist Factors'!$B$15,$O140-1,R$14)*$L140+OFFSET('Dist Factors'!$B$15,$K140-1,R$14)*$H140</f>
        <v>0</v>
      </c>
      <c r="S140" s="20"/>
      <c r="T140" s="20">
        <f ca="1">OFFSET('Dist Factors'!$B$15,$O140-1,T$14)*$L140+OFFSET('Dist Factors'!$B$15,$K140-1,T$14)*$H140</f>
        <v>0</v>
      </c>
      <c r="U140" s="20"/>
      <c r="V140" s="20">
        <f ca="1">OFFSET('Dist Factors'!$B$15,$O140-1,V$14)*$L140+OFFSET('Dist Factors'!$B$15,$K140-1,V$14)*$H140</f>
        <v>0</v>
      </c>
      <c r="W140" s="9"/>
      <c r="X140" s="20">
        <f ca="1">OFFSET('Dist Factors'!$B$15,$O140-1,X$14)*$L140+OFFSET('Dist Factors'!$B$15,$K140-1,X$14)*$H140</f>
        <v>0</v>
      </c>
      <c r="Y140" s="9"/>
      <c r="Z140" s="20">
        <f ca="1">OFFSET('Dist Factors'!$B$15,$O140-1,Z$14)*$L140+OFFSET('Dist Factors'!$B$15,$K140-1,Z$14)*$H140</f>
        <v>0</v>
      </c>
      <c r="AA140" s="20"/>
      <c r="AB140" s="20">
        <f ca="1">OFFSET('Dist Factors'!$B$15,$O140-1,AB$14)*$L140+OFFSET('Dist Factors'!$B$15,$K140-1,AB$14)*$H140</f>
        <v>0</v>
      </c>
      <c r="AC140" s="9"/>
      <c r="AD140" s="20">
        <f ca="1">OFFSET('Dist Factors'!$B$15,$O140-1,AD$14)*$L140+OFFSET('Dist Factors'!$B$15,$K140-1,AD$14)*$H140</f>
        <v>0</v>
      </c>
      <c r="AE140" s="9"/>
      <c r="AF140" s="20">
        <f ca="1">OFFSET('Dist Factors'!$B$15,$O140-1,AF$14)*$L140+OFFSET('Dist Factors'!$B$15,$K140-1,AF$14)*$H140</f>
        <v>0</v>
      </c>
      <c r="AG140" s="9"/>
      <c r="AH140" s="20">
        <f ca="1">OFFSET('Dist Factors'!$B$15,$O140-1,AH$14)*$L140+OFFSET('Dist Factors'!$B$15,$K140-1,AH$14)*$H140</f>
        <v>0</v>
      </c>
      <c r="AI140" s="9"/>
      <c r="AJ140" s="9">
        <f t="shared" ca="1" si="156"/>
        <v>0</v>
      </c>
      <c r="AL140" s="25" t="str">
        <f t="shared" ca="1" si="158"/>
        <v/>
      </c>
      <c r="AM140" s="51"/>
      <c r="AO140" s="91">
        <f ca="1">Function!AL140</f>
        <v>0</v>
      </c>
      <c r="AP140" s="98">
        <f t="shared" ca="1" si="166"/>
        <v>0</v>
      </c>
      <c r="AR140" s="50">
        <f t="shared" ca="1" si="144"/>
        <v>0</v>
      </c>
      <c r="AT140" s="50">
        <f t="shared" ca="1" si="145"/>
        <v>0</v>
      </c>
      <c r="AV140" s="50">
        <f t="shared" ca="1" si="146"/>
        <v>0</v>
      </c>
      <c r="AX140" s="50">
        <f t="shared" ca="1" si="147"/>
        <v>0</v>
      </c>
      <c r="AZ140" s="50">
        <f t="shared" ca="1" si="148"/>
        <v>0</v>
      </c>
      <c r="BB140" s="50">
        <f t="shared" ca="1" si="149"/>
        <v>0</v>
      </c>
      <c r="BD140" s="50">
        <f t="shared" ca="1" si="150"/>
        <v>0</v>
      </c>
      <c r="BF140" s="50">
        <f t="shared" ca="1" si="151"/>
        <v>0</v>
      </c>
      <c r="BH140" s="50">
        <f t="shared" ca="1" si="152"/>
        <v>0</v>
      </c>
      <c r="BJ140" s="50">
        <f t="shared" ca="1" si="153"/>
        <v>0</v>
      </c>
      <c r="BL140" s="50">
        <f t="shared" ca="1" si="155"/>
        <v>0</v>
      </c>
    </row>
    <row r="141" spans="2:64" x14ac:dyDescent="0.2">
      <c r="B141" s="18">
        <f t="shared" si="167"/>
        <v>86</v>
      </c>
      <c r="D141" s="36" t="s">
        <v>205</v>
      </c>
      <c r="F141" s="50">
        <f ca="1">Function!V141</f>
        <v>59329.65715247715</v>
      </c>
      <c r="H141" s="78"/>
      <c r="K141" s="73">
        <f>_xlfn.IFNA(MATCH(J141,'Dist Factors'!$B$15:$B$431,0),0)</f>
        <v>0</v>
      </c>
      <c r="L141" s="50">
        <f t="shared" ca="1" si="165"/>
        <v>59329.65715247715</v>
      </c>
      <c r="N141" s="18" t="s">
        <v>466</v>
      </c>
      <c r="O141" s="73">
        <f>_xlfn.IFNA(MATCH(N141,'Dist Factors'!$B$15:$B$431,0),0)</f>
        <v>56</v>
      </c>
      <c r="P141" s="20">
        <f ca="1">OFFSET('Dist Factors'!$B$15,$O141-1,P$14)*$L141+OFFSET('Dist Factors'!$B$15,$K141-1,P$14)*$H141</f>
        <v>9368.4456685486002</v>
      </c>
      <c r="R141" s="20">
        <f ca="1">OFFSET('Dist Factors'!$B$15,$O141-1,R$14)*$L141+OFFSET('Dist Factors'!$B$15,$K141-1,R$14)*$H141</f>
        <v>1791.8516422742014</v>
      </c>
      <c r="S141" s="20"/>
      <c r="T141" s="20">
        <f ca="1">OFFSET('Dist Factors'!$B$15,$O141-1,T$14)*$L141+OFFSET('Dist Factors'!$B$15,$K141-1,T$14)*$H141</f>
        <v>9503.7745014742595</v>
      </c>
      <c r="U141" s="20"/>
      <c r="V141" s="20">
        <f ca="1">OFFSET('Dist Factors'!$B$15,$O141-1,V$14)*$L141+OFFSET('Dist Factors'!$B$15,$K141-1,V$14)*$H141</f>
        <v>0</v>
      </c>
      <c r="W141" s="9"/>
      <c r="X141" s="20">
        <f ca="1">OFFSET('Dist Factors'!$B$15,$O141-1,X$14)*$L141+OFFSET('Dist Factors'!$B$15,$K141-1,X$14)*$H141</f>
        <v>15453.127544832776</v>
      </c>
      <c r="Y141" s="9"/>
      <c r="Z141" s="20">
        <f ca="1">OFFSET('Dist Factors'!$B$15,$O141-1,Z$14)*$L141+OFFSET('Dist Factors'!$B$15,$K141-1,Z$14)*$H141</f>
        <v>23212.457795347313</v>
      </c>
      <c r="AA141" s="20"/>
      <c r="AB141" s="20">
        <f ca="1">OFFSET('Dist Factors'!$B$15,$O141-1,AB$14)*$L141+OFFSET('Dist Factors'!$B$15,$K141-1,AB$14)*$H141</f>
        <v>0</v>
      </c>
      <c r="AC141" s="9"/>
      <c r="AD141" s="20">
        <f ca="1">OFFSET('Dist Factors'!$B$15,$O141-1,AD$14)*$L141+OFFSET('Dist Factors'!$B$15,$K141-1,AD$14)*$H141</f>
        <v>0</v>
      </c>
      <c r="AE141" s="9"/>
      <c r="AF141" s="20">
        <f ca="1">OFFSET('Dist Factors'!$B$15,$O141-1,AF$14)*$L141+OFFSET('Dist Factors'!$B$15,$K141-1,AF$14)*$H141</f>
        <v>0</v>
      </c>
      <c r="AG141" s="9"/>
      <c r="AH141" s="20">
        <f ca="1">OFFSET('Dist Factors'!$B$15,$O141-1,AH$14)*$L141+OFFSET('Dist Factors'!$B$15,$K141-1,AH$14)*$H141</f>
        <v>0</v>
      </c>
      <c r="AI141" s="9"/>
      <c r="AJ141" s="9">
        <f t="shared" ca="1" si="156"/>
        <v>59329.65715247715</v>
      </c>
      <c r="AL141" s="25" t="str">
        <f t="shared" ca="1" si="158"/>
        <v/>
      </c>
      <c r="AM141" s="51"/>
      <c r="AO141" s="91">
        <f ca="1">Function!AL141</f>
        <v>20405.421374016114</v>
      </c>
      <c r="AP141" s="98">
        <f t="shared" ca="1" si="166"/>
        <v>0.34393290562212764</v>
      </c>
      <c r="AR141" s="50">
        <f t="shared" ca="1" si="144"/>
        <v>3222.1167399469564</v>
      </c>
      <c r="AT141" s="50">
        <f t="shared" ca="1" si="145"/>
        <v>616.27674177114727</v>
      </c>
      <c r="AV141" s="50">
        <f t="shared" ca="1" si="146"/>
        <v>3268.6607786695295</v>
      </c>
      <c r="AX141" s="50">
        <f t="shared" ca="1" si="147"/>
        <v>0</v>
      </c>
      <c r="AZ141" s="50">
        <f t="shared" ca="1" si="148"/>
        <v>5314.8390574436726</v>
      </c>
      <c r="BB141" s="50">
        <f t="shared" ca="1" si="149"/>
        <v>7983.5280561848085</v>
      </c>
      <c r="BD141" s="50">
        <f t="shared" ca="1" si="150"/>
        <v>0</v>
      </c>
      <c r="BF141" s="50">
        <f t="shared" ca="1" si="151"/>
        <v>0</v>
      </c>
      <c r="BH141" s="50">
        <f t="shared" ca="1" si="152"/>
        <v>0</v>
      </c>
      <c r="BJ141" s="50">
        <f t="shared" ca="1" si="153"/>
        <v>0</v>
      </c>
      <c r="BL141" s="50">
        <f t="shared" ca="1" si="155"/>
        <v>20405.421374016114</v>
      </c>
    </row>
    <row r="142" spans="2:64" x14ac:dyDescent="0.2">
      <c r="B142" s="18">
        <f t="shared" si="167"/>
        <v>87</v>
      </c>
      <c r="D142" s="36" t="s">
        <v>21</v>
      </c>
      <c r="F142" s="50">
        <f ca="1">Function!V142</f>
        <v>8901.2312001131213</v>
      </c>
      <c r="H142" s="78">
        <v>743.14971575767004</v>
      </c>
      <c r="J142" s="31" t="s">
        <v>241</v>
      </c>
      <c r="K142" s="73">
        <f>_xlfn.IFNA(MATCH(J142,'Dist Factors'!$B$15:$B$431,0),0)</f>
        <v>14</v>
      </c>
      <c r="L142" s="50">
        <f t="shared" ca="1" si="165"/>
        <v>8158.0814843554508</v>
      </c>
      <c r="N142" s="18" t="s">
        <v>79</v>
      </c>
      <c r="O142" s="73">
        <f>_xlfn.IFNA(MATCH(N142,'Dist Factors'!$B$15:$B$431,0),0)</f>
        <v>53</v>
      </c>
      <c r="P142" s="20">
        <f ca="1">OFFSET('Dist Factors'!$B$15,$O142-1,P$14)*$L142+OFFSET('Dist Factors'!$B$15,$K142-1,P$14)*$H142</f>
        <v>3698.6197028358279</v>
      </c>
      <c r="R142" s="20">
        <f ca="1">OFFSET('Dist Factors'!$B$15,$O142-1,R$14)*$L142+OFFSET('Dist Factors'!$B$15,$K142-1,R$14)*$H142</f>
        <v>707.41487148965223</v>
      </c>
      <c r="S142" s="20"/>
      <c r="T142" s="20">
        <f ca="1">OFFSET('Dist Factors'!$B$15,$O142-1,T$14)*$L142+OFFSET('Dist Factors'!$B$15,$K142-1,T$14)*$H142</f>
        <v>3752.0469100299715</v>
      </c>
      <c r="U142" s="20"/>
      <c r="V142" s="20">
        <f ca="1">OFFSET('Dist Factors'!$B$15,$O142-1,V$14)*$L142+OFFSET('Dist Factors'!$B$15,$K142-1,V$14)*$H142</f>
        <v>0</v>
      </c>
      <c r="W142" s="9"/>
      <c r="X142" s="20">
        <f ca="1">OFFSET('Dist Factors'!$B$15,$O142-1,X$14)*$L142+OFFSET('Dist Factors'!$B$15,$K142-1,X$14)*$H142</f>
        <v>0</v>
      </c>
      <c r="Y142" s="9"/>
      <c r="Z142" s="20">
        <f ca="1">OFFSET('Dist Factors'!$B$15,$O142-1,Z$14)*$L142+OFFSET('Dist Factors'!$B$15,$K142-1,Z$14)*$H142</f>
        <v>0</v>
      </c>
      <c r="AA142" s="20"/>
      <c r="AB142" s="20">
        <f ca="1">OFFSET('Dist Factors'!$B$15,$O142-1,AB$14)*$L142+OFFSET('Dist Factors'!$B$15,$K142-1,AB$14)*$H142</f>
        <v>0</v>
      </c>
      <c r="AC142" s="9"/>
      <c r="AD142" s="20">
        <f ca="1">OFFSET('Dist Factors'!$B$15,$O142-1,AD$14)*$L142+OFFSET('Dist Factors'!$B$15,$K142-1,AD$14)*$H142</f>
        <v>743.14971575767004</v>
      </c>
      <c r="AE142" s="9"/>
      <c r="AF142" s="20">
        <f ca="1">OFFSET('Dist Factors'!$B$15,$O142-1,AF$14)*$L142+OFFSET('Dist Factors'!$B$15,$K142-1,AF$14)*$H142</f>
        <v>0</v>
      </c>
      <c r="AG142" s="9"/>
      <c r="AH142" s="20">
        <f ca="1">OFFSET('Dist Factors'!$B$15,$O142-1,AH$14)*$L142+OFFSET('Dist Factors'!$B$15,$K142-1,AH$14)*$H142</f>
        <v>0</v>
      </c>
      <c r="AI142" s="9"/>
      <c r="AJ142" s="9">
        <f t="shared" ca="1" si="156"/>
        <v>8901.2312001131213</v>
      </c>
      <c r="AL142" s="25" t="str">
        <f t="shared" ca="1" si="158"/>
        <v/>
      </c>
      <c r="AM142" s="51"/>
      <c r="AO142" s="91">
        <f ca="1">Function!AL142</f>
        <v>4222.653922803057</v>
      </c>
      <c r="AP142" s="98">
        <f t="shared" ca="1" si="166"/>
        <v>0.47438987122920628</v>
      </c>
      <c r="AR142" s="50">
        <f t="shared" ca="1" si="144"/>
        <v>1754.5877245540935</v>
      </c>
      <c r="AT142" s="50">
        <f t="shared" ca="1" si="145"/>
        <v>335.59044979160166</v>
      </c>
      <c r="AV142" s="50">
        <f t="shared" ca="1" si="146"/>
        <v>1779.9330504950594</v>
      </c>
      <c r="AX142" s="50">
        <f t="shared" ca="1" si="147"/>
        <v>0</v>
      </c>
      <c r="AZ142" s="50">
        <f t="shared" ca="1" si="148"/>
        <v>0</v>
      </c>
      <c r="BB142" s="50">
        <f t="shared" ca="1" si="149"/>
        <v>0</v>
      </c>
      <c r="BD142" s="50">
        <f t="shared" ca="1" si="150"/>
        <v>0</v>
      </c>
      <c r="BF142" s="50">
        <f t="shared" ca="1" si="151"/>
        <v>352.54269796230233</v>
      </c>
      <c r="BH142" s="50">
        <f t="shared" ca="1" si="152"/>
        <v>0</v>
      </c>
      <c r="BJ142" s="50">
        <f t="shared" ca="1" si="153"/>
        <v>0</v>
      </c>
      <c r="BL142" s="50">
        <f t="shared" ca="1" si="155"/>
        <v>4222.653922803057</v>
      </c>
    </row>
    <row r="143" spans="2:64" x14ac:dyDescent="0.2">
      <c r="B143" s="18">
        <f t="shared" si="167"/>
        <v>88</v>
      </c>
      <c r="D143" s="36" t="s">
        <v>206</v>
      </c>
      <c r="F143" s="50">
        <f ca="1">Function!V143</f>
        <v>352.78073788360939</v>
      </c>
      <c r="H143" s="78"/>
      <c r="K143" s="73">
        <f>_xlfn.IFNA(MATCH(J143,'Dist Factors'!$B$15:$B$431,0),0)</f>
        <v>0</v>
      </c>
      <c r="L143" s="50">
        <f t="shared" ca="1" si="165"/>
        <v>352.78073788360939</v>
      </c>
      <c r="N143" s="2" t="s">
        <v>466</v>
      </c>
      <c r="O143" s="73">
        <f>_xlfn.IFNA(MATCH(N143,'Dist Factors'!$B$15:$B$431,0),0)</f>
        <v>56</v>
      </c>
      <c r="P143" s="20">
        <f ca="1">OFFSET('Dist Factors'!$B$15,$O143-1,P$14)*$L143+OFFSET('Dist Factors'!$B$15,$K143-1,P$14)*$H143</f>
        <v>55.705819557986231</v>
      </c>
      <c r="R143" s="20">
        <f ca="1">OFFSET('Dist Factors'!$B$15,$O143-1,R$14)*$L143+OFFSET('Dist Factors'!$B$15,$K143-1,R$14)*$H143</f>
        <v>10.654549088575967</v>
      </c>
      <c r="S143" s="20"/>
      <c r="T143" s="20">
        <f ca="1">OFFSET('Dist Factors'!$B$15,$O143-1,T$14)*$L143+OFFSET('Dist Factors'!$B$15,$K143-1,T$14)*$H143</f>
        <v>56.510499844840858</v>
      </c>
      <c r="U143" s="20"/>
      <c r="V143" s="20">
        <f ca="1">OFFSET('Dist Factors'!$B$15,$O143-1,V$14)*$L143+OFFSET('Dist Factors'!$B$15,$K143-1,V$14)*$H143</f>
        <v>0</v>
      </c>
      <c r="W143" s="9"/>
      <c r="X143" s="20">
        <f ca="1">OFFSET('Dist Factors'!$B$15,$O143-1,X$14)*$L143+OFFSET('Dist Factors'!$B$15,$K143-1,X$14)*$H143</f>
        <v>91.886014508142495</v>
      </c>
      <c r="Y143" s="9"/>
      <c r="Z143" s="20">
        <f ca="1">OFFSET('Dist Factors'!$B$15,$O143-1,Z$14)*$L143+OFFSET('Dist Factors'!$B$15,$K143-1,Z$14)*$H143</f>
        <v>138.02385488406384</v>
      </c>
      <c r="AA143" s="20"/>
      <c r="AB143" s="20">
        <f ca="1">OFFSET('Dist Factors'!$B$15,$O143-1,AB$14)*$L143+OFFSET('Dist Factors'!$B$15,$K143-1,AB$14)*$H143</f>
        <v>0</v>
      </c>
      <c r="AC143" s="9"/>
      <c r="AD143" s="20">
        <f ca="1">OFFSET('Dist Factors'!$B$15,$O143-1,AD$14)*$L143+OFFSET('Dist Factors'!$B$15,$K143-1,AD$14)*$H143</f>
        <v>0</v>
      </c>
      <c r="AE143" s="9"/>
      <c r="AF143" s="20">
        <f ca="1">OFFSET('Dist Factors'!$B$15,$O143-1,AF$14)*$L143+OFFSET('Dist Factors'!$B$15,$K143-1,AF$14)*$H143</f>
        <v>0</v>
      </c>
      <c r="AG143" s="9"/>
      <c r="AH143" s="20">
        <f ca="1">OFFSET('Dist Factors'!$B$15,$O143-1,AH$14)*$L143+OFFSET('Dist Factors'!$B$15,$K143-1,AH$14)*$H143</f>
        <v>0</v>
      </c>
      <c r="AI143" s="9"/>
      <c r="AJ143" s="9">
        <f t="shared" ca="1" si="156"/>
        <v>352.78073788360939</v>
      </c>
      <c r="AL143" s="25" t="str">
        <f t="shared" ca="1" si="158"/>
        <v/>
      </c>
      <c r="AM143" s="51"/>
      <c r="AO143" s="91">
        <f ca="1">Function!AL143</f>
        <v>165.61362128320948</v>
      </c>
      <c r="AP143" s="98">
        <f t="shared" ca="1" si="166"/>
        <v>0.46945199524427916</v>
      </c>
      <c r="AR143" s="50">
        <f t="shared" ca="1" si="144"/>
        <v>26.151208138214425</v>
      </c>
      <c r="AT143" s="50">
        <f t="shared" ca="1" si="145"/>
        <v>5.0017993280601036</v>
      </c>
      <c r="AV143" s="50">
        <f t="shared" ca="1" si="146"/>
        <v>26.528966904412069</v>
      </c>
      <c r="AX143" s="50">
        <f t="shared" ca="1" si="147"/>
        <v>0</v>
      </c>
      <c r="AZ143" s="50">
        <f t="shared" ca="1" si="148"/>
        <v>43.136072845892279</v>
      </c>
      <c r="BB143" s="50">
        <f t="shared" ca="1" si="149"/>
        <v>64.795574066630607</v>
      </c>
      <c r="BD143" s="50">
        <f t="shared" ca="1" si="150"/>
        <v>0</v>
      </c>
      <c r="BF143" s="50">
        <f t="shared" ca="1" si="151"/>
        <v>0</v>
      </c>
      <c r="BH143" s="50">
        <f t="shared" ca="1" si="152"/>
        <v>0</v>
      </c>
      <c r="BJ143" s="50">
        <f t="shared" ca="1" si="153"/>
        <v>0</v>
      </c>
      <c r="BL143" s="50">
        <f t="shared" ca="1" si="155"/>
        <v>165.61362128320951</v>
      </c>
    </row>
    <row r="144" spans="2:64" x14ac:dyDescent="0.2">
      <c r="D144" s="1" t="s">
        <v>207</v>
      </c>
      <c r="F144" s="50"/>
      <c r="K144" s="73"/>
      <c r="O144" s="73"/>
      <c r="P144" s="20"/>
      <c r="R144" s="20"/>
      <c r="S144" s="20"/>
      <c r="T144" s="20"/>
      <c r="U144" s="20"/>
      <c r="V144" s="20"/>
      <c r="W144" s="9"/>
      <c r="X144" s="20"/>
      <c r="Y144" s="9"/>
      <c r="Z144" s="20"/>
      <c r="AA144" s="20"/>
      <c r="AB144" s="20"/>
      <c r="AC144" s="9"/>
      <c r="AD144" s="20"/>
      <c r="AE144" s="9"/>
      <c r="AF144" s="20"/>
      <c r="AG144" s="9"/>
      <c r="AH144" s="20"/>
      <c r="AJ144" s="9"/>
      <c r="AL144" s="25" t="str">
        <f t="shared" si="158"/>
        <v/>
      </c>
      <c r="AM144" s="51"/>
      <c r="AR144" s="50">
        <f t="shared" si="144"/>
        <v>0</v>
      </c>
      <c r="AT144" s="50">
        <f t="shared" si="145"/>
        <v>0</v>
      </c>
      <c r="AV144" s="50">
        <f t="shared" si="146"/>
        <v>0</v>
      </c>
      <c r="AX144" s="50">
        <f t="shared" si="147"/>
        <v>0</v>
      </c>
      <c r="AZ144" s="50">
        <f t="shared" si="148"/>
        <v>0</v>
      </c>
      <c r="BB144" s="50">
        <f t="shared" si="149"/>
        <v>0</v>
      </c>
      <c r="BD144" s="50">
        <f t="shared" si="150"/>
        <v>0</v>
      </c>
      <c r="BF144" s="50">
        <f t="shared" si="151"/>
        <v>0</v>
      </c>
      <c r="BH144" s="50">
        <f t="shared" si="152"/>
        <v>0</v>
      </c>
      <c r="BJ144" s="50">
        <f t="shared" si="153"/>
        <v>0</v>
      </c>
      <c r="BL144" s="50">
        <f t="shared" si="155"/>
        <v>0</v>
      </c>
    </row>
    <row r="145" spans="2:64" x14ac:dyDescent="0.2">
      <c r="B145" s="18">
        <f>B143+1</f>
        <v>89</v>
      </c>
      <c r="D145" s="36" t="s">
        <v>208</v>
      </c>
      <c r="F145" s="50">
        <f ca="1">Function!V145</f>
        <v>169987.47758188492</v>
      </c>
      <c r="H145" s="78">
        <f>'Function Factors'!L22</f>
        <v>394.23107506524224</v>
      </c>
      <c r="J145" s="31" t="s">
        <v>182</v>
      </c>
      <c r="K145" s="73">
        <f>_xlfn.IFNA(MATCH(J145,'Dist Factors'!$B$15:$B$431,0),0)</f>
        <v>11</v>
      </c>
      <c r="L145" s="50">
        <f t="shared" ref="L145" ca="1" si="168">F145-H145</f>
        <v>169593.24650681968</v>
      </c>
      <c r="N145" s="18" t="s">
        <v>238</v>
      </c>
      <c r="O145" s="73">
        <f>_xlfn.IFNA(MATCH(N145,'Dist Factors'!$B$15:$B$431,0),0)</f>
        <v>38</v>
      </c>
      <c r="P145" s="20">
        <f ca="1">OFFSET('Dist Factors'!$B$15,$O145-1,P$14)*$L145+OFFSET('Dist Factors'!$B$15,$K145-1,P$14)*$H145</f>
        <v>27638.250941894461</v>
      </c>
      <c r="R145" s="20">
        <f ca="1">OFFSET('Dist Factors'!$B$15,$O145-1,R$14)*$L145+OFFSET('Dist Factors'!$B$15,$K145-1,R$14)*$H145</f>
        <v>5286.2179161778186</v>
      </c>
      <c r="S145" s="20"/>
      <c r="T145" s="20">
        <f ca="1">OFFSET('Dist Factors'!$B$15,$O145-1,T$14)*$L145+OFFSET('Dist Factors'!$B$15,$K145-1,T$14)*$H145</f>
        <v>28037.49030095162</v>
      </c>
      <c r="U145" s="20"/>
      <c r="V145" s="20">
        <f ca="1">OFFSET('Dist Factors'!$B$15,$O145-1,V$14)*$L145+OFFSET('Dist Factors'!$B$15,$K145-1,V$14)*$H145</f>
        <v>0</v>
      </c>
      <c r="W145" s="9"/>
      <c r="X145" s="20">
        <f ca="1">OFFSET('Dist Factors'!$B$15,$O145-1,X$14)*$L145+OFFSET('Dist Factors'!$B$15,$K145-1,X$14)*$H145</f>
        <v>37754.655915559939</v>
      </c>
      <c r="Y145" s="9"/>
      <c r="Z145" s="20">
        <f ca="1">OFFSET('Dist Factors'!$B$15,$O145-1,Z$14)*$L145+OFFSET('Dist Factors'!$B$15,$K145-1,Z$14)*$H145</f>
        <v>51517.656163927757</v>
      </c>
      <c r="AA145" s="20"/>
      <c r="AB145" s="20">
        <f ca="1">OFFSET('Dist Factors'!$B$15,$O145-1,AB$14)*$L145+OFFSET('Dist Factors'!$B$15,$K145-1,AB$14)*$H145</f>
        <v>15170.781156644638</v>
      </c>
      <c r="AC145" s="9"/>
      <c r="AD145" s="20">
        <f ca="1">OFFSET('Dist Factors'!$B$15,$O145-1,AD$14)*$L145+OFFSET('Dist Factors'!$B$15,$K145-1,AD$14)*$H145</f>
        <v>4188.1941116634362</v>
      </c>
      <c r="AE145" s="9"/>
      <c r="AF145" s="20">
        <f ca="1">OFFSET('Dist Factors'!$B$15,$O145-1,AF$14)*$L145+OFFSET('Dist Factors'!$B$15,$K145-1,AF$14)*$H145</f>
        <v>394.23107506524224</v>
      </c>
      <c r="AG145" s="9"/>
      <c r="AH145" s="20">
        <f ca="1">OFFSET('Dist Factors'!$B$15,$O145-1,AH$14)*$L145+OFFSET('Dist Factors'!$B$15,$K145-1,AH$14)*$H145</f>
        <v>0</v>
      </c>
      <c r="AI145" s="9"/>
      <c r="AJ145" s="9">
        <f t="shared" ca="1" si="156"/>
        <v>169987.47758188492</v>
      </c>
      <c r="AL145" s="25" t="str">
        <f t="shared" ca="1" si="158"/>
        <v/>
      </c>
      <c r="AM145" s="51"/>
      <c r="AO145" s="91">
        <f>Function!AL145</f>
        <v>71166.732872573702</v>
      </c>
      <c r="AP145" s="98">
        <f ca="1">IFERROR(AO145/L145,0)</f>
        <v>0.41963188003309998</v>
      </c>
      <c r="AR145" s="50">
        <f t="shared" ca="1" si="144"/>
        <v>11597.891203573769</v>
      </c>
      <c r="AT145" s="50">
        <f t="shared" ca="1" si="145"/>
        <v>2218.2655624303543</v>
      </c>
      <c r="AV145" s="50">
        <f t="shared" ca="1" si="146"/>
        <v>11765.424766398135</v>
      </c>
      <c r="AX145" s="50">
        <f t="shared" ca="1" si="147"/>
        <v>0</v>
      </c>
      <c r="AZ145" s="50">
        <f t="shared" ca="1" si="148"/>
        <v>15843.057241849217</v>
      </c>
      <c r="BB145" s="50">
        <f t="shared" ca="1" si="149"/>
        <v>21618.450910967826</v>
      </c>
      <c r="BD145" s="50">
        <f t="shared" ca="1" si="150"/>
        <v>6366.1434183335168</v>
      </c>
      <c r="BF145" s="50">
        <f t="shared" ca="1" si="151"/>
        <v>1757.4997690208868</v>
      </c>
      <c r="BH145" s="50">
        <f ca="1">$AP145*(AF145-H145)</f>
        <v>0</v>
      </c>
      <c r="BJ145" s="50">
        <f t="shared" ca="1" si="153"/>
        <v>0</v>
      </c>
      <c r="BL145" s="50">
        <f t="shared" ca="1" si="155"/>
        <v>71166.732872573702</v>
      </c>
    </row>
    <row r="146" spans="2:64" x14ac:dyDescent="0.2">
      <c r="D146" s="1" t="s">
        <v>209</v>
      </c>
      <c r="AD146" s="9"/>
      <c r="AE146" s="9"/>
      <c r="AF146" s="9"/>
      <c r="AG146" s="9"/>
      <c r="AH146" s="9"/>
      <c r="AJ146" s="9">
        <f t="shared" si="156"/>
        <v>0</v>
      </c>
      <c r="AL146" s="25" t="str">
        <f t="shared" si="158"/>
        <v/>
      </c>
      <c r="AM146" s="51"/>
      <c r="AR146" s="50">
        <f t="shared" si="144"/>
        <v>0</v>
      </c>
      <c r="AT146" s="50">
        <f t="shared" si="145"/>
        <v>0</v>
      </c>
      <c r="AV146" s="50">
        <f t="shared" si="146"/>
        <v>0</v>
      </c>
      <c r="AX146" s="50">
        <f t="shared" si="147"/>
        <v>0</v>
      </c>
      <c r="AZ146" s="50">
        <f t="shared" si="148"/>
        <v>0</v>
      </c>
      <c r="BB146" s="50">
        <f t="shared" si="149"/>
        <v>0</v>
      </c>
      <c r="BD146" s="50">
        <f t="shared" si="150"/>
        <v>0</v>
      </c>
      <c r="BF146" s="50">
        <f t="shared" si="151"/>
        <v>0</v>
      </c>
      <c r="BH146" s="50">
        <f t="shared" si="152"/>
        <v>0</v>
      </c>
      <c r="BJ146" s="50">
        <f t="shared" si="153"/>
        <v>0</v>
      </c>
      <c r="BL146" s="50">
        <f t="shared" si="155"/>
        <v>0</v>
      </c>
    </row>
    <row r="147" spans="2:64" x14ac:dyDescent="0.2">
      <c r="B147" s="18">
        <f>B145+1</f>
        <v>90</v>
      </c>
      <c r="D147" s="36" t="s">
        <v>177</v>
      </c>
      <c r="F147" s="50">
        <f ca="1">Function!V147</f>
        <v>10182.521136802581</v>
      </c>
      <c r="H147" s="78"/>
      <c r="K147" s="73">
        <f>_xlfn.IFNA(MATCH(J147,'Dist Factors'!$B$15:$B$431,0),0)</f>
        <v>0</v>
      </c>
      <c r="L147" s="50">
        <f t="shared" ref="L147:L149" ca="1" si="169">F147-H147</f>
        <v>10182.521136802581</v>
      </c>
      <c r="N147" s="18" t="s">
        <v>182</v>
      </c>
      <c r="O147" s="73">
        <f>_xlfn.IFNA(MATCH(N147,'Dist Factors'!$B$15:$B$431,0),0)</f>
        <v>11</v>
      </c>
      <c r="P147" s="20">
        <f ca="1">OFFSET('Dist Factors'!$B$15,$O147-1,P$14)*$L147+OFFSET('Dist Factors'!$B$15,$K147-1,P$14)*$H147</f>
        <v>0</v>
      </c>
      <c r="R147" s="20">
        <f ca="1">OFFSET('Dist Factors'!$B$15,$O147-1,R$14)*$L147+OFFSET('Dist Factors'!$B$15,$K147-1,R$14)*$H147</f>
        <v>0</v>
      </c>
      <c r="S147" s="20"/>
      <c r="T147" s="20">
        <f ca="1">OFFSET('Dist Factors'!$B$15,$O147-1,T$14)*$L147+OFFSET('Dist Factors'!$B$15,$K147-1,T$14)*$H147</f>
        <v>0</v>
      </c>
      <c r="U147" s="20"/>
      <c r="V147" s="20">
        <f ca="1">OFFSET('Dist Factors'!$B$15,$O147-1,V$14)*$L147+OFFSET('Dist Factors'!$B$15,$K147-1,V$14)*$H147</f>
        <v>0</v>
      </c>
      <c r="W147" s="9"/>
      <c r="X147" s="20">
        <f ca="1">OFFSET('Dist Factors'!$B$15,$O147-1,X$14)*$L147+OFFSET('Dist Factors'!$B$15,$K147-1,X$14)*$H147</f>
        <v>0</v>
      </c>
      <c r="Y147" s="9"/>
      <c r="Z147" s="20">
        <f ca="1">OFFSET('Dist Factors'!$B$15,$O147-1,Z$14)*$L147+OFFSET('Dist Factors'!$B$15,$K147-1,Z$14)*$H147</f>
        <v>0</v>
      </c>
      <c r="AA147" s="20"/>
      <c r="AB147" s="20">
        <f ca="1">OFFSET('Dist Factors'!$B$15,$O147-1,AB$14)*$L147+OFFSET('Dist Factors'!$B$15,$K147-1,AB$14)*$H147</f>
        <v>0</v>
      </c>
      <c r="AC147" s="9"/>
      <c r="AD147" s="20">
        <f ca="1">OFFSET('Dist Factors'!$B$15,$O147-1,AD$14)*$L147+OFFSET('Dist Factors'!$B$15,$K147-1,AD$14)*$H147</f>
        <v>0</v>
      </c>
      <c r="AE147" s="9"/>
      <c r="AF147" s="20">
        <f ca="1">OFFSET('Dist Factors'!$B$15,$O147-1,AF$14)*$L147+OFFSET('Dist Factors'!$B$15,$K147-1,AF$14)*$H147</f>
        <v>10182.521136802581</v>
      </c>
      <c r="AG147" s="9"/>
      <c r="AH147" s="20">
        <f ca="1">OFFSET('Dist Factors'!$B$15,$O147-1,AH$14)*$L147+OFFSET('Dist Factors'!$B$15,$K147-1,AH$14)*$H147</f>
        <v>0</v>
      </c>
      <c r="AI147" s="9"/>
      <c r="AJ147" s="9">
        <f t="shared" ca="1" si="156"/>
        <v>10182.521136802581</v>
      </c>
      <c r="AL147" s="25" t="str">
        <f t="shared" ca="1" si="158"/>
        <v/>
      </c>
      <c r="AM147" s="51"/>
      <c r="AO147" s="91">
        <f ca="1">Function!AL147</f>
        <v>6545.1150972226396</v>
      </c>
      <c r="AP147" s="98">
        <f ca="1">IFERROR(AO147/F147,0)</f>
        <v>0.64277942655740705</v>
      </c>
      <c r="AR147" s="50">
        <f t="shared" ca="1" si="144"/>
        <v>0</v>
      </c>
      <c r="AT147" s="50">
        <f t="shared" ca="1" si="145"/>
        <v>0</v>
      </c>
      <c r="AV147" s="50">
        <f t="shared" ca="1" si="146"/>
        <v>0</v>
      </c>
      <c r="AX147" s="50">
        <f t="shared" ca="1" si="147"/>
        <v>0</v>
      </c>
      <c r="AZ147" s="50">
        <f t="shared" ca="1" si="148"/>
        <v>0</v>
      </c>
      <c r="BB147" s="50">
        <f t="shared" ca="1" si="149"/>
        <v>0</v>
      </c>
      <c r="BD147" s="50">
        <f t="shared" ca="1" si="150"/>
        <v>0</v>
      </c>
      <c r="BF147" s="50">
        <f t="shared" ca="1" si="151"/>
        <v>0</v>
      </c>
      <c r="BH147" s="50">
        <f t="shared" ca="1" si="152"/>
        <v>6545.1150972226396</v>
      </c>
      <c r="BJ147" s="50">
        <f t="shared" ca="1" si="153"/>
        <v>0</v>
      </c>
      <c r="BL147" s="50">
        <f t="shared" ca="1" si="155"/>
        <v>6545.1150972226396</v>
      </c>
    </row>
    <row r="148" spans="2:64" x14ac:dyDescent="0.2">
      <c r="B148" s="18">
        <f>B147+1</f>
        <v>91</v>
      </c>
      <c r="D148" s="36" t="s">
        <v>122</v>
      </c>
      <c r="F148" s="50">
        <f ca="1">Function!V148</f>
        <v>150927.52203758305</v>
      </c>
      <c r="H148" s="78"/>
      <c r="K148" s="73">
        <f>_xlfn.IFNA(MATCH(J148,'Dist Factors'!$B$15:$B$431,0),0)</f>
        <v>0</v>
      </c>
      <c r="L148" s="50">
        <f t="shared" ca="1" si="169"/>
        <v>150927.52203758305</v>
      </c>
      <c r="N148" s="18" t="s">
        <v>219</v>
      </c>
      <c r="O148" s="73">
        <f>_xlfn.IFNA(MATCH(N148,'Dist Factors'!$B$15:$B$431,0),0)</f>
        <v>17</v>
      </c>
      <c r="P148" s="20">
        <f ca="1">OFFSET('Dist Factors'!$B$15,$O148-1,P$14)*$L148+OFFSET('Dist Factors'!$B$15,$K148-1,P$14)*$H148</f>
        <v>0</v>
      </c>
      <c r="R148" s="20">
        <f ca="1">OFFSET('Dist Factors'!$B$15,$O148-1,R$14)*$L148+OFFSET('Dist Factors'!$B$15,$K148-1,R$14)*$H148</f>
        <v>0</v>
      </c>
      <c r="S148" s="20"/>
      <c r="T148" s="20">
        <f ca="1">OFFSET('Dist Factors'!$B$15,$O148-1,T$14)*$L148+OFFSET('Dist Factors'!$B$15,$K148-1,T$14)*$H148</f>
        <v>0</v>
      </c>
      <c r="U148" s="20"/>
      <c r="V148" s="20">
        <f ca="1">OFFSET('Dist Factors'!$B$15,$O148-1,V$14)*$L148+OFFSET('Dist Factors'!$B$15,$K148-1,V$14)*$H148</f>
        <v>150927.52203758305</v>
      </c>
      <c r="W148" s="9"/>
      <c r="X148" s="20">
        <f ca="1">OFFSET('Dist Factors'!$B$15,$O148-1,X$14)*$L148+OFFSET('Dist Factors'!$B$15,$K148-1,X$14)*$H148</f>
        <v>0</v>
      </c>
      <c r="Y148" s="9"/>
      <c r="Z148" s="20">
        <f ca="1">OFFSET('Dist Factors'!$B$15,$O148-1,Z$14)*$L148+OFFSET('Dist Factors'!$B$15,$K148-1,Z$14)*$H148</f>
        <v>0</v>
      </c>
      <c r="AA148" s="20"/>
      <c r="AB148" s="20">
        <f ca="1">OFFSET('Dist Factors'!$B$15,$O148-1,AB$14)*$L148+OFFSET('Dist Factors'!$B$15,$K148-1,AB$14)*$H148</f>
        <v>0</v>
      </c>
      <c r="AC148" s="9"/>
      <c r="AD148" s="20">
        <f ca="1">OFFSET('Dist Factors'!$B$15,$O148-1,AD$14)*$L148+OFFSET('Dist Factors'!$B$15,$K148-1,AD$14)*$H148</f>
        <v>0</v>
      </c>
      <c r="AE148" s="9"/>
      <c r="AF148" s="20">
        <f ca="1">OFFSET('Dist Factors'!$B$15,$O148-1,AF$14)*$L148+OFFSET('Dist Factors'!$B$15,$K148-1,AF$14)*$H148</f>
        <v>0</v>
      </c>
      <c r="AG148" s="9"/>
      <c r="AH148" s="20">
        <f ca="1">OFFSET('Dist Factors'!$B$15,$O148-1,AH$14)*$L148+OFFSET('Dist Factors'!$B$15,$K148-1,AH$14)*$H148</f>
        <v>0</v>
      </c>
      <c r="AI148" s="9"/>
      <c r="AJ148" s="9">
        <f t="shared" ca="1" si="156"/>
        <v>150927.52203758305</v>
      </c>
      <c r="AL148" s="25" t="str">
        <f t="shared" ca="1" si="158"/>
        <v/>
      </c>
      <c r="AM148" s="51"/>
      <c r="AO148" s="91">
        <f ca="1">Function!AL148</f>
        <v>0</v>
      </c>
      <c r="AP148" s="98">
        <f ca="1">IFERROR(AO148/F148,0)</f>
        <v>0</v>
      </c>
      <c r="AR148" s="50">
        <f t="shared" ca="1" si="144"/>
        <v>0</v>
      </c>
      <c r="AT148" s="50">
        <f t="shared" ca="1" si="145"/>
        <v>0</v>
      </c>
      <c r="AV148" s="50">
        <f t="shared" ca="1" si="146"/>
        <v>0</v>
      </c>
      <c r="AX148" s="50">
        <f t="shared" ca="1" si="147"/>
        <v>0</v>
      </c>
      <c r="AZ148" s="50">
        <f t="shared" ca="1" si="148"/>
        <v>0</v>
      </c>
      <c r="BB148" s="50">
        <f t="shared" ca="1" si="149"/>
        <v>0</v>
      </c>
      <c r="BD148" s="50">
        <f t="shared" ca="1" si="150"/>
        <v>0</v>
      </c>
      <c r="BF148" s="50">
        <f t="shared" ca="1" si="151"/>
        <v>0</v>
      </c>
      <c r="BH148" s="50">
        <f t="shared" ca="1" si="152"/>
        <v>0</v>
      </c>
      <c r="BJ148" s="50">
        <f t="shared" ca="1" si="153"/>
        <v>0</v>
      </c>
      <c r="BL148" s="50">
        <f t="shared" ca="1" si="155"/>
        <v>0</v>
      </c>
    </row>
    <row r="149" spans="2:64" x14ac:dyDescent="0.2">
      <c r="B149" s="18">
        <f t="shared" ref="B149" si="170">B148+1</f>
        <v>92</v>
      </c>
      <c r="D149" s="36" t="s">
        <v>210</v>
      </c>
      <c r="F149" s="50">
        <f ca="1">Function!V149</f>
        <v>32154.405162180323</v>
      </c>
      <c r="H149" s="78"/>
      <c r="K149" s="73">
        <f>_xlfn.IFNA(MATCH(J149,'Dist Factors'!$B$15:$B$431,0),0)</f>
        <v>0</v>
      </c>
      <c r="L149" s="50">
        <f t="shared" ca="1" si="169"/>
        <v>32154.405162180323</v>
      </c>
      <c r="N149" s="18" t="s">
        <v>219</v>
      </c>
      <c r="O149" s="73">
        <f>_xlfn.IFNA(MATCH(N149,'Dist Factors'!$B$15:$B$431,0),0)</f>
        <v>17</v>
      </c>
      <c r="P149" s="20">
        <f ca="1">OFFSET('Dist Factors'!$B$15,$O149-1,P$14)*$L149+OFFSET('Dist Factors'!$B$15,$K149-1,P$14)*$H149</f>
        <v>0</v>
      </c>
      <c r="R149" s="20">
        <f ca="1">OFFSET('Dist Factors'!$B$15,$O149-1,R$14)*$L149+OFFSET('Dist Factors'!$B$15,$K149-1,R$14)*$H149</f>
        <v>0</v>
      </c>
      <c r="S149" s="20"/>
      <c r="T149" s="20">
        <f ca="1">OFFSET('Dist Factors'!$B$15,$O149-1,T$14)*$L149+OFFSET('Dist Factors'!$B$15,$K149-1,T$14)*$H149</f>
        <v>0</v>
      </c>
      <c r="U149" s="20"/>
      <c r="V149" s="20">
        <f ca="1">OFFSET('Dist Factors'!$B$15,$O149-1,V$14)*$L149+OFFSET('Dist Factors'!$B$15,$K149-1,V$14)*$H149</f>
        <v>32154.405162180323</v>
      </c>
      <c r="W149" s="9"/>
      <c r="X149" s="20">
        <f ca="1">OFFSET('Dist Factors'!$B$15,$O149-1,X$14)*$L149+OFFSET('Dist Factors'!$B$15,$K149-1,X$14)*$H149</f>
        <v>0</v>
      </c>
      <c r="Y149" s="9"/>
      <c r="Z149" s="20">
        <f ca="1">OFFSET('Dist Factors'!$B$15,$O149-1,Z$14)*$L149+OFFSET('Dist Factors'!$B$15,$K149-1,Z$14)*$H149</f>
        <v>0</v>
      </c>
      <c r="AA149" s="20"/>
      <c r="AB149" s="20">
        <f ca="1">OFFSET('Dist Factors'!$B$15,$O149-1,AB$14)*$L149+OFFSET('Dist Factors'!$B$15,$K149-1,AB$14)*$H149</f>
        <v>0</v>
      </c>
      <c r="AC149" s="9"/>
      <c r="AD149" s="20">
        <f ca="1">OFFSET('Dist Factors'!$B$15,$O149-1,AD$14)*$L149+OFFSET('Dist Factors'!$B$15,$K149-1,AD$14)*$H149</f>
        <v>0</v>
      </c>
      <c r="AE149" s="9"/>
      <c r="AF149" s="20">
        <f ca="1">OFFSET('Dist Factors'!$B$15,$O149-1,AF$14)*$L149+OFFSET('Dist Factors'!$B$15,$K149-1,AF$14)*$H149</f>
        <v>0</v>
      </c>
      <c r="AG149" s="9"/>
      <c r="AH149" s="20">
        <f ca="1">OFFSET('Dist Factors'!$B$15,$O149-1,AH$14)*$L149+OFFSET('Dist Factors'!$B$15,$K149-1,AH$14)*$H149</f>
        <v>0</v>
      </c>
      <c r="AI149" s="9"/>
      <c r="AJ149" s="9">
        <f t="shared" ca="1" si="156"/>
        <v>32154.405162180323</v>
      </c>
      <c r="AL149" s="25" t="str">
        <f t="shared" ca="1" si="158"/>
        <v/>
      </c>
      <c r="AM149" s="51"/>
      <c r="AO149" s="91">
        <f ca="1">Function!AL149</f>
        <v>18121.6757442331</v>
      </c>
      <c r="AP149" s="98">
        <f ca="1">IFERROR(AO149/F149,0)</f>
        <v>0.56358298817319208</v>
      </c>
      <c r="AR149" s="50">
        <f t="shared" ca="1" si="144"/>
        <v>0</v>
      </c>
      <c r="AT149" s="50">
        <f t="shared" ca="1" si="145"/>
        <v>0</v>
      </c>
      <c r="AV149" s="50">
        <f t="shared" ca="1" si="146"/>
        <v>0</v>
      </c>
      <c r="AX149" s="50">
        <f t="shared" ca="1" si="147"/>
        <v>18121.6757442331</v>
      </c>
      <c r="AZ149" s="50">
        <f t="shared" ca="1" si="148"/>
        <v>0</v>
      </c>
      <c r="BB149" s="50">
        <f t="shared" ca="1" si="149"/>
        <v>0</v>
      </c>
      <c r="BD149" s="50">
        <f t="shared" ca="1" si="150"/>
        <v>0</v>
      </c>
      <c r="BF149" s="50">
        <f t="shared" ca="1" si="151"/>
        <v>0</v>
      </c>
      <c r="BH149" s="50">
        <f t="shared" ca="1" si="152"/>
        <v>0</v>
      </c>
      <c r="BJ149" s="50">
        <f t="shared" ca="1" si="153"/>
        <v>0</v>
      </c>
      <c r="BL149" s="50">
        <f t="shared" ca="1" si="155"/>
        <v>18121.6757442331</v>
      </c>
    </row>
    <row r="150" spans="2:64" x14ac:dyDescent="0.2">
      <c r="D150" s="1" t="s">
        <v>72</v>
      </c>
      <c r="AD150" s="9"/>
      <c r="AE150" s="9"/>
      <c r="AF150" s="9"/>
      <c r="AG150" s="9"/>
      <c r="AH150" s="9"/>
      <c r="AJ150" s="9">
        <f t="shared" si="156"/>
        <v>0</v>
      </c>
      <c r="AL150" s="25" t="str">
        <f t="shared" si="158"/>
        <v/>
      </c>
      <c r="AM150" s="51"/>
      <c r="AR150" s="50">
        <f t="shared" si="144"/>
        <v>0</v>
      </c>
      <c r="AT150" s="50">
        <f t="shared" si="145"/>
        <v>0</v>
      </c>
      <c r="AV150" s="50">
        <f t="shared" si="146"/>
        <v>0</v>
      </c>
      <c r="AX150" s="50">
        <f t="shared" si="147"/>
        <v>0</v>
      </c>
      <c r="AZ150" s="50">
        <f t="shared" si="148"/>
        <v>0</v>
      </c>
      <c r="BB150" s="50">
        <f t="shared" si="149"/>
        <v>0</v>
      </c>
      <c r="BD150" s="50">
        <f t="shared" si="150"/>
        <v>0</v>
      </c>
      <c r="BF150" s="50">
        <f t="shared" si="151"/>
        <v>0</v>
      </c>
      <c r="BH150" s="50">
        <f t="shared" si="152"/>
        <v>0</v>
      </c>
      <c r="BJ150" s="50">
        <f t="shared" si="153"/>
        <v>0</v>
      </c>
      <c r="BL150" s="50">
        <f t="shared" si="155"/>
        <v>0</v>
      </c>
    </row>
    <row r="151" spans="2:64" x14ac:dyDescent="0.2">
      <c r="B151" s="18">
        <f>B149+1</f>
        <v>93</v>
      </c>
      <c r="D151" s="36" t="s">
        <v>171</v>
      </c>
      <c r="F151" s="50">
        <f ca="1">Function!V151</f>
        <v>2999.0388448958947</v>
      </c>
      <c r="H151" s="78">
        <f>'Function Factors'!L16</f>
        <v>412.91835995474958</v>
      </c>
      <c r="J151" s="31" t="s">
        <v>182</v>
      </c>
      <c r="K151" s="73">
        <f>_xlfn.IFNA(MATCH(J151,'Dist Factors'!$B$15:$B$431,0),0)</f>
        <v>11</v>
      </c>
      <c r="L151" s="50">
        <f t="shared" ref="L151:L157" ca="1" si="171">F151-H151</f>
        <v>2586.1204849411452</v>
      </c>
      <c r="N151" s="18" t="s">
        <v>182</v>
      </c>
      <c r="O151" s="73">
        <f>_xlfn.IFNA(MATCH(N151,'Dist Factors'!$B$15:$B$431,0),0)</f>
        <v>11</v>
      </c>
      <c r="P151" s="20">
        <f ca="1">OFFSET('Dist Factors'!$B$15,$O151-1,P$14)*$L151+OFFSET('Dist Factors'!$B$15,$K151-1,P$14)*$H151</f>
        <v>0</v>
      </c>
      <c r="R151" s="20">
        <f ca="1">OFFSET('Dist Factors'!$B$15,$O151-1,R$14)*$L151+OFFSET('Dist Factors'!$B$15,$K151-1,R$14)*$H151</f>
        <v>0</v>
      </c>
      <c r="S151" s="20"/>
      <c r="T151" s="20">
        <f ca="1">OFFSET('Dist Factors'!$B$15,$O151-1,T$14)*$L151+OFFSET('Dist Factors'!$B$15,$K151-1,T$14)*$H151</f>
        <v>0</v>
      </c>
      <c r="U151" s="20"/>
      <c r="V151" s="20">
        <f ca="1">OFFSET('Dist Factors'!$B$15,$O151-1,V$14)*$L151+OFFSET('Dist Factors'!$B$15,$K151-1,V$14)*$H151</f>
        <v>0</v>
      </c>
      <c r="W151" s="9"/>
      <c r="X151" s="20">
        <f ca="1">OFFSET('Dist Factors'!$B$15,$O151-1,X$14)*$L151+OFFSET('Dist Factors'!$B$15,$K151-1,X$14)*$H151</f>
        <v>0</v>
      </c>
      <c r="Y151" s="9"/>
      <c r="Z151" s="20">
        <f ca="1">OFFSET('Dist Factors'!$B$15,$O151-1,Z$14)*$L151+OFFSET('Dist Factors'!$B$15,$K151-1,Z$14)*$H151</f>
        <v>0</v>
      </c>
      <c r="AA151" s="20"/>
      <c r="AB151" s="20">
        <f ca="1">OFFSET('Dist Factors'!$B$15,$O151-1,AB$14)*$L151+OFFSET('Dist Factors'!$B$15,$K151-1,AB$14)*$H151</f>
        <v>0</v>
      </c>
      <c r="AC151" s="9"/>
      <c r="AD151" s="20">
        <f ca="1">OFFSET('Dist Factors'!$B$15,$O151-1,AD$14)*$L151+OFFSET('Dist Factors'!$B$15,$K151-1,AD$14)*$H151</f>
        <v>0</v>
      </c>
      <c r="AE151" s="9"/>
      <c r="AF151" s="20">
        <f ca="1">OFFSET('Dist Factors'!$B$15,$O151-1,AF$14)*$L151+OFFSET('Dist Factors'!$B$15,$K151-1,AF$14)*$H151</f>
        <v>2999.0388448958947</v>
      </c>
      <c r="AG151" s="9"/>
      <c r="AH151" s="20">
        <f ca="1">OFFSET('Dist Factors'!$B$15,$O151-1,AH$14)*$L151+OFFSET('Dist Factors'!$B$15,$K151-1,AH$14)*$H151</f>
        <v>0</v>
      </c>
      <c r="AI151" s="9"/>
      <c r="AJ151" s="9">
        <f t="shared" ca="1" si="156"/>
        <v>2999.0388448958947</v>
      </c>
      <c r="AL151" s="25" t="str">
        <f t="shared" ca="1" si="158"/>
        <v/>
      </c>
      <c r="AM151" s="51"/>
      <c r="AO151" s="91">
        <f>Function!AL151</f>
        <v>4273.2481020128562</v>
      </c>
      <c r="AP151" s="98">
        <f ca="1">IFERROR(AO151/L151,0)</f>
        <v>1.6523778095010553</v>
      </c>
      <c r="AR151" s="50">
        <f t="shared" ca="1" si="144"/>
        <v>0</v>
      </c>
      <c r="AT151" s="50">
        <f t="shared" ca="1" si="145"/>
        <v>0</v>
      </c>
      <c r="AV151" s="50">
        <f t="shared" ca="1" si="146"/>
        <v>0</v>
      </c>
      <c r="AX151" s="50">
        <f t="shared" ca="1" si="147"/>
        <v>0</v>
      </c>
      <c r="AZ151" s="50">
        <f t="shared" ca="1" si="148"/>
        <v>0</v>
      </c>
      <c r="BB151" s="50">
        <f t="shared" ca="1" si="149"/>
        <v>0</v>
      </c>
      <c r="BD151" s="50">
        <f t="shared" ca="1" si="150"/>
        <v>0</v>
      </c>
      <c r="BF151" s="50">
        <f t="shared" ca="1" si="151"/>
        <v>0</v>
      </c>
      <c r="BH151" s="50">
        <f ca="1">$AP151*(AF151-H151)</f>
        <v>4273.2481020128562</v>
      </c>
      <c r="BJ151" s="50">
        <f t="shared" ca="1" si="153"/>
        <v>0</v>
      </c>
      <c r="BL151" s="50">
        <f t="shared" ca="1" si="155"/>
        <v>4273.2481020128562</v>
      </c>
    </row>
    <row r="152" spans="2:64" x14ac:dyDescent="0.2">
      <c r="B152" s="18">
        <f>B151+1</f>
        <v>94</v>
      </c>
      <c r="D152" s="36" t="s">
        <v>211</v>
      </c>
      <c r="F152" s="50">
        <f ca="1">Function!V152</f>
        <v>19535.319138357758</v>
      </c>
      <c r="H152" s="78"/>
      <c r="K152" s="73">
        <f>_xlfn.IFNA(MATCH(J152,'Dist Factors'!$B$15:$B$431,0),0)</f>
        <v>0</v>
      </c>
      <c r="L152" s="50">
        <f t="shared" ca="1" si="171"/>
        <v>19535.319138357758</v>
      </c>
      <c r="N152" s="18" t="s">
        <v>182</v>
      </c>
      <c r="O152" s="73">
        <f>_xlfn.IFNA(MATCH(N152,'Dist Factors'!$B$15:$B$431,0),0)</f>
        <v>11</v>
      </c>
      <c r="P152" s="20">
        <f ca="1">OFFSET('Dist Factors'!$B$15,$O152-1,P$14)*$L152+OFFSET('Dist Factors'!$B$15,$K152-1,P$14)*$H152</f>
        <v>0</v>
      </c>
      <c r="R152" s="20">
        <f ca="1">OFFSET('Dist Factors'!$B$15,$O152-1,R$14)*$L152+OFFSET('Dist Factors'!$B$15,$K152-1,R$14)*$H152</f>
        <v>0</v>
      </c>
      <c r="S152" s="20"/>
      <c r="T152" s="20">
        <f ca="1">OFFSET('Dist Factors'!$B$15,$O152-1,T$14)*$L152+OFFSET('Dist Factors'!$B$15,$K152-1,T$14)*$H152</f>
        <v>0</v>
      </c>
      <c r="U152" s="20"/>
      <c r="V152" s="20">
        <f ca="1">OFFSET('Dist Factors'!$B$15,$O152-1,V$14)*$L152+OFFSET('Dist Factors'!$B$15,$K152-1,V$14)*$H152</f>
        <v>0</v>
      </c>
      <c r="W152" s="9"/>
      <c r="X152" s="20">
        <f ca="1">OFFSET('Dist Factors'!$B$15,$O152-1,X$14)*$L152+OFFSET('Dist Factors'!$B$15,$K152-1,X$14)*$H152</f>
        <v>0</v>
      </c>
      <c r="Y152" s="9"/>
      <c r="Z152" s="20">
        <f ca="1">OFFSET('Dist Factors'!$B$15,$O152-1,Z$14)*$L152+OFFSET('Dist Factors'!$B$15,$K152-1,Z$14)*$H152</f>
        <v>0</v>
      </c>
      <c r="AA152" s="20"/>
      <c r="AB152" s="20">
        <f ca="1">OFFSET('Dist Factors'!$B$15,$O152-1,AB$14)*$L152+OFFSET('Dist Factors'!$B$15,$K152-1,AB$14)*$H152</f>
        <v>0</v>
      </c>
      <c r="AC152" s="9"/>
      <c r="AD152" s="20">
        <f ca="1">OFFSET('Dist Factors'!$B$15,$O152-1,AD$14)*$L152+OFFSET('Dist Factors'!$B$15,$K152-1,AD$14)*$H152</f>
        <v>0</v>
      </c>
      <c r="AE152" s="9"/>
      <c r="AF152" s="20">
        <f ca="1">OFFSET('Dist Factors'!$B$15,$O152-1,AF$14)*$L152+OFFSET('Dist Factors'!$B$15,$K152-1,AF$14)*$H152</f>
        <v>19535.319138357758</v>
      </c>
      <c r="AG152" s="9"/>
      <c r="AH152" s="20">
        <f ca="1">OFFSET('Dist Factors'!$B$15,$O152-1,AH$14)*$L152+OFFSET('Dist Factors'!$B$15,$K152-1,AH$14)*$H152</f>
        <v>0</v>
      </c>
      <c r="AI152" s="9"/>
      <c r="AJ152" s="9">
        <f t="shared" ca="1" si="156"/>
        <v>19535.319138357758</v>
      </c>
      <c r="AL152" s="25" t="str">
        <f t="shared" ca="1" si="158"/>
        <v/>
      </c>
      <c r="AM152" s="51"/>
      <c r="AO152" s="91">
        <f ca="1">Function!AL152</f>
        <v>8208.9423951896006</v>
      </c>
      <c r="AP152" s="98">
        <f t="shared" ref="AP152:AP157" ca="1" si="172">IFERROR(AO152/F152,0)</f>
        <v>0.42021030406773724</v>
      </c>
      <c r="AR152" s="50">
        <f t="shared" ca="1" si="144"/>
        <v>0</v>
      </c>
      <c r="AT152" s="50">
        <f t="shared" ca="1" si="145"/>
        <v>0</v>
      </c>
      <c r="AV152" s="50">
        <f t="shared" ca="1" si="146"/>
        <v>0</v>
      </c>
      <c r="AX152" s="50">
        <f t="shared" ca="1" si="147"/>
        <v>0</v>
      </c>
      <c r="AZ152" s="50">
        <f t="shared" ca="1" si="148"/>
        <v>0</v>
      </c>
      <c r="BB152" s="50">
        <f t="shared" ca="1" si="149"/>
        <v>0</v>
      </c>
      <c r="BD152" s="50">
        <f t="shared" ca="1" si="150"/>
        <v>0</v>
      </c>
      <c r="BF152" s="50">
        <f t="shared" ca="1" si="151"/>
        <v>0</v>
      </c>
      <c r="BH152" s="50">
        <f t="shared" ca="1" si="152"/>
        <v>8208.9423951896006</v>
      </c>
      <c r="BJ152" s="50">
        <f t="shared" ca="1" si="153"/>
        <v>0</v>
      </c>
      <c r="BL152" s="50">
        <f t="shared" ca="1" si="155"/>
        <v>8208.9423951896006</v>
      </c>
    </row>
    <row r="153" spans="2:64" x14ac:dyDescent="0.2">
      <c r="B153" s="18">
        <f>B152+1</f>
        <v>95</v>
      </c>
      <c r="D153" s="36" t="s">
        <v>172</v>
      </c>
      <c r="F153" s="50">
        <f ca="1">Function!V153</f>
        <v>23437.232127810334</v>
      </c>
      <c r="H153" s="78"/>
      <c r="K153" s="73">
        <f>_xlfn.IFNA(MATCH(J153,'Dist Factors'!$B$15:$B$431,0),0)</f>
        <v>0</v>
      </c>
      <c r="L153" s="50">
        <f t="shared" ca="1" si="171"/>
        <v>23437.232127810334</v>
      </c>
      <c r="N153" s="18" t="s">
        <v>182</v>
      </c>
      <c r="O153" s="73">
        <f>_xlfn.IFNA(MATCH(N153,'Dist Factors'!$B$15:$B$431,0),0)</f>
        <v>11</v>
      </c>
      <c r="P153" s="20">
        <f ca="1">OFFSET('Dist Factors'!$B$15,$O153-1,P$14)*$L153+OFFSET('Dist Factors'!$B$15,$K153-1,P$14)*$H153</f>
        <v>0</v>
      </c>
      <c r="R153" s="20">
        <f ca="1">OFFSET('Dist Factors'!$B$15,$O153-1,R$14)*$L153+OFFSET('Dist Factors'!$B$15,$K153-1,R$14)*$H153</f>
        <v>0</v>
      </c>
      <c r="S153" s="20"/>
      <c r="T153" s="20">
        <f ca="1">OFFSET('Dist Factors'!$B$15,$O153-1,T$14)*$L153+OFFSET('Dist Factors'!$B$15,$K153-1,T$14)*$H153</f>
        <v>0</v>
      </c>
      <c r="U153" s="20"/>
      <c r="V153" s="20">
        <f ca="1">OFFSET('Dist Factors'!$B$15,$O153-1,V$14)*$L153+OFFSET('Dist Factors'!$B$15,$K153-1,V$14)*$H153</f>
        <v>0</v>
      </c>
      <c r="W153" s="9"/>
      <c r="X153" s="20">
        <f ca="1">OFFSET('Dist Factors'!$B$15,$O153-1,X$14)*$L153+OFFSET('Dist Factors'!$B$15,$K153-1,X$14)*$H153</f>
        <v>0</v>
      </c>
      <c r="Y153" s="9"/>
      <c r="Z153" s="20">
        <f ca="1">OFFSET('Dist Factors'!$B$15,$O153-1,Z$14)*$L153+OFFSET('Dist Factors'!$B$15,$K153-1,Z$14)*$H153</f>
        <v>0</v>
      </c>
      <c r="AA153" s="20"/>
      <c r="AB153" s="20">
        <f ca="1">OFFSET('Dist Factors'!$B$15,$O153-1,AB$14)*$L153+OFFSET('Dist Factors'!$B$15,$K153-1,AB$14)*$H153</f>
        <v>0</v>
      </c>
      <c r="AC153" s="9"/>
      <c r="AD153" s="20">
        <f ca="1">OFFSET('Dist Factors'!$B$15,$O153-1,AD$14)*$L153+OFFSET('Dist Factors'!$B$15,$K153-1,AD$14)*$H153</f>
        <v>0</v>
      </c>
      <c r="AE153" s="9"/>
      <c r="AF153" s="20">
        <f ca="1">OFFSET('Dist Factors'!$B$15,$O153-1,AF$14)*$L153+OFFSET('Dist Factors'!$B$15,$K153-1,AF$14)*$H153</f>
        <v>23437.232127810334</v>
      </c>
      <c r="AG153" s="9"/>
      <c r="AH153" s="20">
        <f ca="1">OFFSET('Dist Factors'!$B$15,$O153-1,AH$14)*$L153+OFFSET('Dist Factors'!$B$15,$K153-1,AH$14)*$H153</f>
        <v>0</v>
      </c>
      <c r="AI153" s="9"/>
      <c r="AJ153" s="9">
        <f t="shared" ca="1" si="156"/>
        <v>23437.232127810334</v>
      </c>
      <c r="AL153" s="25" t="str">
        <f t="shared" ca="1" si="158"/>
        <v/>
      </c>
      <c r="AM153" s="51"/>
      <c r="AO153" s="91">
        <f ca="1">Function!AL153</f>
        <v>430.97034567832998</v>
      </c>
      <c r="AP153" s="98">
        <f t="shared" ca="1" si="172"/>
        <v>1.8388278245832015E-2</v>
      </c>
      <c r="AR153" s="50">
        <f t="shared" ca="1" si="144"/>
        <v>0</v>
      </c>
      <c r="AT153" s="50">
        <f t="shared" ca="1" si="145"/>
        <v>0</v>
      </c>
      <c r="AV153" s="50">
        <f t="shared" ca="1" si="146"/>
        <v>0</v>
      </c>
      <c r="AX153" s="50">
        <f t="shared" ca="1" si="147"/>
        <v>0</v>
      </c>
      <c r="AZ153" s="50">
        <f t="shared" ca="1" si="148"/>
        <v>0</v>
      </c>
      <c r="BB153" s="50">
        <f t="shared" ca="1" si="149"/>
        <v>0</v>
      </c>
      <c r="BD153" s="50">
        <f t="shared" ca="1" si="150"/>
        <v>0</v>
      </c>
      <c r="BF153" s="50">
        <f t="shared" ca="1" si="151"/>
        <v>0</v>
      </c>
      <c r="BH153" s="50">
        <f t="shared" ca="1" si="152"/>
        <v>430.97034567832998</v>
      </c>
      <c r="BJ153" s="50">
        <f t="shared" ca="1" si="153"/>
        <v>0</v>
      </c>
      <c r="BL153" s="50">
        <f t="shared" ca="1" si="155"/>
        <v>430.97034567832998</v>
      </c>
    </row>
    <row r="154" spans="2:64" x14ac:dyDescent="0.2">
      <c r="B154" s="18">
        <f t="shared" ref="B154:B157" si="173">B153+1</f>
        <v>96</v>
      </c>
      <c r="D154" s="36" t="s">
        <v>173</v>
      </c>
      <c r="F154" s="50">
        <f ca="1">Function!V154</f>
        <v>47499.389818864729</v>
      </c>
      <c r="H154" s="78"/>
      <c r="K154" s="73">
        <f>_xlfn.IFNA(MATCH(J154,'Dist Factors'!$B$15:$B$431,0),0)</f>
        <v>0</v>
      </c>
      <c r="L154" s="50">
        <f t="shared" ca="1" si="171"/>
        <v>47499.389818864729</v>
      </c>
      <c r="N154" s="18" t="s">
        <v>182</v>
      </c>
      <c r="O154" s="73">
        <f>_xlfn.IFNA(MATCH(N154,'Dist Factors'!$B$15:$B$431,0),0)</f>
        <v>11</v>
      </c>
      <c r="P154" s="20">
        <f ca="1">OFFSET('Dist Factors'!$B$15,$O154-1,P$14)*$L154+OFFSET('Dist Factors'!$B$15,$K154-1,P$14)*$H154</f>
        <v>0</v>
      </c>
      <c r="R154" s="20">
        <f ca="1">OFFSET('Dist Factors'!$B$15,$O154-1,R$14)*$L154+OFFSET('Dist Factors'!$B$15,$K154-1,R$14)*$H154</f>
        <v>0</v>
      </c>
      <c r="S154" s="20"/>
      <c r="T154" s="20">
        <f ca="1">OFFSET('Dist Factors'!$B$15,$O154-1,T$14)*$L154+OFFSET('Dist Factors'!$B$15,$K154-1,T$14)*$H154</f>
        <v>0</v>
      </c>
      <c r="U154" s="20"/>
      <c r="V154" s="20">
        <f ca="1">OFFSET('Dist Factors'!$B$15,$O154-1,V$14)*$L154+OFFSET('Dist Factors'!$B$15,$K154-1,V$14)*$H154</f>
        <v>0</v>
      </c>
      <c r="W154" s="9"/>
      <c r="X154" s="20">
        <f ca="1">OFFSET('Dist Factors'!$B$15,$O154-1,X$14)*$L154+OFFSET('Dist Factors'!$B$15,$K154-1,X$14)*$H154</f>
        <v>0</v>
      </c>
      <c r="Y154" s="9"/>
      <c r="Z154" s="20">
        <f ca="1">OFFSET('Dist Factors'!$B$15,$O154-1,Z$14)*$L154+OFFSET('Dist Factors'!$B$15,$K154-1,Z$14)*$H154</f>
        <v>0</v>
      </c>
      <c r="AA154" s="20"/>
      <c r="AB154" s="20">
        <f ca="1">OFFSET('Dist Factors'!$B$15,$O154-1,AB$14)*$L154+OFFSET('Dist Factors'!$B$15,$K154-1,AB$14)*$H154</f>
        <v>0</v>
      </c>
      <c r="AC154" s="9"/>
      <c r="AD154" s="20">
        <f ca="1">OFFSET('Dist Factors'!$B$15,$O154-1,AD$14)*$L154+OFFSET('Dist Factors'!$B$15,$K154-1,AD$14)*$H154</f>
        <v>0</v>
      </c>
      <c r="AE154" s="9"/>
      <c r="AF154" s="20">
        <f ca="1">OFFSET('Dist Factors'!$B$15,$O154-1,AF$14)*$L154+OFFSET('Dist Factors'!$B$15,$K154-1,AF$14)*$H154</f>
        <v>47499.389818864729</v>
      </c>
      <c r="AG154" s="9"/>
      <c r="AH154" s="20">
        <f ca="1">OFFSET('Dist Factors'!$B$15,$O154-1,AH$14)*$L154+OFFSET('Dist Factors'!$B$15,$K154-1,AH$14)*$H154</f>
        <v>0</v>
      </c>
      <c r="AI154" s="9"/>
      <c r="AJ154" s="9">
        <f t="shared" ca="1" si="156"/>
        <v>47499.389818864729</v>
      </c>
      <c r="AL154" s="25" t="str">
        <f t="shared" ca="1" si="158"/>
        <v/>
      </c>
      <c r="AM154" s="51"/>
      <c r="AO154" s="91">
        <f ca="1">Function!AL154</f>
        <v>4988.9291576484293</v>
      </c>
      <c r="AP154" s="98">
        <f t="shared" ca="1" si="172"/>
        <v>0.10503143675473152</v>
      </c>
      <c r="AR154" s="50">
        <f t="shared" ca="1" si="144"/>
        <v>0</v>
      </c>
      <c r="AT154" s="50">
        <f t="shared" ca="1" si="145"/>
        <v>0</v>
      </c>
      <c r="AV154" s="50">
        <f t="shared" ca="1" si="146"/>
        <v>0</v>
      </c>
      <c r="AX154" s="50">
        <f t="shared" ca="1" si="147"/>
        <v>0</v>
      </c>
      <c r="AZ154" s="50">
        <f t="shared" ca="1" si="148"/>
        <v>0</v>
      </c>
      <c r="BB154" s="50">
        <f t="shared" ca="1" si="149"/>
        <v>0</v>
      </c>
      <c r="BD154" s="50">
        <f t="shared" ca="1" si="150"/>
        <v>0</v>
      </c>
      <c r="BF154" s="50">
        <f t="shared" ca="1" si="151"/>
        <v>0</v>
      </c>
      <c r="BH154" s="50">
        <f t="shared" ca="1" si="152"/>
        <v>4988.9291576484293</v>
      </c>
      <c r="BJ154" s="50">
        <f t="shared" ca="1" si="153"/>
        <v>0</v>
      </c>
      <c r="BL154" s="50">
        <f t="shared" ca="1" si="155"/>
        <v>4988.9291576484293</v>
      </c>
    </row>
    <row r="155" spans="2:64" x14ac:dyDescent="0.2">
      <c r="B155" s="18">
        <f t="shared" si="173"/>
        <v>97</v>
      </c>
      <c r="D155" s="36" t="s">
        <v>174</v>
      </c>
      <c r="F155" s="50">
        <f ca="1">Function!V155</f>
        <v>6052.9452734375218</v>
      </c>
      <c r="H155" s="78"/>
      <c r="K155" s="73">
        <f>_xlfn.IFNA(MATCH(J155,'Dist Factors'!$B$15:$B$431,0),0)</f>
        <v>0</v>
      </c>
      <c r="L155" s="50">
        <f t="shared" ca="1" si="171"/>
        <v>6052.9452734375218</v>
      </c>
      <c r="N155" s="18" t="s">
        <v>182</v>
      </c>
      <c r="O155" s="73">
        <f>_xlfn.IFNA(MATCH(N155,'Dist Factors'!$B$15:$B$431,0),0)</f>
        <v>11</v>
      </c>
      <c r="P155" s="20">
        <f ca="1">OFFSET('Dist Factors'!$B$15,$O155-1,P$14)*$L155+OFFSET('Dist Factors'!$B$15,$K155-1,P$14)*$H155</f>
        <v>0</v>
      </c>
      <c r="R155" s="20">
        <f ca="1">OFFSET('Dist Factors'!$B$15,$O155-1,R$14)*$L155+OFFSET('Dist Factors'!$B$15,$K155-1,R$14)*$H155</f>
        <v>0</v>
      </c>
      <c r="S155" s="20"/>
      <c r="T155" s="20">
        <f ca="1">OFFSET('Dist Factors'!$B$15,$O155-1,T$14)*$L155+OFFSET('Dist Factors'!$B$15,$K155-1,T$14)*$H155</f>
        <v>0</v>
      </c>
      <c r="U155" s="20"/>
      <c r="V155" s="20">
        <f ca="1">OFFSET('Dist Factors'!$B$15,$O155-1,V$14)*$L155+OFFSET('Dist Factors'!$B$15,$K155-1,V$14)*$H155</f>
        <v>0</v>
      </c>
      <c r="W155" s="9"/>
      <c r="X155" s="20">
        <f ca="1">OFFSET('Dist Factors'!$B$15,$O155-1,X$14)*$L155+OFFSET('Dist Factors'!$B$15,$K155-1,X$14)*$H155</f>
        <v>0</v>
      </c>
      <c r="Y155" s="9"/>
      <c r="Z155" s="20">
        <f ca="1">OFFSET('Dist Factors'!$B$15,$O155-1,Z$14)*$L155+OFFSET('Dist Factors'!$B$15,$K155-1,Z$14)*$H155</f>
        <v>0</v>
      </c>
      <c r="AA155" s="20"/>
      <c r="AB155" s="20">
        <f ca="1">OFFSET('Dist Factors'!$B$15,$O155-1,AB$14)*$L155+OFFSET('Dist Factors'!$B$15,$K155-1,AB$14)*$H155</f>
        <v>0</v>
      </c>
      <c r="AC155" s="9"/>
      <c r="AD155" s="20">
        <f ca="1">OFFSET('Dist Factors'!$B$15,$O155-1,AD$14)*$L155+OFFSET('Dist Factors'!$B$15,$K155-1,AD$14)*$H155</f>
        <v>0</v>
      </c>
      <c r="AE155" s="9"/>
      <c r="AF155" s="20">
        <f ca="1">OFFSET('Dist Factors'!$B$15,$O155-1,AF$14)*$L155+OFFSET('Dist Factors'!$B$15,$K155-1,AF$14)*$H155</f>
        <v>6052.9452734375218</v>
      </c>
      <c r="AG155" s="9"/>
      <c r="AH155" s="20">
        <f ca="1">OFFSET('Dist Factors'!$B$15,$O155-1,AH$14)*$L155+OFFSET('Dist Factors'!$B$15,$K155-1,AH$14)*$H155</f>
        <v>0</v>
      </c>
      <c r="AI155" s="9"/>
      <c r="AJ155" s="9">
        <f t="shared" ca="1" si="156"/>
        <v>6052.9452734375218</v>
      </c>
      <c r="AL155" s="25" t="str">
        <f t="shared" ca="1" si="158"/>
        <v/>
      </c>
      <c r="AM155" s="51"/>
      <c r="AO155" s="91">
        <f ca="1">Function!AL155</f>
        <v>5323.0427163833365</v>
      </c>
      <c r="AP155" s="98">
        <f t="shared" ca="1" si="172"/>
        <v>0.87941365334042298</v>
      </c>
      <c r="AR155" s="50">
        <f t="shared" ca="1" si="144"/>
        <v>0</v>
      </c>
      <c r="AT155" s="50">
        <f t="shared" ca="1" si="145"/>
        <v>0</v>
      </c>
      <c r="AV155" s="50">
        <f t="shared" ca="1" si="146"/>
        <v>0</v>
      </c>
      <c r="AX155" s="50">
        <f t="shared" ca="1" si="147"/>
        <v>0</v>
      </c>
      <c r="AZ155" s="50">
        <f t="shared" ca="1" si="148"/>
        <v>0</v>
      </c>
      <c r="BB155" s="50">
        <f t="shared" ca="1" si="149"/>
        <v>0</v>
      </c>
      <c r="BD155" s="50">
        <f t="shared" ca="1" si="150"/>
        <v>0</v>
      </c>
      <c r="BF155" s="50">
        <f t="shared" ca="1" si="151"/>
        <v>0</v>
      </c>
      <c r="BH155" s="50">
        <f t="shared" ca="1" si="152"/>
        <v>5323.0427163833365</v>
      </c>
      <c r="BJ155" s="50">
        <f t="shared" ca="1" si="153"/>
        <v>0</v>
      </c>
      <c r="BL155" s="50">
        <f t="shared" ca="1" si="155"/>
        <v>5323.0427163833365</v>
      </c>
    </row>
    <row r="156" spans="2:64" x14ac:dyDescent="0.2">
      <c r="B156" s="18">
        <f t="shared" si="173"/>
        <v>98</v>
      </c>
      <c r="D156" s="36" t="s">
        <v>175</v>
      </c>
      <c r="F156" s="50">
        <f ca="1">Function!V156</f>
        <v>6258.7532042938401</v>
      </c>
      <c r="H156" s="78"/>
      <c r="K156" s="73">
        <f>_xlfn.IFNA(MATCH(J156,'Dist Factors'!$B$15:$B$431,0),0)</f>
        <v>0</v>
      </c>
      <c r="L156" s="50">
        <f t="shared" ca="1" si="171"/>
        <v>6258.7532042938401</v>
      </c>
      <c r="N156" s="18" t="s">
        <v>182</v>
      </c>
      <c r="O156" s="73">
        <f>_xlfn.IFNA(MATCH(N156,'Dist Factors'!$B$15:$B$431,0),0)</f>
        <v>11</v>
      </c>
      <c r="P156" s="20">
        <f ca="1">OFFSET('Dist Factors'!$B$15,$O156-1,P$14)*$L156+OFFSET('Dist Factors'!$B$15,$K156-1,P$14)*$H156</f>
        <v>0</v>
      </c>
      <c r="R156" s="20">
        <f ca="1">OFFSET('Dist Factors'!$B$15,$O156-1,R$14)*$L156+OFFSET('Dist Factors'!$B$15,$K156-1,R$14)*$H156</f>
        <v>0</v>
      </c>
      <c r="S156" s="20"/>
      <c r="T156" s="20">
        <f ca="1">OFFSET('Dist Factors'!$B$15,$O156-1,T$14)*$L156+OFFSET('Dist Factors'!$B$15,$K156-1,T$14)*$H156</f>
        <v>0</v>
      </c>
      <c r="U156" s="20"/>
      <c r="V156" s="20">
        <f ca="1">OFFSET('Dist Factors'!$B$15,$O156-1,V$14)*$L156+OFFSET('Dist Factors'!$B$15,$K156-1,V$14)*$H156</f>
        <v>0</v>
      </c>
      <c r="W156" s="9"/>
      <c r="X156" s="20">
        <f ca="1">OFFSET('Dist Factors'!$B$15,$O156-1,X$14)*$L156+OFFSET('Dist Factors'!$B$15,$K156-1,X$14)*$H156</f>
        <v>0</v>
      </c>
      <c r="Y156" s="9"/>
      <c r="Z156" s="20">
        <f ca="1">OFFSET('Dist Factors'!$B$15,$O156-1,Z$14)*$L156+OFFSET('Dist Factors'!$B$15,$K156-1,Z$14)*$H156</f>
        <v>0</v>
      </c>
      <c r="AA156" s="20"/>
      <c r="AB156" s="20">
        <f ca="1">OFFSET('Dist Factors'!$B$15,$O156-1,AB$14)*$L156+OFFSET('Dist Factors'!$B$15,$K156-1,AB$14)*$H156</f>
        <v>0</v>
      </c>
      <c r="AC156" s="9"/>
      <c r="AD156" s="20">
        <f ca="1">OFFSET('Dist Factors'!$B$15,$O156-1,AD$14)*$L156+OFFSET('Dist Factors'!$B$15,$K156-1,AD$14)*$H156</f>
        <v>0</v>
      </c>
      <c r="AE156" s="9"/>
      <c r="AF156" s="20">
        <f ca="1">OFFSET('Dist Factors'!$B$15,$O156-1,AF$14)*$L156+OFFSET('Dist Factors'!$B$15,$K156-1,AF$14)*$H156</f>
        <v>6258.7532042938401</v>
      </c>
      <c r="AG156" s="9"/>
      <c r="AH156" s="20">
        <f ca="1">OFFSET('Dist Factors'!$B$15,$O156-1,AH$14)*$L156+OFFSET('Dist Factors'!$B$15,$K156-1,AH$14)*$H156</f>
        <v>0</v>
      </c>
      <c r="AI156" s="9"/>
      <c r="AJ156" s="9">
        <f t="shared" ca="1" si="156"/>
        <v>6258.7532042938401</v>
      </c>
      <c r="AL156" s="25" t="str">
        <f t="shared" ca="1" si="158"/>
        <v/>
      </c>
      <c r="AM156" s="51"/>
      <c r="AO156" s="91">
        <f ca="1">Function!AL156</f>
        <v>1248.1922043138802</v>
      </c>
      <c r="AP156" s="98">
        <f t="shared" ca="1" si="172"/>
        <v>0.19943144641932095</v>
      </c>
      <c r="AR156" s="50">
        <f t="shared" ca="1" si="144"/>
        <v>0</v>
      </c>
      <c r="AT156" s="50">
        <f t="shared" ca="1" si="145"/>
        <v>0</v>
      </c>
      <c r="AV156" s="50">
        <f t="shared" ca="1" si="146"/>
        <v>0</v>
      </c>
      <c r="AX156" s="50">
        <f t="shared" ca="1" si="147"/>
        <v>0</v>
      </c>
      <c r="AZ156" s="50">
        <f t="shared" ca="1" si="148"/>
        <v>0</v>
      </c>
      <c r="BB156" s="50">
        <f t="shared" ca="1" si="149"/>
        <v>0</v>
      </c>
      <c r="BD156" s="50">
        <f t="shared" ca="1" si="150"/>
        <v>0</v>
      </c>
      <c r="BF156" s="50">
        <f t="shared" ca="1" si="151"/>
        <v>0</v>
      </c>
      <c r="BH156" s="50">
        <f t="shared" ca="1" si="152"/>
        <v>1248.1922043138802</v>
      </c>
      <c r="BJ156" s="50">
        <f t="shared" ca="1" si="153"/>
        <v>0</v>
      </c>
      <c r="BL156" s="50">
        <f t="shared" ca="1" si="155"/>
        <v>1248.1922043138802</v>
      </c>
    </row>
    <row r="157" spans="2:64" x14ac:dyDescent="0.2">
      <c r="B157" s="18">
        <f t="shared" si="173"/>
        <v>99</v>
      </c>
      <c r="D157" s="36" t="s">
        <v>176</v>
      </c>
      <c r="F157" s="50">
        <f ca="1">Function!V157</f>
        <v>11814.781536038916</v>
      </c>
      <c r="H157" s="78"/>
      <c r="K157" s="73">
        <f>_xlfn.IFNA(MATCH(J157,'Dist Factors'!$B$15:$B$431,0),0)</f>
        <v>0</v>
      </c>
      <c r="L157" s="50">
        <f t="shared" ca="1" si="171"/>
        <v>11814.781536038916</v>
      </c>
      <c r="N157" s="18" t="s">
        <v>182</v>
      </c>
      <c r="O157" s="73">
        <f>_xlfn.IFNA(MATCH(N157,'Dist Factors'!$B$15:$B$431,0),0)</f>
        <v>11</v>
      </c>
      <c r="P157" s="20">
        <f ca="1">OFFSET('Dist Factors'!$B$15,$O157-1,P$14)*$L157+OFFSET('Dist Factors'!$B$15,$K157-1,P$14)*$H157</f>
        <v>0</v>
      </c>
      <c r="R157" s="20">
        <f ca="1">OFFSET('Dist Factors'!$B$15,$O157-1,R$14)*$L157+OFFSET('Dist Factors'!$B$15,$K157-1,R$14)*$H157</f>
        <v>0</v>
      </c>
      <c r="S157" s="20"/>
      <c r="T157" s="20">
        <f ca="1">OFFSET('Dist Factors'!$B$15,$O157-1,T$14)*$L157+OFFSET('Dist Factors'!$B$15,$K157-1,T$14)*$H157</f>
        <v>0</v>
      </c>
      <c r="U157" s="20"/>
      <c r="V157" s="20">
        <f ca="1">OFFSET('Dist Factors'!$B$15,$O157-1,V$14)*$L157+OFFSET('Dist Factors'!$B$15,$K157-1,V$14)*$H157</f>
        <v>0</v>
      </c>
      <c r="W157" s="9"/>
      <c r="X157" s="20">
        <f ca="1">OFFSET('Dist Factors'!$B$15,$O157-1,X$14)*$L157+OFFSET('Dist Factors'!$B$15,$K157-1,X$14)*$H157</f>
        <v>0</v>
      </c>
      <c r="Y157" s="9"/>
      <c r="Z157" s="20">
        <f ca="1">OFFSET('Dist Factors'!$B$15,$O157-1,Z$14)*$L157+OFFSET('Dist Factors'!$B$15,$K157-1,Z$14)*$H157</f>
        <v>0</v>
      </c>
      <c r="AA157" s="20"/>
      <c r="AB157" s="20">
        <f ca="1">OFFSET('Dist Factors'!$B$15,$O157-1,AB$14)*$L157+OFFSET('Dist Factors'!$B$15,$K157-1,AB$14)*$H157</f>
        <v>0</v>
      </c>
      <c r="AC157" s="9"/>
      <c r="AD157" s="20">
        <f ca="1">OFFSET('Dist Factors'!$B$15,$O157-1,AD$14)*$L157+OFFSET('Dist Factors'!$B$15,$K157-1,AD$14)*$H157</f>
        <v>0</v>
      </c>
      <c r="AE157" s="9"/>
      <c r="AF157" s="20">
        <f ca="1">OFFSET('Dist Factors'!$B$15,$O157-1,AF$14)*$L157+OFFSET('Dist Factors'!$B$15,$K157-1,AF$14)*$H157</f>
        <v>11814.781536038916</v>
      </c>
      <c r="AG157" s="9"/>
      <c r="AH157" s="20">
        <f ca="1">OFFSET('Dist Factors'!$B$15,$O157-1,AH$14)*$L157+OFFSET('Dist Factors'!$B$15,$K157-1,AH$14)*$H157</f>
        <v>0</v>
      </c>
      <c r="AI157" s="9"/>
      <c r="AJ157" s="9">
        <f t="shared" ca="1" si="156"/>
        <v>11814.781536038916</v>
      </c>
      <c r="AL157" s="25" t="str">
        <f t="shared" ca="1" si="158"/>
        <v/>
      </c>
      <c r="AM157" s="51"/>
      <c r="AO157" s="91">
        <f ca="1">Function!AL157</f>
        <v>0</v>
      </c>
      <c r="AP157" s="98">
        <f t="shared" ca="1" si="172"/>
        <v>0</v>
      </c>
      <c r="AR157" s="50">
        <f t="shared" ca="1" si="144"/>
        <v>0</v>
      </c>
      <c r="AT157" s="50">
        <f t="shared" ca="1" si="145"/>
        <v>0</v>
      </c>
      <c r="AV157" s="50">
        <f t="shared" ca="1" si="146"/>
        <v>0</v>
      </c>
      <c r="AX157" s="50">
        <f t="shared" ca="1" si="147"/>
        <v>0</v>
      </c>
      <c r="AZ157" s="50">
        <f t="shared" ca="1" si="148"/>
        <v>0</v>
      </c>
      <c r="BB157" s="50">
        <f t="shared" ca="1" si="149"/>
        <v>0</v>
      </c>
      <c r="BD157" s="50">
        <f t="shared" ca="1" si="150"/>
        <v>0</v>
      </c>
      <c r="BF157" s="50">
        <f t="shared" ca="1" si="151"/>
        <v>0</v>
      </c>
      <c r="BH157" s="50">
        <f t="shared" ca="1" si="152"/>
        <v>0</v>
      </c>
      <c r="BJ157" s="50">
        <f t="shared" ca="1" si="153"/>
        <v>0</v>
      </c>
      <c r="BL157" s="50">
        <f t="shared" ca="1" si="155"/>
        <v>0</v>
      </c>
    </row>
    <row r="158" spans="2:64" x14ac:dyDescent="0.2">
      <c r="D158" s="1" t="s">
        <v>212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6"/>
        <v>0</v>
      </c>
      <c r="AL158" s="25" t="str">
        <f t="shared" si="158"/>
        <v/>
      </c>
      <c r="AM158" s="51"/>
      <c r="AR158" s="50">
        <f t="shared" si="144"/>
        <v>0</v>
      </c>
      <c r="AT158" s="50">
        <f t="shared" si="145"/>
        <v>0</v>
      </c>
      <c r="AV158" s="50">
        <f t="shared" si="146"/>
        <v>0</v>
      </c>
      <c r="AX158" s="50">
        <f t="shared" si="147"/>
        <v>0</v>
      </c>
      <c r="AZ158" s="50">
        <f t="shared" si="148"/>
        <v>0</v>
      </c>
      <c r="BB158" s="50">
        <f t="shared" si="149"/>
        <v>0</v>
      </c>
      <c r="BD158" s="50">
        <f t="shared" si="150"/>
        <v>0</v>
      </c>
      <c r="BF158" s="50">
        <f t="shared" si="151"/>
        <v>0</v>
      </c>
      <c r="BH158" s="50">
        <f t="shared" si="152"/>
        <v>0</v>
      </c>
      <c r="BJ158" s="50">
        <f t="shared" si="153"/>
        <v>0</v>
      </c>
      <c r="BL158" s="50">
        <f t="shared" si="155"/>
        <v>0</v>
      </c>
    </row>
    <row r="159" spans="2:64" x14ac:dyDescent="0.2">
      <c r="B159" s="18">
        <f>B157+1</f>
        <v>100</v>
      </c>
      <c r="D159" s="36" t="s">
        <v>87</v>
      </c>
      <c r="F159" s="50">
        <f ca="1">Function!V159</f>
        <v>151458.62512828546</v>
      </c>
      <c r="H159" s="78">
        <f>'Function Factors'!L19</f>
        <v>427.13051271001717</v>
      </c>
      <c r="J159" s="31" t="s">
        <v>182</v>
      </c>
      <c r="K159" s="73">
        <f>_xlfn.IFNA(MATCH(J159,'Dist Factors'!$B$15:$B$431,0),0)</f>
        <v>11</v>
      </c>
      <c r="L159" s="50">
        <f t="shared" ref="L159:L160" ca="1" si="174">F159-H159</f>
        <v>151031.49461557544</v>
      </c>
      <c r="N159" s="18" t="s">
        <v>227</v>
      </c>
      <c r="O159" s="73">
        <f>_xlfn.IFNA(MATCH(N159,'Dist Factors'!$B$15:$B$431,0),0)</f>
        <v>29</v>
      </c>
      <c r="P159" s="20">
        <f ca="1">OFFSET('Dist Factors'!$B$15,$O159-1,P$14)*$L159+OFFSET('Dist Factors'!$B$15,$K159-1,P$14)*$H159</f>
        <v>16355.649916370168</v>
      </c>
      <c r="R159" s="20">
        <f ca="1">OFFSET('Dist Factors'!$B$15,$O159-1,R$14)*$L159+OFFSET('Dist Factors'!$B$15,$K159-1,R$14)*$H159</f>
        <v>3128.2561910454187</v>
      </c>
      <c r="S159" s="20"/>
      <c r="T159" s="20">
        <f ca="1">OFFSET('Dist Factors'!$B$15,$O159-1,T$14)*$L159+OFFSET('Dist Factors'!$B$15,$K159-1,T$14)*$H159</f>
        <v>16591.910134258156</v>
      </c>
      <c r="U159" s="20"/>
      <c r="V159" s="20">
        <f ca="1">OFFSET('Dist Factors'!$B$15,$O159-1,V$14)*$L159+OFFSET('Dist Factors'!$B$15,$K159-1,V$14)*$H159</f>
        <v>15450.631284303161</v>
      </c>
      <c r="W159" s="9"/>
      <c r="X159" s="20">
        <f ca="1">OFFSET('Dist Factors'!$B$15,$O159-1,X$14)*$L159+OFFSET('Dist Factors'!$B$15,$K159-1,X$14)*$H159</f>
        <v>20955.360028710787</v>
      </c>
      <c r="Y159" s="9"/>
      <c r="Z159" s="20">
        <f ca="1">OFFSET('Dist Factors'!$B$15,$O159-1,Z$14)*$L159+OFFSET('Dist Factors'!$B$15,$K159-1,Z$14)*$H159</f>
        <v>29461.926867395028</v>
      </c>
      <c r="AA159" s="20"/>
      <c r="AB159" s="20">
        <f ca="1">OFFSET('Dist Factors'!$B$15,$O159-1,AB$14)*$L159+OFFSET('Dist Factors'!$B$15,$K159-1,AB$14)*$H159</f>
        <v>12635.927051838724</v>
      </c>
      <c r="AC159" s="9"/>
      <c r="AD159" s="20">
        <f ca="1">OFFSET('Dist Factors'!$B$15,$O159-1,AD$14)*$L159+OFFSET('Dist Factors'!$B$15,$K159-1,AD$14)*$H159</f>
        <v>2839.9369420136336</v>
      </c>
      <c r="AE159" s="9"/>
      <c r="AF159" s="20">
        <f ca="1">OFFSET('Dist Factors'!$B$15,$O159-1,AF$14)*$L159+OFFSET('Dist Factors'!$B$15,$K159-1,AF$14)*$H159</f>
        <v>34039.026712350395</v>
      </c>
      <c r="AG159" s="9"/>
      <c r="AH159" s="20">
        <f ca="1">OFFSET('Dist Factors'!$B$15,$O159-1,AH$14)*$L159+OFFSET('Dist Factors'!$B$15,$K159-1,AH$14)*$H159</f>
        <v>0</v>
      </c>
      <c r="AI159" s="9"/>
      <c r="AJ159" s="9">
        <f t="shared" ca="1" si="156"/>
        <v>151458.62512828546</v>
      </c>
      <c r="AL159" s="25" t="str">
        <f t="shared" ca="1" si="158"/>
        <v/>
      </c>
      <c r="AM159" s="51"/>
      <c r="AO159" s="91"/>
      <c r="AP159" s="98"/>
      <c r="AR159" s="50"/>
      <c r="AT159" s="50"/>
      <c r="AV159" s="50"/>
      <c r="AX159" s="50"/>
      <c r="AZ159" s="50"/>
      <c r="BB159" s="50"/>
      <c r="BD159" s="50"/>
      <c r="BF159" s="50"/>
      <c r="BH159" s="50"/>
      <c r="BJ159" s="50"/>
      <c r="BL159" s="50"/>
    </row>
    <row r="160" spans="2:64" x14ac:dyDescent="0.2">
      <c r="B160" s="18">
        <f>B159+1</f>
        <v>101</v>
      </c>
      <c r="D160" s="36" t="s">
        <v>213</v>
      </c>
      <c r="F160" s="50">
        <f ca="1">Function!V160</f>
        <v>184250.05767693275</v>
      </c>
      <c r="H160" s="38">
        <f>'Function Factors'!L13</f>
        <v>1107.36012997326</v>
      </c>
      <c r="J160" s="31" t="s">
        <v>182</v>
      </c>
      <c r="K160" s="73">
        <f>_xlfn.IFNA(MATCH(J160,'Dist Factors'!$B$15:$B$431,0),0)</f>
        <v>11</v>
      </c>
      <c r="L160" s="50">
        <f t="shared" ca="1" si="174"/>
        <v>183142.69754695948</v>
      </c>
      <c r="N160" s="18" t="s">
        <v>254</v>
      </c>
      <c r="O160" s="73">
        <f>_xlfn.IFNA(MATCH(N160,'Dist Factors'!$B$15:$B$431,0),0)</f>
        <v>41</v>
      </c>
      <c r="P160" s="22">
        <f ca="1">OFFSET('Dist Factors'!$B$15,$O160-1,P$14)*$L160+OFFSET('Dist Factors'!$B$15,$K160-1,P$14)*$H160</f>
        <v>18856.373801257083</v>
      </c>
      <c r="R160" s="22">
        <f ca="1">OFFSET('Dist Factors'!$B$15,$O160-1,R$14)*$L160+OFFSET('Dist Factors'!$B$15,$K160-1,R$14)*$H160</f>
        <v>3606.5560455295131</v>
      </c>
      <c r="S160" s="22"/>
      <c r="T160" s="22">
        <f ca="1">OFFSET('Dist Factors'!$B$15,$O160-1,T$14)*$L160+OFFSET('Dist Factors'!$B$15,$K160-1,T$14)*$H160</f>
        <v>19128.757412158619</v>
      </c>
      <c r="U160" s="22"/>
      <c r="V160" s="22">
        <f ca="1">OFFSET('Dist Factors'!$B$15,$O160-1,V$14)*$L160+OFFSET('Dist Factors'!$B$15,$K160-1,V$14)*$H160</f>
        <v>15304.692369778437</v>
      </c>
      <c r="W160" s="13"/>
      <c r="X160" s="22">
        <f ca="1">OFFSET('Dist Factors'!$B$15,$O160-1,X$14)*$L160+OFFSET('Dist Factors'!$B$15,$K160-1,X$14)*$H160</f>
        <v>24457.377068685662</v>
      </c>
      <c r="Y160" s="9"/>
      <c r="Z160" s="20">
        <f ca="1">OFFSET('Dist Factors'!$B$15,$O160-1,Z$14)*$L160+OFFSET('Dist Factors'!$B$15,$K160-1,Z$14)*$H160</f>
        <v>34419.982039641953</v>
      </c>
      <c r="AA160" s="20"/>
      <c r="AB160" s="20">
        <f ca="1">OFFSET('Dist Factors'!$B$15,$O160-1,AB$14)*$L160+OFFSET('Dist Factors'!$B$15,$K160-1,AB$14)*$H160</f>
        <v>15997.030879782431</v>
      </c>
      <c r="AC160" s="9"/>
      <c r="AD160" s="20">
        <f ca="1">OFFSET('Dist Factors'!$B$15,$O160-1,AD$14)*$L160+OFFSET('Dist Factors'!$B$15,$K160-1,AD$14)*$H160</f>
        <v>3416.6690359990903</v>
      </c>
      <c r="AE160" s="9"/>
      <c r="AF160" s="20">
        <f ca="1">OFFSET('Dist Factors'!$B$15,$O160-1,AF$14)*$L160+OFFSET('Dist Factors'!$B$15,$K160-1,AF$14)*$H160</f>
        <v>49062.61902409992</v>
      </c>
      <c r="AG160" s="9"/>
      <c r="AH160" s="20">
        <f ca="1">OFFSET('Dist Factors'!$B$15,$O160-1,AH$14)*$L160+OFFSET('Dist Factors'!$B$15,$K160-1,AH$14)*$H160</f>
        <v>0</v>
      </c>
      <c r="AI160" s="9"/>
      <c r="AJ160" s="9">
        <f t="shared" ca="1" si="156"/>
        <v>184250.05767693272</v>
      </c>
      <c r="AL160" s="25" t="str">
        <f t="shared" ca="1" si="158"/>
        <v/>
      </c>
      <c r="AM160" s="51"/>
      <c r="AO160" s="91">
        <f>Function!AL160</f>
        <v>104984.30387066457</v>
      </c>
      <c r="AP160" s="98">
        <f ca="1">IFERROR(AO160/L160,0)</f>
        <v>0.57323772815864327</v>
      </c>
      <c r="AR160" s="50">
        <f ca="1">$AP160*P160</f>
        <v>10809.184879142771</v>
      </c>
      <c r="AT160" s="50">
        <f ca="1">$AP160*R160</f>
        <v>2067.4139940161585</v>
      </c>
      <c r="AV160" s="50">
        <f ca="1">$AP160*T160</f>
        <v>10965.325441443614</v>
      </c>
      <c r="AX160" s="50">
        <f ca="1">$AP160*V160</f>
        <v>8773.2270842187136</v>
      </c>
      <c r="AZ160" s="50">
        <f ca="1">$AP160*X160</f>
        <v>14019.891267572668</v>
      </c>
      <c r="BB160" s="50">
        <f ca="1">$AP160*Z160</f>
        <v>19730.832307665656</v>
      </c>
      <c r="BD160" s="50">
        <f ca="1">$AP160*AB160</f>
        <v>9170.1016388101434</v>
      </c>
      <c r="BF160" s="50">
        <f ca="1">$AP160*AD160</f>
        <v>1958.5635960661002</v>
      </c>
      <c r="BH160" s="50">
        <f ca="1">$AP160*(AF160-H160)</f>
        <v>27489.763661728739</v>
      </c>
      <c r="BJ160" s="50">
        <f ca="1">$AP160*AH160</f>
        <v>0</v>
      </c>
      <c r="BL160" s="50">
        <f t="shared" ca="1" si="155"/>
        <v>104984.30387066456</v>
      </c>
    </row>
    <row r="161" spans="2:64" x14ac:dyDescent="0.2">
      <c r="AL161" s="25" t="str">
        <f t="shared" si="158"/>
        <v/>
      </c>
      <c r="AM161" s="51"/>
    </row>
    <row r="162" spans="2:64" x14ac:dyDescent="0.2">
      <c r="B162" s="18">
        <f>B160+1</f>
        <v>102</v>
      </c>
      <c r="D162" s="1" t="s">
        <v>399</v>
      </c>
      <c r="F162" s="80">
        <f ca="1">SUM(F115:F160)</f>
        <v>946939.3723735325</v>
      </c>
      <c r="H162" s="80">
        <f>SUM(H115:H160)</f>
        <v>5563.8953516590282</v>
      </c>
      <c r="L162" s="80">
        <f ca="1">SUM(L115:L160)</f>
        <v>941375.47702187346</v>
      </c>
      <c r="P162" s="11">
        <f ca="1">SUM(P115:P160)</f>
        <v>88218.856885679357</v>
      </c>
      <c r="R162" s="11">
        <f ca="1">SUM(R115:R160)</f>
        <v>14824.69933423407</v>
      </c>
      <c r="S162" s="20"/>
      <c r="T162" s="11">
        <f ca="1">SUM(T115:T160)</f>
        <v>78628.495909348363</v>
      </c>
      <c r="U162" s="20"/>
      <c r="V162" s="11">
        <f ca="1">SUM(V115:V160)</f>
        <v>213837.25085384495</v>
      </c>
      <c r="X162" s="11">
        <f ca="1">SUM(X115:X160)</f>
        <v>100531.7141810902</v>
      </c>
      <c r="Z162" s="11">
        <f ca="1">SUM(Z115:Z160)</f>
        <v>141482.86575497032</v>
      </c>
      <c r="AB162" s="11">
        <f ca="1">SUM(AB115:AB160)</f>
        <v>65755.57679942112</v>
      </c>
      <c r="AD162" s="11">
        <f ca="1">SUM(AD115:AD160)</f>
        <v>14044.171376751005</v>
      </c>
      <c r="AF162" s="11">
        <f ca="1">SUM(AF115:AF160)</f>
        <v>211275.85789201714</v>
      </c>
      <c r="AH162" s="11">
        <f ca="1">SUM(AH115:AH160)</f>
        <v>18339.883386175716</v>
      </c>
      <c r="AJ162" s="11">
        <f ca="1">P162+R162+T162+V162+X162+Z162+AB162+AH162+AF162+AD162</f>
        <v>946939.37237353215</v>
      </c>
      <c r="AL162" s="25" t="str">
        <f ca="1">IF(ROUND(F162,4)=ROUND(AJ162,4), "", "check")</f>
        <v/>
      </c>
      <c r="AM162" s="51"/>
      <c r="AO162" s="92">
        <f ca="1">SUM(AO116:AO161)</f>
        <v>262900.4146806901</v>
      </c>
      <c r="AR162" s="92">
        <f ca="1">SUM(AR116:AR161)</f>
        <v>28470.268114147861</v>
      </c>
      <c r="AT162" s="92">
        <f ca="1">SUM(AT116:AT161)</f>
        <v>5445.3533148606139</v>
      </c>
      <c r="AV162" s="92">
        <f ca="1">SUM(AV116:AV161)</f>
        <v>28881.526106485151</v>
      </c>
      <c r="AX162" s="92">
        <f ca="1">SUM(AX116:AX161)</f>
        <v>26894.902828451814</v>
      </c>
      <c r="AZ162" s="92">
        <f ca="1">SUM(AZ116:AZ161)</f>
        <v>36476.980217628588</v>
      </c>
      <c r="BB162" s="92">
        <f ca="1">SUM(BB116:BB161)</f>
        <v>51284.355031017098</v>
      </c>
      <c r="BD162" s="92">
        <f ca="1">SUM(BD116:BD161)</f>
        <v>21995.349183684521</v>
      </c>
      <c r="BF162" s="92">
        <f ca="1">SUM(BF116:BF161)</f>
        <v>4943.4762042366647</v>
      </c>
      <c r="BH162" s="92">
        <f ca="1">SUM(BH116:BH161)</f>
        <v>58508.203680177816</v>
      </c>
      <c r="BJ162" s="92">
        <f ca="1">SUM(BJ116:BJ161)</f>
        <v>0</v>
      </c>
      <c r="BL162" s="92">
        <f ca="1">SUM(BL116:BL161)</f>
        <v>262900.4146806901</v>
      </c>
    </row>
    <row r="163" spans="2:64" x14ac:dyDescent="0.2">
      <c r="S163" s="20"/>
      <c r="U163" s="20"/>
      <c r="AL163" s="25" t="str">
        <f t="shared" si="158"/>
        <v/>
      </c>
      <c r="AM163" s="51"/>
    </row>
    <row r="164" spans="2:64" ht="13.5" thickBot="1" x14ac:dyDescent="0.25">
      <c r="B164" s="18">
        <f>B162+1</f>
        <v>103</v>
      </c>
      <c r="D164" s="1" t="s">
        <v>400</v>
      </c>
      <c r="F164" s="82">
        <f ca="1">F162+F104+F109+F108+F97</f>
        <v>2464291.6658636788</v>
      </c>
      <c r="H164" s="82">
        <f>H162+H104+H109+H108+H97</f>
        <v>5563.8953516590282</v>
      </c>
      <c r="L164" s="82">
        <f ca="1">L162+L104+L109+L108+L97</f>
        <v>2458727.7705120193</v>
      </c>
      <c r="P164" s="34">
        <f ca="1">P162+P104+P109+P108+P97</f>
        <v>311406.91405573947</v>
      </c>
      <c r="R164" s="34">
        <f ca="1">R162+R104+R109+R108+R97</f>
        <v>57512.664971773804</v>
      </c>
      <c r="S164" s="20"/>
      <c r="T164" s="34">
        <f ca="1">T162+T104+T109+T108+T97</f>
        <v>306243.27582367021</v>
      </c>
      <c r="U164" s="20"/>
      <c r="V164" s="34">
        <f ca="1">V162+V104+V109+V108+V97</f>
        <v>216775.89918464422</v>
      </c>
      <c r="X164" s="34">
        <f ca="1">X162+X104+X109+X108+X97</f>
        <v>407980.07155946712</v>
      </c>
      <c r="Z164" s="34">
        <f ca="1">Z162+Z104+Z109+Z108+Z97</f>
        <v>583743.7291515196</v>
      </c>
      <c r="AB164" s="34">
        <f ca="1">AB162+AB104+AB109+AB108+AB97</f>
        <v>293237.9955716416</v>
      </c>
      <c r="AD164" s="34">
        <f ca="1">AD162+AD104+AD109+AD108+AD97</f>
        <v>48458.119684596852</v>
      </c>
      <c r="AF164" s="34">
        <f ca="1">AF162+AF104+AF109+AF108+AF97</f>
        <v>220593.11247445</v>
      </c>
      <c r="AH164" s="34">
        <f ca="1">AH162+AH104+AH109+AH108+AH97</f>
        <v>18339.883386175716</v>
      </c>
      <c r="AJ164" s="34">
        <f ca="1">AJ162+AJ104+AJ109+AJ108+AJ97</f>
        <v>2464291.6658636788</v>
      </c>
      <c r="AL164" s="25" t="str">
        <f t="shared" ca="1" si="158"/>
        <v/>
      </c>
      <c r="AM164" s="51"/>
    </row>
    <row r="165" spans="2:64" ht="13.5" thickTop="1" x14ac:dyDescent="0.2">
      <c r="F165" s="50"/>
      <c r="H165" s="50"/>
      <c r="L165" s="50"/>
      <c r="AL165" s="25" t="str">
        <f t="shared" si="158"/>
        <v/>
      </c>
      <c r="AM165" s="51"/>
    </row>
    <row r="166" spans="2:64" x14ac:dyDescent="0.2">
      <c r="F166" s="50"/>
      <c r="H166" s="50"/>
      <c r="L166" s="50"/>
      <c r="AL166" s="25" t="str">
        <f t="shared" si="158"/>
        <v/>
      </c>
      <c r="AM166" s="51"/>
    </row>
    <row r="167" spans="2:64" x14ac:dyDescent="0.2">
      <c r="F167" s="50"/>
      <c r="H167" s="50"/>
      <c r="L167" s="50"/>
      <c r="AL167" s="25" t="str">
        <f t="shared" si="158"/>
        <v/>
      </c>
      <c r="AM167" s="51"/>
    </row>
    <row r="168" spans="2:64" x14ac:dyDescent="0.2">
      <c r="D168" s="6" t="s">
        <v>109</v>
      </c>
      <c r="AL168" s="25" t="str">
        <f t="shared" si="158"/>
        <v/>
      </c>
      <c r="AM168" s="51"/>
    </row>
    <row r="169" spans="2:64" x14ac:dyDescent="0.2">
      <c r="D169" s="6"/>
      <c r="F169" s="50"/>
      <c r="H169" s="78"/>
      <c r="K169" s="73"/>
      <c r="L169" s="50"/>
      <c r="O169" s="73"/>
      <c r="P169" s="20"/>
      <c r="R169" s="20"/>
      <c r="S169" s="20"/>
      <c r="T169" s="20"/>
      <c r="U169" s="20"/>
      <c r="V169" s="20"/>
      <c r="W169" s="9"/>
      <c r="X169" s="20"/>
      <c r="Y169" s="9"/>
      <c r="Z169" s="20"/>
      <c r="AA169" s="20"/>
      <c r="AB169" s="20"/>
      <c r="AC169" s="9"/>
      <c r="AD169" s="20"/>
      <c r="AE169" s="9"/>
      <c r="AF169" s="20"/>
      <c r="AG169" s="9"/>
      <c r="AH169" s="20"/>
      <c r="AI169" s="9"/>
      <c r="AJ169" s="20"/>
      <c r="AL169" s="25" t="str">
        <f t="shared" si="158"/>
        <v/>
      </c>
      <c r="AM169" s="51"/>
    </row>
    <row r="170" spans="2:64" x14ac:dyDescent="0.2">
      <c r="B170" s="18">
        <f>B164+1</f>
        <v>104</v>
      </c>
      <c r="D170" s="1" t="s">
        <v>123</v>
      </c>
      <c r="F170" s="50">
        <f ca="1">Function!V170</f>
        <v>0</v>
      </c>
      <c r="H170" s="78"/>
      <c r="K170" s="73">
        <f>_xlfn.IFNA(MATCH(J170,'Dist Factors'!$B$15:$B$431,0),0)</f>
        <v>0</v>
      </c>
      <c r="L170" s="50">
        <f t="shared" ref="L170:L176" ca="1" si="175">F170-H170</f>
        <v>0</v>
      </c>
      <c r="O170" s="73">
        <f>_xlfn.IFNA(MATCH(N170,'Dist Factors'!$B$15:$B$431,0),0)</f>
        <v>0</v>
      </c>
      <c r="P170" s="20">
        <f ca="1">OFFSET('Dist Factors'!$B$15,$O170-1,P$14)*$L170+OFFSET('Dist Factors'!$B$15,$K170-1,P$14)*$H170</f>
        <v>0</v>
      </c>
      <c r="R170" s="20">
        <f ca="1">OFFSET('Dist Factors'!$B$15,$O170-1,R$14)*$L170+OFFSET('Dist Factors'!$B$15,$K170-1,R$14)*$H170</f>
        <v>0</v>
      </c>
      <c r="S170" s="20"/>
      <c r="T170" s="20">
        <f ca="1">OFFSET('Dist Factors'!$B$15,$O170-1,T$14)*$L170+OFFSET('Dist Factors'!$B$15,$K170-1,T$14)*$H170</f>
        <v>0</v>
      </c>
      <c r="U170" s="20"/>
      <c r="V170" s="20">
        <f ca="1">OFFSET('Dist Factors'!$B$15,$O170-1,V$14)*$L170+OFFSET('Dist Factors'!$B$15,$K170-1,V$14)*$H170</f>
        <v>0</v>
      </c>
      <c r="W170" s="9"/>
      <c r="X170" s="20">
        <f ca="1">OFFSET('Dist Factors'!$B$15,$O170-1,X$14)*$L170+OFFSET('Dist Factors'!$B$15,$K170-1,X$14)*$H170</f>
        <v>0</v>
      </c>
      <c r="Y170" s="9"/>
      <c r="Z170" s="20">
        <f ca="1">OFFSET('Dist Factors'!$B$15,$O170-1,Z$14)*$L170+OFFSET('Dist Factors'!$B$15,$K170-1,Z$14)*$H170</f>
        <v>0</v>
      </c>
      <c r="AA170" s="20"/>
      <c r="AB170" s="20">
        <f ca="1">OFFSET('Dist Factors'!$B$15,$O170-1,AB$14)*$L170+OFFSET('Dist Factors'!$B$15,$K170-1,AB$14)*$H170</f>
        <v>0</v>
      </c>
      <c r="AC170" s="9"/>
      <c r="AD170" s="20">
        <f ca="1">OFFSET('Dist Factors'!$B$15,$O170-1,AD$14)*$L170+OFFSET('Dist Factors'!$B$15,$K170-1,AD$14)*$H170</f>
        <v>0</v>
      </c>
      <c r="AE170" s="9"/>
      <c r="AF170" s="20">
        <f ca="1">OFFSET('Dist Factors'!$B$15,$O170-1,AF$14)*$L170+OFFSET('Dist Factors'!$B$15,$K170-1,AF$14)*$H170</f>
        <v>0</v>
      </c>
      <c r="AG170" s="9"/>
      <c r="AH170" s="20">
        <f ca="1">OFFSET('Dist Factors'!$B$15,$O170-1,AH$14)*$L170+OFFSET('Dist Factors'!$B$15,$K170-1,AH$14)*$H170</f>
        <v>0</v>
      </c>
      <c r="AI170" s="9"/>
      <c r="AJ170" s="20">
        <f t="shared" ref="AJ170:AJ176" ca="1" si="176">P170+R170+T170+V170+X170+Z170+AB170+AD170+AF170+AH170</f>
        <v>0</v>
      </c>
      <c r="AL170" s="25" t="str">
        <f t="shared" ca="1" si="158"/>
        <v/>
      </c>
      <c r="AM170" s="51"/>
    </row>
    <row r="171" spans="2:64" x14ac:dyDescent="0.2">
      <c r="B171" s="18">
        <f t="shared" ref="B171:B176" si="177">B170+1</f>
        <v>105</v>
      </c>
      <c r="D171" s="1" t="s">
        <v>134</v>
      </c>
      <c r="F171" s="50">
        <f ca="1">Function!V171</f>
        <v>0</v>
      </c>
      <c r="H171" s="78"/>
      <c r="J171" s="2"/>
      <c r="K171" s="73">
        <f>_xlfn.IFNA(MATCH(J171,'Dist Factors'!$B$15:$B$431,0),0)</f>
        <v>0</v>
      </c>
      <c r="L171" s="50">
        <f t="shared" ca="1" si="175"/>
        <v>0</v>
      </c>
      <c r="O171" s="73">
        <f>_xlfn.IFNA(MATCH(N171,'Dist Factors'!$B$15:$B$431,0),0)</f>
        <v>0</v>
      </c>
      <c r="P171" s="20">
        <f ca="1">OFFSET('Dist Factors'!$B$15,$O171-1,P$14)*$L171+OFFSET('Dist Factors'!$B$15,$K171-1,P$14)*$H171</f>
        <v>0</v>
      </c>
      <c r="R171" s="20">
        <f ca="1">OFFSET('Dist Factors'!$B$15,$O171-1,R$14)*$L171+OFFSET('Dist Factors'!$B$15,$K171-1,R$14)*$H171</f>
        <v>0</v>
      </c>
      <c r="S171" s="20"/>
      <c r="T171" s="20">
        <f ca="1">OFFSET('Dist Factors'!$B$15,$O171-1,T$14)*$L171+OFFSET('Dist Factors'!$B$15,$K171-1,T$14)*$H171</f>
        <v>0</v>
      </c>
      <c r="U171" s="20"/>
      <c r="V171" s="20">
        <f ca="1">OFFSET('Dist Factors'!$B$15,$O171-1,V$14)*$L171+OFFSET('Dist Factors'!$B$15,$K171-1,V$14)*$H171</f>
        <v>0</v>
      </c>
      <c r="W171" s="9"/>
      <c r="X171" s="20">
        <f ca="1">OFFSET('Dist Factors'!$B$15,$O171-1,X$14)*$L171+OFFSET('Dist Factors'!$B$15,$K171-1,X$14)*$H171</f>
        <v>0</v>
      </c>
      <c r="Y171" s="9"/>
      <c r="Z171" s="20">
        <f ca="1">OFFSET('Dist Factors'!$B$15,$O171-1,Z$14)*$L171+OFFSET('Dist Factors'!$B$15,$K171-1,Z$14)*$H171</f>
        <v>0</v>
      </c>
      <c r="AA171" s="20"/>
      <c r="AB171" s="20">
        <f ca="1">OFFSET('Dist Factors'!$B$15,$O171-1,AB$14)*$L171+OFFSET('Dist Factors'!$B$15,$K171-1,AB$14)*$H171</f>
        <v>0</v>
      </c>
      <c r="AC171" s="9"/>
      <c r="AD171" s="20">
        <f ca="1">OFFSET('Dist Factors'!$B$15,$O171-1,AD$14)*$L171+OFFSET('Dist Factors'!$B$15,$K171-1,AD$14)*$H171</f>
        <v>0</v>
      </c>
      <c r="AE171" s="9"/>
      <c r="AF171" s="20">
        <f ca="1">OFFSET('Dist Factors'!$B$15,$O171-1,AF$14)*$L171+OFFSET('Dist Factors'!$B$15,$K171-1,AF$14)*$H171</f>
        <v>0</v>
      </c>
      <c r="AG171" s="9"/>
      <c r="AH171" s="20">
        <f ca="1">OFFSET('Dist Factors'!$B$15,$O171-1,AH$14)*$L171+OFFSET('Dist Factors'!$B$15,$K171-1,AH$14)*$H171</f>
        <v>0</v>
      </c>
      <c r="AI171" s="9"/>
      <c r="AJ171" s="20">
        <f t="shared" ca="1" si="176"/>
        <v>0</v>
      </c>
      <c r="AL171" s="25" t="str">
        <f t="shared" ca="1" si="158"/>
        <v/>
      </c>
      <c r="AM171" s="51"/>
    </row>
    <row r="172" spans="2:64" x14ac:dyDescent="0.2">
      <c r="B172" s="18">
        <f t="shared" si="177"/>
        <v>106</v>
      </c>
      <c r="D172" s="1" t="s">
        <v>110</v>
      </c>
      <c r="F172" s="50">
        <f ca="1">Function!V172</f>
        <v>0</v>
      </c>
      <c r="H172" s="78"/>
      <c r="J172" s="2"/>
      <c r="K172" s="73">
        <f>_xlfn.IFNA(MATCH(J172,'Dist Factors'!$B$15:$B$431,0),0)</f>
        <v>0</v>
      </c>
      <c r="L172" s="50">
        <f t="shared" ca="1" si="175"/>
        <v>0</v>
      </c>
      <c r="O172" s="73">
        <f>_xlfn.IFNA(MATCH(N172,'Dist Factors'!$B$15:$B$431,0),0)</f>
        <v>0</v>
      </c>
      <c r="P172" s="20">
        <f ca="1">OFFSET('Dist Factors'!$B$15,$O172-1,P$14)*$L172+OFFSET('Dist Factors'!$B$15,$K172-1,P$14)*$H172</f>
        <v>0</v>
      </c>
      <c r="R172" s="20">
        <f ca="1">OFFSET('Dist Factors'!$B$15,$O172-1,R$14)*$L172+OFFSET('Dist Factors'!$B$15,$K172-1,R$14)*$H172</f>
        <v>0</v>
      </c>
      <c r="S172" s="20"/>
      <c r="T172" s="20">
        <f ca="1">OFFSET('Dist Factors'!$B$15,$O172-1,T$14)*$L172+OFFSET('Dist Factors'!$B$15,$K172-1,T$14)*$H172</f>
        <v>0</v>
      </c>
      <c r="U172" s="20"/>
      <c r="V172" s="20">
        <f ca="1">OFFSET('Dist Factors'!$B$15,$O172-1,V$14)*$L172+OFFSET('Dist Factors'!$B$15,$K172-1,V$14)*$H172</f>
        <v>0</v>
      </c>
      <c r="W172" s="9"/>
      <c r="X172" s="20">
        <f ca="1">OFFSET('Dist Factors'!$B$15,$O172-1,X$14)*$L172+OFFSET('Dist Factors'!$B$15,$K172-1,X$14)*$H172</f>
        <v>0</v>
      </c>
      <c r="Y172" s="9"/>
      <c r="Z172" s="20">
        <f ca="1">OFFSET('Dist Factors'!$B$15,$O172-1,Z$14)*$L172+OFFSET('Dist Factors'!$B$15,$K172-1,Z$14)*$H172</f>
        <v>0</v>
      </c>
      <c r="AA172" s="20"/>
      <c r="AB172" s="20">
        <f ca="1">OFFSET('Dist Factors'!$B$15,$O172-1,AB$14)*$L172+OFFSET('Dist Factors'!$B$15,$K172-1,AB$14)*$H172</f>
        <v>0</v>
      </c>
      <c r="AC172" s="9"/>
      <c r="AD172" s="20">
        <f ca="1">OFFSET('Dist Factors'!$B$15,$O172-1,AD$14)*$L172+OFFSET('Dist Factors'!$B$15,$K172-1,AD$14)*$H172</f>
        <v>0</v>
      </c>
      <c r="AE172" s="9"/>
      <c r="AF172" s="20">
        <f ca="1">OFFSET('Dist Factors'!$B$15,$O172-1,AF$14)*$L172+OFFSET('Dist Factors'!$B$15,$K172-1,AF$14)*$H172</f>
        <v>0</v>
      </c>
      <c r="AG172" s="9"/>
      <c r="AH172" s="20">
        <f ca="1">OFFSET('Dist Factors'!$B$15,$O172-1,AH$14)*$L172+OFFSET('Dist Factors'!$B$15,$K172-1,AH$14)*$H172</f>
        <v>0</v>
      </c>
      <c r="AI172" s="9"/>
      <c r="AJ172" s="20">
        <f t="shared" ca="1" si="176"/>
        <v>0</v>
      </c>
      <c r="AL172" s="25" t="str">
        <f t="shared" ca="1" si="158"/>
        <v/>
      </c>
      <c r="AM172" s="51"/>
    </row>
    <row r="173" spans="2:64" x14ac:dyDescent="0.2">
      <c r="B173" s="18">
        <f t="shared" si="177"/>
        <v>107</v>
      </c>
      <c r="D173" s="1" t="s">
        <v>125</v>
      </c>
      <c r="F173" s="50">
        <f ca="1">Function!V173</f>
        <v>26870.623617239937</v>
      </c>
      <c r="H173" s="78"/>
      <c r="J173" s="2"/>
      <c r="K173" s="73">
        <f>_xlfn.IFNA(MATCH(J173,'Dist Factors'!$B$15:$B$431,0),0)</f>
        <v>0</v>
      </c>
      <c r="L173" s="50">
        <f t="shared" ca="1" si="175"/>
        <v>26870.623617239937</v>
      </c>
      <c r="N173" s="18" t="s">
        <v>182</v>
      </c>
      <c r="O173" s="73">
        <f>_xlfn.IFNA(MATCH(N173,'Dist Factors'!$B$15:$B$431,0),0)</f>
        <v>11</v>
      </c>
      <c r="P173" s="20">
        <f ca="1">OFFSET('Dist Factors'!$B$15,$O173-1,P$14)*$L173+OFFSET('Dist Factors'!$B$15,$K173-1,P$14)*$H173</f>
        <v>0</v>
      </c>
      <c r="R173" s="20">
        <f ca="1">OFFSET('Dist Factors'!$B$15,$O173-1,R$14)*$L173+OFFSET('Dist Factors'!$B$15,$K173-1,R$14)*$H173</f>
        <v>0</v>
      </c>
      <c r="S173" s="20"/>
      <c r="T173" s="20">
        <f ca="1">OFFSET('Dist Factors'!$B$15,$O173-1,T$14)*$L173+OFFSET('Dist Factors'!$B$15,$K173-1,T$14)*$H173</f>
        <v>0</v>
      </c>
      <c r="U173" s="20"/>
      <c r="V173" s="20">
        <f ca="1">OFFSET('Dist Factors'!$B$15,$O173-1,V$14)*$L173+OFFSET('Dist Factors'!$B$15,$K173-1,V$14)*$H173</f>
        <v>0</v>
      </c>
      <c r="W173" s="9"/>
      <c r="X173" s="20">
        <f ca="1">OFFSET('Dist Factors'!$B$15,$O173-1,X$14)*$L173+OFFSET('Dist Factors'!$B$15,$K173-1,X$14)*$H173</f>
        <v>0</v>
      </c>
      <c r="Y173" s="9"/>
      <c r="Z173" s="20">
        <f ca="1">OFFSET('Dist Factors'!$B$15,$O173-1,Z$14)*$L173+OFFSET('Dist Factors'!$B$15,$K173-1,Z$14)*$H173</f>
        <v>0</v>
      </c>
      <c r="AA173" s="20"/>
      <c r="AB173" s="20">
        <f ca="1">OFFSET('Dist Factors'!$B$15,$O173-1,AB$14)*$L173+OFFSET('Dist Factors'!$B$15,$K173-1,AB$14)*$H173</f>
        <v>0</v>
      </c>
      <c r="AC173" s="9"/>
      <c r="AD173" s="20">
        <f ca="1">OFFSET('Dist Factors'!$B$15,$O173-1,AD$14)*$L173+OFFSET('Dist Factors'!$B$15,$K173-1,AD$14)*$H173</f>
        <v>0</v>
      </c>
      <c r="AE173" s="9"/>
      <c r="AF173" s="20">
        <f ca="1">OFFSET('Dist Factors'!$B$15,$O173-1,AF$14)*$L173+OFFSET('Dist Factors'!$B$15,$K173-1,AF$14)*$H173</f>
        <v>26870.623617239937</v>
      </c>
      <c r="AG173" s="9"/>
      <c r="AH173" s="20">
        <f ca="1">OFFSET('Dist Factors'!$B$15,$O173-1,AH$14)*$L173+OFFSET('Dist Factors'!$B$15,$K173-1,AH$14)*$H173</f>
        <v>0</v>
      </c>
      <c r="AI173" s="9"/>
      <c r="AJ173" s="20">
        <f t="shared" ca="1" si="176"/>
        <v>26870.623617239937</v>
      </c>
      <c r="AL173" s="25" t="str">
        <f ca="1">IF(ROUND(F173,4)=ROUND(AJ173,4), "", "check")</f>
        <v/>
      </c>
      <c r="AM173" s="51"/>
    </row>
    <row r="174" spans="2:64" x14ac:dyDescent="0.2">
      <c r="B174" s="18">
        <f t="shared" si="177"/>
        <v>108</v>
      </c>
      <c r="D174" s="1" t="s">
        <v>126</v>
      </c>
      <c r="F174" s="50">
        <f ca="1">Function!V174</f>
        <v>14283.139384300001</v>
      </c>
      <c r="H174" s="78"/>
      <c r="J174" s="2"/>
      <c r="K174" s="73">
        <f>_xlfn.IFNA(MATCH(J174,'Dist Factors'!$B$15:$B$431,0),0)</f>
        <v>0</v>
      </c>
      <c r="L174" s="50">
        <f t="shared" ca="1" si="175"/>
        <v>14283.139384300001</v>
      </c>
      <c r="N174" s="18" t="s">
        <v>182</v>
      </c>
      <c r="O174" s="73">
        <f>_xlfn.IFNA(MATCH(N174,'Dist Factors'!$B$15:$B$431,0),0)</f>
        <v>11</v>
      </c>
      <c r="P174" s="20">
        <f ca="1">OFFSET('Dist Factors'!$B$15,$O174-1,P$14)*$L174+OFFSET('Dist Factors'!$B$15,$K174-1,P$14)*$H174</f>
        <v>0</v>
      </c>
      <c r="R174" s="20">
        <f ca="1">OFFSET('Dist Factors'!$B$15,$O174-1,R$14)*$L174+OFFSET('Dist Factors'!$B$15,$K174-1,R$14)*$H174</f>
        <v>0</v>
      </c>
      <c r="S174" s="20"/>
      <c r="T174" s="20">
        <f ca="1">OFFSET('Dist Factors'!$B$15,$O174-1,T$14)*$L174+OFFSET('Dist Factors'!$B$15,$K174-1,T$14)*$H174</f>
        <v>0</v>
      </c>
      <c r="U174" s="20"/>
      <c r="V174" s="20">
        <f ca="1">OFFSET('Dist Factors'!$B$15,$O174-1,V$14)*$L174+OFFSET('Dist Factors'!$B$15,$K174-1,V$14)*$H174</f>
        <v>0</v>
      </c>
      <c r="W174" s="9"/>
      <c r="X174" s="20">
        <f ca="1">OFFSET('Dist Factors'!$B$15,$O174-1,X$14)*$L174+OFFSET('Dist Factors'!$B$15,$K174-1,X$14)*$H174</f>
        <v>0</v>
      </c>
      <c r="Y174" s="9"/>
      <c r="Z174" s="20">
        <f ca="1">OFFSET('Dist Factors'!$B$15,$O174-1,Z$14)*$L174+OFFSET('Dist Factors'!$B$15,$K174-1,Z$14)*$H174</f>
        <v>0</v>
      </c>
      <c r="AA174" s="20"/>
      <c r="AB174" s="20">
        <f ca="1">OFFSET('Dist Factors'!$B$15,$O174-1,AB$14)*$L174+OFFSET('Dist Factors'!$B$15,$K174-1,AB$14)*$H174</f>
        <v>0</v>
      </c>
      <c r="AC174" s="9"/>
      <c r="AD174" s="20">
        <f ca="1">OFFSET('Dist Factors'!$B$15,$O174-1,AD$14)*$L174+OFFSET('Dist Factors'!$B$15,$K174-1,AD$14)*$H174</f>
        <v>0</v>
      </c>
      <c r="AE174" s="9"/>
      <c r="AF174" s="20">
        <f ca="1">OFFSET('Dist Factors'!$B$15,$O174-1,AF$14)*$L174+OFFSET('Dist Factors'!$B$15,$K174-1,AF$14)*$H174</f>
        <v>14283.139384300001</v>
      </c>
      <c r="AG174" s="9"/>
      <c r="AH174" s="20">
        <f ca="1">OFFSET('Dist Factors'!$B$15,$O174-1,AH$14)*$L174+OFFSET('Dist Factors'!$B$15,$K174-1,AH$14)*$H174</f>
        <v>0</v>
      </c>
      <c r="AI174" s="9"/>
      <c r="AJ174" s="20">
        <f t="shared" ca="1" si="176"/>
        <v>14283.139384300001</v>
      </c>
      <c r="AL174" s="25" t="str">
        <f t="shared" ca="1" si="158"/>
        <v/>
      </c>
      <c r="AM174" s="51"/>
    </row>
    <row r="175" spans="2:64" x14ac:dyDescent="0.2">
      <c r="B175" s="18">
        <f t="shared" si="177"/>
        <v>109</v>
      </c>
      <c r="D175" s="1" t="s">
        <v>127</v>
      </c>
      <c r="F175" s="50">
        <f ca="1">Function!V175</f>
        <v>17761.652743977927</v>
      </c>
      <c r="H175" s="78"/>
      <c r="J175" s="2"/>
      <c r="K175" s="73">
        <f>_xlfn.IFNA(MATCH(J175,'Dist Factors'!$B$15:$B$431,0),0)</f>
        <v>0</v>
      </c>
      <c r="L175" s="50">
        <f t="shared" ca="1" si="175"/>
        <v>17761.652743977927</v>
      </c>
      <c r="N175" s="18" t="s">
        <v>182</v>
      </c>
      <c r="O175" s="73">
        <f>_xlfn.IFNA(MATCH(N175,'Dist Factors'!$B$15:$B$431,0),0)</f>
        <v>11</v>
      </c>
      <c r="P175" s="20">
        <f ca="1">OFFSET('Dist Factors'!$B$15,$O175-1,P$14)*$L175+OFFSET('Dist Factors'!$B$15,$K175-1,P$14)*$H175</f>
        <v>0</v>
      </c>
      <c r="R175" s="20">
        <f ca="1">OFFSET('Dist Factors'!$B$15,$O175-1,R$14)*$L175+OFFSET('Dist Factors'!$B$15,$K175-1,R$14)*$H175</f>
        <v>0</v>
      </c>
      <c r="S175" s="20"/>
      <c r="T175" s="20">
        <f ca="1">OFFSET('Dist Factors'!$B$15,$O175-1,T$14)*$L175+OFFSET('Dist Factors'!$B$15,$K175-1,T$14)*$H175</f>
        <v>0</v>
      </c>
      <c r="U175" s="20"/>
      <c r="V175" s="20">
        <f ca="1">OFFSET('Dist Factors'!$B$15,$O175-1,V$14)*$L175+OFFSET('Dist Factors'!$B$15,$K175-1,V$14)*$H175</f>
        <v>0</v>
      </c>
      <c r="W175" s="9"/>
      <c r="X175" s="20">
        <f ca="1">OFFSET('Dist Factors'!$B$15,$O175-1,X$14)*$L175+OFFSET('Dist Factors'!$B$15,$K175-1,X$14)*$H175</f>
        <v>0</v>
      </c>
      <c r="Y175" s="9"/>
      <c r="Z175" s="20">
        <f ca="1">OFFSET('Dist Factors'!$B$15,$O175-1,Z$14)*$L175+OFFSET('Dist Factors'!$B$15,$K175-1,Z$14)*$H175</f>
        <v>0</v>
      </c>
      <c r="AA175" s="20"/>
      <c r="AB175" s="20">
        <f ca="1">OFFSET('Dist Factors'!$B$15,$O175-1,AB$14)*$L175+OFFSET('Dist Factors'!$B$15,$K175-1,AB$14)*$H175</f>
        <v>0</v>
      </c>
      <c r="AC175" s="9"/>
      <c r="AD175" s="20">
        <f ca="1">OFFSET('Dist Factors'!$B$15,$O175-1,AD$14)*$L175+OFFSET('Dist Factors'!$B$15,$K175-1,AD$14)*$H175</f>
        <v>0</v>
      </c>
      <c r="AE175" s="9"/>
      <c r="AF175" s="20">
        <f ca="1">OFFSET('Dist Factors'!$B$15,$O175-1,AF$14)*$L175+OFFSET('Dist Factors'!$B$15,$K175-1,AF$14)*$H175</f>
        <v>17761.652743977927</v>
      </c>
      <c r="AG175" s="9"/>
      <c r="AH175" s="20">
        <f ca="1">OFFSET('Dist Factors'!$B$15,$O175-1,AH$14)*$L175+OFFSET('Dist Factors'!$B$15,$K175-1,AH$14)*$H175</f>
        <v>0</v>
      </c>
      <c r="AI175" s="9"/>
      <c r="AJ175" s="20">
        <f t="shared" ca="1" si="176"/>
        <v>17761.652743977927</v>
      </c>
      <c r="AL175" s="25" t="str">
        <f t="shared" ca="1" si="158"/>
        <v/>
      </c>
      <c r="AM175" s="51"/>
    </row>
    <row r="176" spans="2:64" x14ac:dyDescent="0.2">
      <c r="B176" s="18">
        <f t="shared" si="177"/>
        <v>110</v>
      </c>
      <c r="D176" s="1" t="s">
        <v>387</v>
      </c>
      <c r="F176" s="50">
        <f ca="1">Function!V176</f>
        <v>6017.1693334783249</v>
      </c>
      <c r="H176" s="78">
        <v>3019.5891666666666</v>
      </c>
      <c r="J176" s="31" t="s">
        <v>241</v>
      </c>
      <c r="K176" s="73">
        <f>_xlfn.IFNA(MATCH(J176,'Dist Factors'!$B$15:$B$431,0),0)</f>
        <v>14</v>
      </c>
      <c r="L176" s="50">
        <f t="shared" ca="1" si="175"/>
        <v>2997.5801668116583</v>
      </c>
      <c r="N176" s="18" t="s">
        <v>248</v>
      </c>
      <c r="O176" s="73">
        <f>_xlfn.IFNA(MATCH(N176,'Dist Factors'!$B$15:$B$431,0),0)</f>
        <v>2</v>
      </c>
      <c r="P176" s="20">
        <f ca="1">OFFSET('Dist Factors'!$B$15,$O176-1,P$14)*$L176+OFFSET('Dist Factors'!$B$15,$K176-1,P$14)*$H176</f>
        <v>0</v>
      </c>
      <c r="R176" s="20">
        <f ca="1">OFFSET('Dist Factors'!$B$15,$O176-1,R$14)*$L176+OFFSET('Dist Factors'!$B$15,$K176-1,R$14)*$H176</f>
        <v>0</v>
      </c>
      <c r="S176" s="20"/>
      <c r="T176" s="20">
        <f ca="1">OFFSET('Dist Factors'!$B$15,$O176-1,T$14)*$L176+OFFSET('Dist Factors'!$B$15,$K176-1,T$14)*$H176</f>
        <v>559.86422969329931</v>
      </c>
      <c r="U176" s="20"/>
      <c r="V176" s="20">
        <f ca="1">OFFSET('Dist Factors'!$B$15,$O176-1,V$14)*$L176+OFFSET('Dist Factors'!$B$15,$K176-1,V$14)*$H176</f>
        <v>0</v>
      </c>
      <c r="W176" s="9"/>
      <c r="X176" s="20">
        <f ca="1">OFFSET('Dist Factors'!$B$15,$O176-1,X$14)*$L176+OFFSET('Dist Factors'!$B$15,$K176-1,X$14)*$H176</f>
        <v>745.85620820414306</v>
      </c>
      <c r="Y176" s="9"/>
      <c r="Z176" s="20">
        <f ca="1">OFFSET('Dist Factors'!$B$15,$O176-1,Z$14)*$L176+OFFSET('Dist Factors'!$B$15,$K176-1,Z$14)*$H176</f>
        <v>1067.1817442544775</v>
      </c>
      <c r="AA176" s="20"/>
      <c r="AB176" s="20">
        <f ca="1">OFFSET('Dist Factors'!$B$15,$O176-1,AB$14)*$L176+OFFSET('Dist Factors'!$B$15,$K176-1,AB$14)*$H176</f>
        <v>536.08838942165892</v>
      </c>
      <c r="AC176" s="9"/>
      <c r="AD176" s="20">
        <f ca="1">OFFSET('Dist Factors'!$B$15,$O176-1,AD$14)*$L176+OFFSET('Dist Factors'!$B$15,$K176-1,AD$14)*$H176</f>
        <v>3108.1787619047464</v>
      </c>
      <c r="AE176" s="9"/>
      <c r="AF176" s="20">
        <f ca="1">OFFSET('Dist Factors'!$B$15,$O176-1,AF$14)*$L176+OFFSET('Dist Factors'!$B$15,$K176-1,AF$14)*$H176</f>
        <v>0</v>
      </c>
      <c r="AG176" s="9"/>
      <c r="AH176" s="20">
        <f ca="1">OFFSET('Dist Factors'!$B$15,$O176-1,AH$14)*$L176+OFFSET('Dist Factors'!$B$15,$K176-1,AH$14)*$H176</f>
        <v>0</v>
      </c>
      <c r="AI176" s="9"/>
      <c r="AJ176" s="20">
        <f t="shared" ca="1" si="176"/>
        <v>6017.1693334783249</v>
      </c>
      <c r="AL176" s="25" t="str">
        <f t="shared" ca="1" si="158"/>
        <v/>
      </c>
      <c r="AM176" s="51"/>
    </row>
    <row r="177" spans="2:39" x14ac:dyDescent="0.2">
      <c r="AE177" s="9"/>
      <c r="AG177" s="9"/>
      <c r="AL177" s="25" t="str">
        <f t="shared" si="158"/>
        <v/>
      </c>
      <c r="AM177" s="51"/>
    </row>
    <row r="178" spans="2:39" x14ac:dyDescent="0.2">
      <c r="B178" s="18">
        <f>B176+1</f>
        <v>111</v>
      </c>
      <c r="D178" s="1" t="s">
        <v>401</v>
      </c>
      <c r="F178" s="41">
        <f ca="1">SUM(F170:F176)</f>
        <v>64932.585078996191</v>
      </c>
      <c r="H178" s="41">
        <f>SUM(H170:H176)</f>
        <v>3019.5891666666666</v>
      </c>
      <c r="J178" s="2"/>
      <c r="L178" s="41">
        <f ca="1">SUM(L170:L176)</f>
        <v>61912.995912329527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559.86422969329931</v>
      </c>
      <c r="U178" s="20"/>
      <c r="V178" s="10">
        <f ca="1">SUM(V170:V176)</f>
        <v>0</v>
      </c>
      <c r="X178" s="10">
        <f ca="1">SUM(X170:X176)</f>
        <v>745.85620820414306</v>
      </c>
      <c r="Z178" s="10">
        <f ca="1">SUM(Z170:Z176)</f>
        <v>1067.1817442544775</v>
      </c>
      <c r="AB178" s="10">
        <f ca="1">SUM(AB170:AB176)</f>
        <v>536.08838942165892</v>
      </c>
      <c r="AD178" s="10">
        <f ca="1">SUM(AD170:AD176)</f>
        <v>3108.1787619047464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25" t="str">
        <f t="shared" ca="1" si="158"/>
        <v/>
      </c>
      <c r="AM178" s="51"/>
    </row>
    <row r="179" spans="2:39" x14ac:dyDescent="0.2">
      <c r="S179" s="20"/>
      <c r="U179" s="20"/>
      <c r="AL179" s="25" t="str">
        <f t="shared" si="158"/>
        <v/>
      </c>
      <c r="AM179" s="51"/>
    </row>
    <row r="180" spans="2:39" ht="13.5" thickBot="1" x14ac:dyDescent="0.25">
      <c r="B180" s="18">
        <f>B178+1</f>
        <v>112</v>
      </c>
      <c r="D180" s="1" t="s">
        <v>148</v>
      </c>
      <c r="F180" s="82">
        <f ca="1">F164-F178</f>
        <v>2399359.0807846827</v>
      </c>
      <c r="H180" s="82">
        <f>H164-H178</f>
        <v>2544.3061849923615</v>
      </c>
      <c r="L180" s="82">
        <f ca="1">L164-L178</f>
        <v>2396814.77459969</v>
      </c>
      <c r="P180" s="34">
        <f ca="1">P164-P178</f>
        <v>311406.91405573947</v>
      </c>
      <c r="R180" s="34">
        <f ca="1">R164-R178</f>
        <v>57512.664971773804</v>
      </c>
      <c r="S180" s="20"/>
      <c r="T180" s="34">
        <f ca="1">T164-T178</f>
        <v>305683.4115939769</v>
      </c>
      <c r="U180" s="20"/>
      <c r="V180" s="34">
        <f ca="1">V164-V178</f>
        <v>216775.89918464422</v>
      </c>
      <c r="X180" s="34">
        <f ca="1">X164-X178</f>
        <v>407234.215351263</v>
      </c>
      <c r="Z180" s="34">
        <f ca="1">Z164-Z178</f>
        <v>582676.54740726517</v>
      </c>
      <c r="AB180" s="34">
        <f ca="1">AB164-AB178</f>
        <v>292701.90718221996</v>
      </c>
      <c r="AD180" s="34">
        <f ca="1">AD164-AD178</f>
        <v>45349.940922692105</v>
      </c>
      <c r="AF180" s="34">
        <f ca="1">AF164-AF178</f>
        <v>161677.69672893215</v>
      </c>
      <c r="AH180" s="34">
        <f ca="1">AH164-AH178</f>
        <v>18339.883386175716</v>
      </c>
      <c r="AJ180" s="34">
        <f ca="1">AJ164-AJ178</f>
        <v>2399359.0807846827</v>
      </c>
      <c r="AL180" s="25" t="str">
        <f t="shared" ca="1" si="158"/>
        <v/>
      </c>
      <c r="AM180" s="51"/>
    </row>
    <row r="181" spans="2:39" ht="13.5" thickTop="1" x14ac:dyDescent="0.2">
      <c r="D181" s="1" t="s">
        <v>404</v>
      </c>
    </row>
    <row r="182" spans="2:39" x14ac:dyDescent="0.2">
      <c r="V182" s="8"/>
    </row>
  </sheetData>
  <mergeCells count="5">
    <mergeCell ref="B5:AJ5"/>
    <mergeCell ref="B6:AJ6"/>
    <mergeCell ref="B7:AJ7"/>
    <mergeCell ref="P9:V9"/>
    <mergeCell ref="X9:AF9"/>
  </mergeCells>
  <phoneticPr fontId="12" type="noConversion"/>
  <pageMargins left="0.7" right="0.7" top="0.75" bottom="0.75" header="0.3" footer="0.3"/>
  <pageSetup scale="36" fitToHeight="4" orientation="landscape" r:id="rId1"/>
  <ignoredErrors>
    <ignoredError sqref="AD158:AH1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8D52B5E-3CA0-49DF-92F6-1ADCA77DA606}"/>
</file>

<file path=customXml/itemProps2.xml><?xml version="1.0" encoding="utf-8"?>
<ds:datastoreItem xmlns:ds="http://schemas.openxmlformats.org/officeDocument/2006/customXml" ds:itemID="{256822D6-8094-4CD2-AF7E-9C36F8AFFF00}"/>
</file>

<file path=customXml/itemProps3.xml><?xml version="1.0" encoding="utf-8"?>
<ds:datastoreItem xmlns:ds="http://schemas.openxmlformats.org/officeDocument/2006/customXml" ds:itemID="{FA06DB38-17F3-4B10-A3AE-2AC6E0A66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12</vt:i4>
      </vt:variant>
    </vt:vector>
  </HeadingPairs>
  <TitlesOfParts>
    <vt:vector size="40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</vt:lpstr>
      <vt:lpstr>Dist Cust Factors</vt:lpstr>
      <vt:lpstr>Total Allocation by Rate Zone</vt:lpstr>
      <vt:lpstr>Rate Zone Allocation - Dist</vt:lpstr>
      <vt:lpstr>Rate Zone Allocation - Gas Cost</vt:lpstr>
      <vt:lpstr>Rate Zone Allocation Factors</vt:lpstr>
      <vt:lpstr>Total Allocation - North</vt:lpstr>
      <vt:lpstr>Allocation - North Dist</vt:lpstr>
      <vt:lpstr>Allocation - North Gas</vt:lpstr>
      <vt:lpstr>Allocation Factors - North</vt:lpstr>
      <vt:lpstr>Total Allocation - South</vt:lpstr>
      <vt:lpstr>Allocation - South Dist</vt:lpstr>
      <vt:lpstr>Allocation - South Gas</vt:lpstr>
      <vt:lpstr>Allocation Factors - South</vt:lpstr>
      <vt:lpstr>Total Allocation -Ex</vt:lpstr>
      <vt:lpstr>Allocation - Ex Dist</vt:lpstr>
      <vt:lpstr>Allocation - Ex Gas</vt:lpstr>
      <vt:lpstr>Allocation Factors - Ex</vt:lpstr>
      <vt:lpstr>'Dist Cust Class'!Print_Area</vt:lpstr>
      <vt:lpstr>'Dist Factors'!Print_Area</vt:lpstr>
      <vt:lpstr>'Distribution Class'!Print_Area</vt:lpstr>
      <vt:lpstr>Function!Print_Area</vt:lpstr>
      <vt:lpstr>'Function Factors'!Print_Area</vt:lpstr>
      <vt:lpstr>'Gas Supply Class'!Print_Area</vt:lpstr>
      <vt:lpstr>'Gas Supply Factors'!Print_Area</vt:lpstr>
      <vt:lpstr>'Stor Factors'!Print_Area</vt:lpstr>
      <vt:lpstr>'Storage Class'!Print_Area</vt:lpstr>
      <vt:lpstr>'Trans Factors'!Print_Area</vt:lpstr>
      <vt:lpstr>'Transmission Class'!Print_Area</vt:lpstr>
      <vt:lpstr>Function!Print_Titles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2025-02-28T15:20:18Z</dcterms:created>
  <dcterms:modified xsi:type="dcterms:W3CDTF">2025-02-28T15:20:27Z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