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003" documentId="13_ncr:101_{FD6EA36D-B3AE-486B-8681-DF4E75E5183F}" xr6:coauthVersionLast="47" xr6:coauthVersionMax="47" xr10:uidLastSave="{6461B12A-F6B0-4A60-AF98-1846C5B7EFC6}"/>
  <bookViews>
    <workbookView xWindow="-9410" yWindow="10690" windowWidth="19420" windowHeight="10300" tabRatio="893" firstSheet="1" activeTab="13" xr2:uid="{99F201B8-D305-49BE-A724-50517CFADF7F}"/>
  </bookViews>
  <sheets>
    <sheet name="Attach 1" sheetId="37" r:id="rId1"/>
    <sheet name="Attach 2" sheetId="5" r:id="rId2"/>
    <sheet name="Attach 3" sheetId="38" r:id="rId3"/>
    <sheet name="Attach 4" sheetId="39" r:id="rId4"/>
    <sheet name="Attach 5" sheetId="40" r:id="rId5"/>
    <sheet name="Attach 6" sheetId="41" r:id="rId6"/>
    <sheet name="Attach 7" sheetId="42" r:id="rId7"/>
    <sheet name="Attach 8 p.1" sheetId="52" r:id="rId8"/>
    <sheet name="Attach 8 p.2-3" sheetId="54" r:id="rId9"/>
    <sheet name="Attach 8 p.4-5" sheetId="53" r:id="rId10"/>
    <sheet name="Attach 8 p.6" sheetId="55" r:id="rId11"/>
    <sheet name="Attach 9 p.1" sheetId="56" r:id="rId12"/>
    <sheet name="Attach 9 p.2-3" sheetId="58" r:id="rId13"/>
    <sheet name="Attach 9 p.4-5" sheetId="57" r:id="rId14"/>
    <sheet name="Attach 9 p.6" sheetId="59" r:id="rId15"/>
    <sheet name="Attach 10 p.1" sheetId="60" r:id="rId16"/>
    <sheet name="Attach 10 p.2-3" sheetId="62" r:id="rId17"/>
    <sheet name="Attach 10 p.4-5" sheetId="61" r:id="rId18"/>
    <sheet name="Attach 10 p.6" sheetId="63" r:id="rId19"/>
    <sheet name="Attach 12 p.1-3" sheetId="64" r:id="rId20"/>
    <sheet name="Attach 12 p.4" sheetId="65" r:id="rId21"/>
    <sheet name="Attach 12 p.5-6" sheetId="66" r:id="rId22"/>
    <sheet name="Attach 12 p.7-8" sheetId="67" r:id="rId23"/>
    <sheet name="Attach 12 p.9-10" sheetId="68" r:id="rId24"/>
    <sheet name="Attach 12 p.11-12" sheetId="69" r:id="rId25"/>
    <sheet name="Attach 12 p.13-14" sheetId="70" r:id="rId26"/>
    <sheet name="Attach 12 p.15-16" sheetId="71" r:id="rId27"/>
    <sheet name="Attach 12 p.17-18" sheetId="72" r:id="rId28"/>
    <sheet name="Attach 13 p.1-3" sheetId="73" r:id="rId29"/>
    <sheet name="Attach 13 p.4-6" sheetId="74" r:id="rId30"/>
    <sheet name="Attach 13 p.7-8" sheetId="75" r:id="rId31"/>
  </sheets>
  <definedNames>
    <definedName name="CurrentYear">#REF!</definedName>
    <definedName name="Demand_Dawn_to_Parkway">#REF!</definedName>
    <definedName name="Demand_FromDawn_Ojibway">#REF!</definedName>
    <definedName name="Demand_Rate_M12_Dawn_to_Kirkwall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 localSheetId="28">#REF!</definedName>
    <definedName name="GSAdminChg" localSheetId="29">#REF!</definedName>
    <definedName name="GSAdminChg" localSheetId="30">#REF!</definedName>
    <definedName name="GSAdminChg">#REF!</definedName>
    <definedName name="Monthly_Fixed_Charge_M13_Large">#REF!</definedName>
    <definedName name="Monthly_Fixed_Charge_M13_Typical">#REF!</definedName>
    <definedName name="paolo" localSheetId="28" hidden="1">{#N/A,#N/A,FALSE,"H3 Tab 1"}</definedName>
    <definedName name="paolo" localSheetId="29" hidden="1">{#N/A,#N/A,FALSE,"H3 Tab 1"}</definedName>
    <definedName name="paolo" localSheetId="30" hidden="1">{#N/A,#N/A,FALSE,"H3 Tab 1"}</definedName>
    <definedName name="paolo" localSheetId="3" hidden="1">{#N/A,#N/A,FALSE,"H3 Tab 1"}</definedName>
    <definedName name="paolo" localSheetId="4" hidden="1">{#N/A,#N/A,FALSE,"H3 Tab 1"}</definedName>
    <definedName name="paolo" hidden="1">{#N/A,#N/A,FALSE,"H3 Tab 1"}</definedName>
    <definedName name="_xlnm.Print_Area" localSheetId="0">'Attach 1'!$A$1:$M$40</definedName>
    <definedName name="_xlnm.Print_Area" localSheetId="15">'Attach 10 p.1'!$A$1:$R$57</definedName>
    <definedName name="_xlnm.Print_Area" localSheetId="16">'Attach 10 p.2-3'!$A$1:$AC$56</definedName>
    <definedName name="_xlnm.Print_Area" localSheetId="17">'Attach 10 p.4-5'!$A$1:$AC$56</definedName>
    <definedName name="_xlnm.Print_Area" localSheetId="18">'Attach 10 p.6'!$A$1:$R$56</definedName>
    <definedName name="_xlnm.Print_Area" localSheetId="25">'Attach 12 p.13-14'!$A$1:$V$112</definedName>
    <definedName name="_xlnm.Print_Area" localSheetId="26">'Attach 12 p.15-16'!$A$1:$V$112</definedName>
    <definedName name="_xlnm.Print_Area" localSheetId="28">'Attach 13 p.1-3'!$B$1:$U$96</definedName>
    <definedName name="_xlnm.Print_Area" localSheetId="29">'Attach 13 p.4-6'!$B$1:$U$134</definedName>
    <definedName name="_xlnm.Print_Area" localSheetId="30">'Attach 13 p.7-8'!$B$1:$U$92</definedName>
    <definedName name="_xlnm.Print_Area" localSheetId="1">'Attach 2'!$A$1:$AB$45</definedName>
    <definedName name="_xlnm.Print_Area" localSheetId="2">'Attach 3'!$A$1:$Z$182</definedName>
    <definedName name="_xlnm.Print_Area" localSheetId="3">'Attach 4'!$A$1:$AA$183</definedName>
    <definedName name="_xlnm.Print_Area" localSheetId="4">'Attach 5'!$A$1:$V$183</definedName>
    <definedName name="_xlnm.Print_Area" localSheetId="5">'Attach 6'!$A$1:$AD$182</definedName>
    <definedName name="_xlnm.Print_Area" localSheetId="6">'Attach 7'!$A$1:$AH$183</definedName>
    <definedName name="_xlnm.Print_Area" localSheetId="7">'Attach 8 p.1'!$B$1:$S$59</definedName>
    <definedName name="_xlnm.Print_Area" localSheetId="8">'Attach 8 p.2-3'!$A$1:$AC$58</definedName>
    <definedName name="_xlnm.Print_Area" localSheetId="9">'Attach 8 p.4-5'!$A$1:$AC$57</definedName>
    <definedName name="_xlnm.Print_Area" localSheetId="10">'Attach 8 p.6'!$A$1:$R$58</definedName>
    <definedName name="_xlnm.Print_Area" localSheetId="11">'Attach 9 p.1'!$A$1:$R$56</definedName>
    <definedName name="_xlnm.Print_Area" localSheetId="12">'Attach 9 p.2-3'!$A$1:$AC$56</definedName>
    <definedName name="_xlnm.Print_Area" localSheetId="13">'Attach 9 p.4-5'!$A$1:$AC$57</definedName>
    <definedName name="_xlnm.Print_Area" localSheetId="14">'Attach 9 p.6'!$A$1:$R$56</definedName>
    <definedName name="_xlnm.Print_Titles" localSheetId="16">'Attach 10 p.2-3'!$A:$C</definedName>
    <definedName name="_xlnm.Print_Titles" localSheetId="17">'Attach 10 p.4-5'!$A:$C</definedName>
    <definedName name="_xlnm.Print_Titles" localSheetId="24">'Attach 12 p.11-12'!$A:$F</definedName>
    <definedName name="_xlnm.Print_Titles" localSheetId="25">'Attach 12 p.13-14'!$A:$F</definedName>
    <definedName name="_xlnm.Print_Titles" localSheetId="26">'Attach 12 p.15-16'!$A:$F</definedName>
    <definedName name="_xlnm.Print_Titles" localSheetId="27">'Attach 12 p.17-18'!$A:$F</definedName>
    <definedName name="_xlnm.Print_Titles" localSheetId="28">'Attach 13 p.1-3'!$1:$13</definedName>
    <definedName name="_xlnm.Print_Titles" localSheetId="29">'Attach 13 p.4-6'!$1:$12</definedName>
    <definedName name="_xlnm.Print_Titles" localSheetId="30">'Attach 13 p.7-8'!$1:$12</definedName>
    <definedName name="_xlnm.Print_Titles" localSheetId="1">'Attach 2'!$A:$D,'Attach 2'!$1:$15</definedName>
    <definedName name="_xlnm.Print_Titles" localSheetId="2">'Attach 3'!$1:$13</definedName>
    <definedName name="_xlnm.Print_Titles" localSheetId="3">'Attach 4'!$A:$G,'Attach 4'!$1:$13</definedName>
    <definedName name="_xlnm.Print_Titles" localSheetId="4">'Attach 5'!$1:$13</definedName>
    <definedName name="_xlnm.Print_Titles" localSheetId="5">'Attach 6'!$1:$13</definedName>
    <definedName name="_xlnm.Print_Titles" localSheetId="6">'Attach 7'!$1:$15</definedName>
    <definedName name="_xlnm.Print_Titles" localSheetId="8">'Attach 8 p.2-3'!$A:$C</definedName>
    <definedName name="_xlnm.Print_Titles" localSheetId="9">'Attach 8 p.4-5'!$A:$C</definedName>
    <definedName name="_xlnm.Print_Titles" localSheetId="12">'Attach 9 p.2-3'!$A:$C</definedName>
    <definedName name="_xlnm.Print_Titles" localSheetId="13">'Attach 9 p.4-5'!$A:$C</definedName>
    <definedName name="Refprice">#REF!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28" hidden="1">{#N/A,#N/A,FALSE,"Margins";#N/A,#N/A,FALSE,"Fuel $";#N/A,#N/A,FALSE,"Fuel";#N/A,#N/A,FALSE,"M12 Storage";#N/A,#N/A,FALSE,"M12 Transport";#N/A,#N/A,FALSE,"M12 OR";#N/A,#N/A,FALSE,"C1 OR"}</definedName>
    <definedName name="wrn.Backup." localSheetId="29" hidden="1">{#N/A,#N/A,FALSE,"Margins";#N/A,#N/A,FALSE,"Fuel $";#N/A,#N/A,FALSE,"Fuel";#N/A,#N/A,FALSE,"M12 Storage";#N/A,#N/A,FALSE,"M12 Transport";#N/A,#N/A,FALSE,"M12 OR";#N/A,#N/A,FALSE,"C1 OR"}</definedName>
    <definedName name="wrn.Backup." localSheetId="30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28" hidden="1">{#N/A,#N/A,FALSE,"H3 Tab 1"}</definedName>
    <definedName name="wrn.h3T1S1." localSheetId="29" hidden="1">{#N/A,#N/A,FALSE,"H3 Tab 1"}</definedName>
    <definedName name="wrn.h3T1S1." localSheetId="30" hidden="1">{#N/A,#N/A,FALSE,"H3 Tab 1"}</definedName>
    <definedName name="wrn.h3T1S1." localSheetId="3" hidden="1">{#N/A,#N/A,FALSE,"H3 Tab 1"}</definedName>
    <definedName name="wrn.h3T1S1." localSheetId="4" hidden="1">{#N/A,#N/A,FALSE,"H3 Tab 1"}</definedName>
    <definedName name="wrn.h3T1S1." hidden="1">{#N/A,#N/A,FALSE,"H3 Tab 1"}</definedName>
    <definedName name="wrn.H3T1S2." localSheetId="28" hidden="1">{#N/A,#N/A,FALSE,"H3 Tab 1"}</definedName>
    <definedName name="wrn.H3T1S2." localSheetId="29" hidden="1">{#N/A,#N/A,FALSE,"H3 Tab 1"}</definedName>
    <definedName name="wrn.H3T1S2." localSheetId="30" hidden="1">{#N/A,#N/A,FALSE,"H3 Tab 1"}</definedName>
    <definedName name="wrn.H3T1S2." localSheetId="3" hidden="1">{#N/A,#N/A,FALSE,"H3 Tab 1"}</definedName>
    <definedName name="wrn.H3T1S2." localSheetId="4" hidden="1">{#N/A,#N/A,FALSE,"H3 Tab 1"}</definedName>
    <definedName name="wrn.H3T1S2." hidden="1">{#N/A,#N/A,FALSE,"H3 Tab 1"}</definedName>
    <definedName name="wrn.H3T2S3." localSheetId="28" hidden="1">{#N/A,#N/A,FALSE,"H3 Tab 2";#N/A,#N/A,FALSE,"H3 Tab 2"}</definedName>
    <definedName name="wrn.H3T2S3." localSheetId="29" hidden="1">{#N/A,#N/A,FALSE,"H3 Tab 2";#N/A,#N/A,FALSE,"H3 Tab 2"}</definedName>
    <definedName name="wrn.H3T2S3." localSheetId="30" hidden="1">{#N/A,#N/A,FALSE,"H3 Tab 2";#N/A,#N/A,FALSE,"H3 Tab 2"}</definedName>
    <definedName name="wrn.H3T2S3." localSheetId="3" hidden="1">{#N/A,#N/A,FALSE,"H3 Tab 2";#N/A,#N/A,FALSE,"H3 Tab 2"}</definedName>
    <definedName name="wrn.H3T2S3." localSheetId="4" hidden="1">{#N/A,#N/A,FALSE,"H3 Tab 2";#N/A,#N/A,FALSE,"H3 Tab 2"}</definedName>
    <definedName name="wrn.H3T2S3." hidden="1">{#N/A,#N/A,FALSE,"H3 Tab 2";#N/A,#N/A,FALSE,"H3 Tab 2"}</definedName>
    <definedName name="wrn.Print._.All." localSheetId="28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29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30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3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4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28" hidden="1">{#N/A,#N/A,FALSE,"RevProof"}</definedName>
    <definedName name="wrn.RevProof." localSheetId="29" hidden="1">{#N/A,#N/A,FALSE,"RevProof"}</definedName>
    <definedName name="wrn.RevProof." localSheetId="30" hidden="1">{#N/A,#N/A,FALSE,"RevProof"}</definedName>
    <definedName name="wrn.RevProof." localSheetId="3" hidden="1">{#N/A,#N/A,FALSE,"RevProof"}</definedName>
    <definedName name="wrn.RevProof." localSheetId="4" hidden="1">{#N/A,#N/A,FALSE,"RevProof"}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localSheetId="28" hidden="1">{#N/A,#N/A,FALSE,"Filed Sheet";#N/A,#N/A,FALSE,"Schedule C";#N/A,#N/A,FALSE,"Appendix A"}</definedName>
    <definedName name="wrn.Schedules." localSheetId="29" hidden="1">{#N/A,#N/A,FALSE,"Filed Sheet";#N/A,#N/A,FALSE,"Schedule C";#N/A,#N/A,FALSE,"Appendix A"}</definedName>
    <definedName name="wrn.Schedules." localSheetId="30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localSheetId="4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69" l="1"/>
  <c r="F46" i="69"/>
  <c r="L47" i="69" s="1"/>
  <c r="L43" i="69"/>
  <c r="K43" i="69"/>
  <c r="J43" i="69"/>
  <c r="N86" i="75"/>
  <c r="U85" i="75"/>
  <c r="S85" i="75"/>
  <c r="F85" i="75" s="1"/>
  <c r="K85" i="75"/>
  <c r="U84" i="75"/>
  <c r="S84" i="75"/>
  <c r="K84" i="75"/>
  <c r="F84" i="75" s="1"/>
  <c r="U82" i="75"/>
  <c r="P82" i="75"/>
  <c r="L82" i="75"/>
  <c r="K82" i="75"/>
  <c r="F82" i="75" s="1"/>
  <c r="U81" i="75"/>
  <c r="L81" i="75"/>
  <c r="L86" i="75" s="1"/>
  <c r="K81" i="75"/>
  <c r="T79" i="75"/>
  <c r="R79" i="75"/>
  <c r="Q79" i="75"/>
  <c r="J79" i="75"/>
  <c r="I79" i="75"/>
  <c r="F79" i="75" s="1"/>
  <c r="H79" i="75"/>
  <c r="T78" i="75"/>
  <c r="R78" i="75"/>
  <c r="Q78" i="75"/>
  <c r="J78" i="75"/>
  <c r="I78" i="75"/>
  <c r="F78" i="75" s="1"/>
  <c r="H78" i="75"/>
  <c r="T76" i="75"/>
  <c r="R76" i="75"/>
  <c r="Q76" i="75"/>
  <c r="O76" i="75"/>
  <c r="J76" i="75"/>
  <c r="F76" i="75" s="1"/>
  <c r="I76" i="75"/>
  <c r="H76" i="75"/>
  <c r="T75" i="75"/>
  <c r="R75" i="75"/>
  <c r="Q75" i="75"/>
  <c r="O75" i="75"/>
  <c r="J75" i="75"/>
  <c r="I75" i="75"/>
  <c r="H75" i="75"/>
  <c r="F75" i="75" s="1"/>
  <c r="T73" i="75"/>
  <c r="S73" i="75"/>
  <c r="R73" i="75"/>
  <c r="Q73" i="75"/>
  <c r="P73" i="75"/>
  <c r="O73" i="75"/>
  <c r="N73" i="75"/>
  <c r="M73" i="75"/>
  <c r="J73" i="75"/>
  <c r="I73" i="75"/>
  <c r="H73" i="75"/>
  <c r="F73" i="75" s="1"/>
  <c r="T72" i="75"/>
  <c r="T86" i="75" s="1"/>
  <c r="S72" i="75"/>
  <c r="R72" i="75"/>
  <c r="Q72" i="75"/>
  <c r="Q86" i="75" s="1"/>
  <c r="P72" i="75"/>
  <c r="O72" i="75"/>
  <c r="F72" i="75" s="1"/>
  <c r="N72" i="75"/>
  <c r="M72" i="75"/>
  <c r="J72" i="75"/>
  <c r="I72" i="75"/>
  <c r="H72" i="75"/>
  <c r="U70" i="75"/>
  <c r="T70" i="75"/>
  <c r="S70" i="75"/>
  <c r="R70" i="75"/>
  <c r="Q70" i="75"/>
  <c r="P70" i="75"/>
  <c r="O70" i="75"/>
  <c r="N70" i="75"/>
  <c r="M70" i="75"/>
  <c r="F70" i="75" s="1"/>
  <c r="L70" i="75"/>
  <c r="K70" i="75"/>
  <c r="J70" i="75"/>
  <c r="I70" i="75"/>
  <c r="H70" i="75"/>
  <c r="U69" i="75"/>
  <c r="U86" i="75" s="1"/>
  <c r="T69" i="75"/>
  <c r="S69" i="75"/>
  <c r="S86" i="75" s="1"/>
  <c r="R69" i="75"/>
  <c r="R86" i="75" s="1"/>
  <c r="Q69" i="75"/>
  <c r="P69" i="75"/>
  <c r="P86" i="75" s="1"/>
  <c r="O69" i="75"/>
  <c r="O86" i="75" s="1"/>
  <c r="N69" i="75"/>
  <c r="M69" i="75"/>
  <c r="M86" i="75" s="1"/>
  <c r="L69" i="75"/>
  <c r="K69" i="75"/>
  <c r="K86" i="75" s="1"/>
  <c r="J69" i="75"/>
  <c r="J86" i="75" s="1"/>
  <c r="I69" i="75"/>
  <c r="H69" i="75"/>
  <c r="H86" i="75" s="1"/>
  <c r="F67" i="75"/>
  <c r="U61" i="75"/>
  <c r="T61" i="75"/>
  <c r="S61" i="75"/>
  <c r="R61" i="75"/>
  <c r="Q61" i="75"/>
  <c r="P61" i="75"/>
  <c r="O61" i="75"/>
  <c r="N61" i="75"/>
  <c r="M61" i="75"/>
  <c r="L61" i="75"/>
  <c r="K61" i="75"/>
  <c r="J61" i="75"/>
  <c r="I61" i="75"/>
  <c r="H61" i="75"/>
  <c r="F58" i="75"/>
  <c r="F55" i="75"/>
  <c r="F61" i="75" s="1"/>
  <c r="U52" i="75"/>
  <c r="T52" i="75"/>
  <c r="S52" i="75"/>
  <c r="R52" i="75"/>
  <c r="Q52" i="75"/>
  <c r="P52" i="75"/>
  <c r="O52" i="75"/>
  <c r="N52" i="75"/>
  <c r="M52" i="75"/>
  <c r="L52" i="75"/>
  <c r="K52" i="75"/>
  <c r="J52" i="75"/>
  <c r="I52" i="75"/>
  <c r="H52" i="75"/>
  <c r="F49" i="75"/>
  <c r="F46" i="75"/>
  <c r="F52" i="75" s="1"/>
  <c r="U43" i="75"/>
  <c r="T43" i="75"/>
  <c r="T63" i="75" s="1"/>
  <c r="S43" i="75"/>
  <c r="R43" i="75"/>
  <c r="Q43" i="75"/>
  <c r="Q63" i="75" s="1"/>
  <c r="P43" i="75"/>
  <c r="O43" i="75"/>
  <c r="O63" i="75" s="1"/>
  <c r="N43" i="75"/>
  <c r="M43" i="75"/>
  <c r="L43" i="75"/>
  <c r="L63" i="75" s="1"/>
  <c r="K43" i="75"/>
  <c r="J43" i="75"/>
  <c r="I43" i="75"/>
  <c r="I63" i="75" s="1"/>
  <c r="H43" i="75"/>
  <c r="F40" i="75"/>
  <c r="F37" i="75"/>
  <c r="F43" i="75" s="1"/>
  <c r="F34" i="75"/>
  <c r="U31" i="75"/>
  <c r="U63" i="75" s="1"/>
  <c r="T31" i="75"/>
  <c r="S31" i="75"/>
  <c r="S63" i="75" s="1"/>
  <c r="R31" i="75"/>
  <c r="R63" i="75" s="1"/>
  <c r="Q31" i="75"/>
  <c r="P31" i="75"/>
  <c r="P63" i="75" s="1"/>
  <c r="O31" i="75"/>
  <c r="N31" i="75"/>
  <c r="N63" i="75" s="1"/>
  <c r="M31" i="75"/>
  <c r="M63" i="75" s="1"/>
  <c r="L31" i="75"/>
  <c r="K31" i="75"/>
  <c r="K63" i="75" s="1"/>
  <c r="J31" i="75"/>
  <c r="J63" i="75" s="1"/>
  <c r="I31" i="75"/>
  <c r="H31" i="75"/>
  <c r="H63" i="75" s="1"/>
  <c r="F28" i="75"/>
  <c r="F31" i="75" s="1"/>
  <c r="F63" i="75" s="1"/>
  <c r="F25" i="75"/>
  <c r="F22" i="75"/>
  <c r="F19" i="75"/>
  <c r="B18" i="75"/>
  <c r="B17" i="75"/>
  <c r="F16" i="75"/>
  <c r="P128" i="74"/>
  <c r="N128" i="74"/>
  <c r="U127" i="74"/>
  <c r="S127" i="74"/>
  <c r="K127" i="74"/>
  <c r="F127" i="74" s="1"/>
  <c r="U126" i="74"/>
  <c r="S126" i="74"/>
  <c r="K126" i="74"/>
  <c r="F126" i="74" s="1"/>
  <c r="U124" i="74"/>
  <c r="T124" i="74"/>
  <c r="R124" i="74"/>
  <c r="Q124" i="74"/>
  <c r="O124" i="74"/>
  <c r="K124" i="74"/>
  <c r="J124" i="74"/>
  <c r="I124" i="74"/>
  <c r="H124" i="74"/>
  <c r="F124" i="74" s="1"/>
  <c r="U123" i="74"/>
  <c r="T123" i="74"/>
  <c r="R123" i="74"/>
  <c r="Q123" i="74"/>
  <c r="O123" i="74"/>
  <c r="K123" i="74"/>
  <c r="J123" i="74"/>
  <c r="I123" i="74"/>
  <c r="H123" i="74"/>
  <c r="F123" i="74" s="1"/>
  <c r="T121" i="74"/>
  <c r="R121" i="74"/>
  <c r="Q121" i="74"/>
  <c r="O121" i="74"/>
  <c r="J121" i="74"/>
  <c r="I121" i="74"/>
  <c r="H121" i="74"/>
  <c r="F121" i="74"/>
  <c r="T120" i="74"/>
  <c r="R120" i="74"/>
  <c r="Q120" i="74"/>
  <c r="O120" i="74"/>
  <c r="J120" i="74"/>
  <c r="I120" i="74"/>
  <c r="H120" i="74"/>
  <c r="F120" i="74" s="1"/>
  <c r="F118" i="74"/>
  <c r="U117" i="74"/>
  <c r="T117" i="74"/>
  <c r="S117" i="74"/>
  <c r="R117" i="74"/>
  <c r="Q117" i="74"/>
  <c r="P117" i="74"/>
  <c r="O117" i="74"/>
  <c r="N117" i="74"/>
  <c r="M117" i="74"/>
  <c r="L117" i="74"/>
  <c r="K117" i="74"/>
  <c r="J117" i="74"/>
  <c r="I117" i="74"/>
  <c r="H117" i="74"/>
  <c r="F117" i="74" s="1"/>
  <c r="U116" i="74"/>
  <c r="T116" i="74"/>
  <c r="S116" i="74"/>
  <c r="S128" i="74" s="1"/>
  <c r="R116" i="74"/>
  <c r="Q116" i="74"/>
  <c r="P116" i="74"/>
  <c r="O116" i="74"/>
  <c r="N116" i="74"/>
  <c r="M116" i="74"/>
  <c r="L116" i="74"/>
  <c r="L128" i="74" s="1"/>
  <c r="K116" i="74"/>
  <c r="J116" i="74"/>
  <c r="I116" i="74"/>
  <c r="H116" i="74"/>
  <c r="F116" i="74" s="1"/>
  <c r="U114" i="74"/>
  <c r="T114" i="74"/>
  <c r="R114" i="74"/>
  <c r="Q114" i="74"/>
  <c r="P114" i="74"/>
  <c r="O114" i="74"/>
  <c r="N114" i="74"/>
  <c r="M114" i="74"/>
  <c r="K114" i="74"/>
  <c r="J114" i="74"/>
  <c r="I114" i="74"/>
  <c r="H114" i="74"/>
  <c r="F114" i="74" s="1"/>
  <c r="U113" i="74"/>
  <c r="U128" i="74" s="1"/>
  <c r="T113" i="74"/>
  <c r="T128" i="74" s="1"/>
  <c r="R113" i="74"/>
  <c r="R128" i="74" s="1"/>
  <c r="Q113" i="74"/>
  <c r="Q128" i="74" s="1"/>
  <c r="P113" i="74"/>
  <c r="O113" i="74"/>
  <c r="O128" i="74" s="1"/>
  <c r="N113" i="74"/>
  <c r="M113" i="74"/>
  <c r="M128" i="74" s="1"/>
  <c r="K113" i="74"/>
  <c r="K128" i="74" s="1"/>
  <c r="J113" i="74"/>
  <c r="J128" i="74" s="1"/>
  <c r="I113" i="74"/>
  <c r="I128" i="74" s="1"/>
  <c r="H113" i="74"/>
  <c r="H128" i="74" s="1"/>
  <c r="U105" i="74"/>
  <c r="T105" i="74"/>
  <c r="S105" i="74"/>
  <c r="R105" i="74"/>
  <c r="Q105" i="74"/>
  <c r="P105" i="74"/>
  <c r="O105" i="74"/>
  <c r="N105" i="74"/>
  <c r="M105" i="74"/>
  <c r="L105" i="74"/>
  <c r="K105" i="74"/>
  <c r="J105" i="74"/>
  <c r="I105" i="74"/>
  <c r="H105" i="74"/>
  <c r="F105" i="74" s="1"/>
  <c r="U102" i="74"/>
  <c r="T102" i="74"/>
  <c r="S102" i="74"/>
  <c r="R102" i="74"/>
  <c r="Q102" i="74"/>
  <c r="P102" i="74"/>
  <c r="O102" i="74"/>
  <c r="N102" i="74"/>
  <c r="M102" i="74"/>
  <c r="L102" i="74"/>
  <c r="K102" i="74"/>
  <c r="J102" i="74"/>
  <c r="I102" i="74"/>
  <c r="F102" i="74" s="1"/>
  <c r="H102" i="74"/>
  <c r="U97" i="74"/>
  <c r="T97" i="74"/>
  <c r="S97" i="74"/>
  <c r="R97" i="74"/>
  <c r="Q97" i="74"/>
  <c r="P97" i="74"/>
  <c r="O97" i="74"/>
  <c r="N97" i="74"/>
  <c r="M97" i="74"/>
  <c r="L97" i="74"/>
  <c r="K97" i="74"/>
  <c r="J97" i="74"/>
  <c r="I97" i="74"/>
  <c r="H97" i="74"/>
  <c r="F94" i="74"/>
  <c r="F91" i="74"/>
  <c r="F88" i="74"/>
  <c r="F85" i="74"/>
  <c r="F82" i="74"/>
  <c r="F79" i="74"/>
  <c r="F76" i="74"/>
  <c r="F73" i="74"/>
  <c r="F70" i="74"/>
  <c r="F67" i="74"/>
  <c r="F64" i="74"/>
  <c r="F61" i="74"/>
  <c r="F97" i="74" s="1"/>
  <c r="U58" i="74"/>
  <c r="T58" i="74"/>
  <c r="S58" i="74"/>
  <c r="R58" i="74"/>
  <c r="Q58" i="74"/>
  <c r="P58" i="74"/>
  <c r="O58" i="74"/>
  <c r="N58" i="74"/>
  <c r="M58" i="74"/>
  <c r="L58" i="74"/>
  <c r="K58" i="74"/>
  <c r="J58" i="74"/>
  <c r="I58" i="74"/>
  <c r="H58" i="74"/>
  <c r="F55" i="74"/>
  <c r="F52" i="74"/>
  <c r="F49" i="74"/>
  <c r="F46" i="74"/>
  <c r="F43" i="74"/>
  <c r="F40" i="74"/>
  <c r="F58" i="74" s="1"/>
  <c r="U37" i="74"/>
  <c r="U99" i="74" s="1"/>
  <c r="U108" i="74" s="1"/>
  <c r="T37" i="74"/>
  <c r="T99" i="74" s="1"/>
  <c r="T108" i="74" s="1"/>
  <c r="S37" i="74"/>
  <c r="S99" i="74" s="1"/>
  <c r="S108" i="74" s="1"/>
  <c r="R37" i="74"/>
  <c r="R99" i="74" s="1"/>
  <c r="R108" i="74" s="1"/>
  <c r="Q37" i="74"/>
  <c r="P37" i="74"/>
  <c r="O37" i="74"/>
  <c r="N37" i="74"/>
  <c r="M37" i="74"/>
  <c r="M99" i="74" s="1"/>
  <c r="M108" i="74" s="1"/>
  <c r="L37" i="74"/>
  <c r="L99" i="74" s="1"/>
  <c r="L108" i="74" s="1"/>
  <c r="K37" i="74"/>
  <c r="K99" i="74" s="1"/>
  <c r="K108" i="74" s="1"/>
  <c r="J37" i="74"/>
  <c r="J99" i="74" s="1"/>
  <c r="J108" i="74" s="1"/>
  <c r="I37" i="74"/>
  <c r="H37" i="74"/>
  <c r="F34" i="74"/>
  <c r="F31" i="74"/>
  <c r="F28" i="74"/>
  <c r="F37" i="74" s="1"/>
  <c r="U25" i="74"/>
  <c r="T25" i="74"/>
  <c r="S25" i="74"/>
  <c r="R25" i="74"/>
  <c r="Q25" i="74"/>
  <c r="Q99" i="74" s="1"/>
  <c r="Q108" i="74" s="1"/>
  <c r="P25" i="74"/>
  <c r="P99" i="74" s="1"/>
  <c r="P108" i="74" s="1"/>
  <c r="O25" i="74"/>
  <c r="O99" i="74" s="1"/>
  <c r="O108" i="74" s="1"/>
  <c r="N25" i="74"/>
  <c r="N99" i="74" s="1"/>
  <c r="N108" i="74" s="1"/>
  <c r="M25" i="74"/>
  <c r="L25" i="74"/>
  <c r="K25" i="74"/>
  <c r="J25" i="74"/>
  <c r="I25" i="74"/>
  <c r="I99" i="74" s="1"/>
  <c r="I108" i="74" s="1"/>
  <c r="H25" i="74"/>
  <c r="H99" i="74" s="1"/>
  <c r="H108" i="74" s="1"/>
  <c r="F25" i="74"/>
  <c r="F99" i="74" s="1"/>
  <c r="F108" i="74" s="1"/>
  <c r="F22" i="74"/>
  <c r="F19" i="74"/>
  <c r="B17" i="74"/>
  <c r="F16" i="74"/>
  <c r="U90" i="73"/>
  <c r="T90" i="73"/>
  <c r="S90" i="73"/>
  <c r="R90" i="73"/>
  <c r="Q90" i="73"/>
  <c r="P90" i="73"/>
  <c r="O90" i="73"/>
  <c r="N90" i="73"/>
  <c r="F90" i="73" s="1"/>
  <c r="M90" i="73"/>
  <c r="L90" i="73"/>
  <c r="K90" i="73"/>
  <c r="J90" i="73"/>
  <c r="I90" i="73"/>
  <c r="H90" i="73"/>
  <c r="U89" i="73"/>
  <c r="T89" i="73"/>
  <c r="S89" i="73"/>
  <c r="R89" i="73"/>
  <c r="Q89" i="73"/>
  <c r="P89" i="73"/>
  <c r="O89" i="73"/>
  <c r="N89" i="73"/>
  <c r="F89" i="73" s="1"/>
  <c r="M89" i="73"/>
  <c r="L89" i="73"/>
  <c r="K89" i="73"/>
  <c r="J89" i="73"/>
  <c r="I89" i="73"/>
  <c r="H89" i="73"/>
  <c r="U87" i="73"/>
  <c r="T87" i="73"/>
  <c r="S87" i="73"/>
  <c r="R87" i="73"/>
  <c r="Q87" i="73"/>
  <c r="P87" i="73"/>
  <c r="O87" i="73"/>
  <c r="N87" i="73"/>
  <c r="F87" i="73" s="1"/>
  <c r="M87" i="73"/>
  <c r="L87" i="73"/>
  <c r="K87" i="73"/>
  <c r="J87" i="73"/>
  <c r="I87" i="73"/>
  <c r="H87" i="73"/>
  <c r="U86" i="73"/>
  <c r="T86" i="73"/>
  <c r="S86" i="73"/>
  <c r="R86" i="73"/>
  <c r="Q86" i="73"/>
  <c r="P86" i="73"/>
  <c r="O86" i="73"/>
  <c r="N86" i="73"/>
  <c r="F86" i="73" s="1"/>
  <c r="M86" i="73"/>
  <c r="L86" i="73"/>
  <c r="K86" i="73"/>
  <c r="J86" i="73"/>
  <c r="I86" i="73"/>
  <c r="H86" i="73"/>
  <c r="U84" i="73"/>
  <c r="T84" i="73"/>
  <c r="S84" i="73"/>
  <c r="R84" i="73"/>
  <c r="Q84" i="73"/>
  <c r="P84" i="73"/>
  <c r="O84" i="73"/>
  <c r="N84" i="73"/>
  <c r="F84" i="73" s="1"/>
  <c r="M84" i="73"/>
  <c r="L84" i="73"/>
  <c r="K84" i="73"/>
  <c r="J84" i="73"/>
  <c r="I84" i="73"/>
  <c r="H84" i="73"/>
  <c r="U83" i="73"/>
  <c r="T83" i="73"/>
  <c r="S83" i="73"/>
  <c r="R83" i="73"/>
  <c r="Q83" i="73"/>
  <c r="P83" i="73"/>
  <c r="O83" i="73"/>
  <c r="N83" i="73"/>
  <c r="F83" i="73" s="1"/>
  <c r="M83" i="73"/>
  <c r="L83" i="73"/>
  <c r="K83" i="73"/>
  <c r="J83" i="73"/>
  <c r="I83" i="73"/>
  <c r="H83" i="73"/>
  <c r="U81" i="73"/>
  <c r="T81" i="73"/>
  <c r="S81" i="73"/>
  <c r="R81" i="73"/>
  <c r="Q81" i="73"/>
  <c r="P81" i="73"/>
  <c r="O81" i="73"/>
  <c r="N81" i="73"/>
  <c r="F81" i="73" s="1"/>
  <c r="M81" i="73"/>
  <c r="L81" i="73"/>
  <c r="K81" i="73"/>
  <c r="J81" i="73"/>
  <c r="I81" i="73"/>
  <c r="H81" i="73"/>
  <c r="U80" i="73"/>
  <c r="T80" i="73"/>
  <c r="S80" i="73"/>
  <c r="R80" i="73"/>
  <c r="Q80" i="73"/>
  <c r="P80" i="73"/>
  <c r="O80" i="73"/>
  <c r="N80" i="73"/>
  <c r="F80" i="73" s="1"/>
  <c r="M80" i="73"/>
  <c r="L80" i="73"/>
  <c r="K80" i="73"/>
  <c r="J80" i="73"/>
  <c r="I80" i="73"/>
  <c r="H80" i="73"/>
  <c r="U78" i="73"/>
  <c r="T78" i="73"/>
  <c r="S78" i="73"/>
  <c r="R78" i="73"/>
  <c r="Q78" i="73"/>
  <c r="P78" i="73"/>
  <c r="O78" i="73"/>
  <c r="N78" i="73"/>
  <c r="F78" i="73" s="1"/>
  <c r="M78" i="73"/>
  <c r="L78" i="73"/>
  <c r="K78" i="73"/>
  <c r="J78" i="73"/>
  <c r="I78" i="73"/>
  <c r="H78" i="73"/>
  <c r="U77" i="73"/>
  <c r="T77" i="73"/>
  <c r="S77" i="73"/>
  <c r="R77" i="73"/>
  <c r="Q77" i="73"/>
  <c r="P77" i="73"/>
  <c r="O77" i="73"/>
  <c r="N77" i="73"/>
  <c r="F77" i="73" s="1"/>
  <c r="M77" i="73"/>
  <c r="L77" i="73"/>
  <c r="K77" i="73"/>
  <c r="J77" i="73"/>
  <c r="I77" i="73"/>
  <c r="H77" i="73"/>
  <c r="U75" i="73"/>
  <c r="T75" i="73"/>
  <c r="S75" i="73"/>
  <c r="R75" i="73"/>
  <c r="Q75" i="73"/>
  <c r="P75" i="73"/>
  <c r="O75" i="73"/>
  <c r="N75" i="73"/>
  <c r="F75" i="73" s="1"/>
  <c r="M75" i="73"/>
  <c r="L75" i="73"/>
  <c r="K75" i="73"/>
  <c r="J75" i="73"/>
  <c r="I75" i="73"/>
  <c r="H75" i="73"/>
  <c r="U74" i="73"/>
  <c r="T74" i="73"/>
  <c r="S74" i="73"/>
  <c r="R74" i="73"/>
  <c r="Q74" i="73"/>
  <c r="P74" i="73"/>
  <c r="O74" i="73"/>
  <c r="N74" i="73"/>
  <c r="F74" i="73" s="1"/>
  <c r="M74" i="73"/>
  <c r="L74" i="73"/>
  <c r="K74" i="73"/>
  <c r="J74" i="73"/>
  <c r="I74" i="73"/>
  <c r="H74" i="73"/>
  <c r="U72" i="73"/>
  <c r="T72" i="73"/>
  <c r="S72" i="73"/>
  <c r="R72" i="73"/>
  <c r="Q72" i="73"/>
  <c r="P72" i="73"/>
  <c r="O72" i="73"/>
  <c r="N72" i="73"/>
  <c r="F72" i="73" s="1"/>
  <c r="M72" i="73"/>
  <c r="L72" i="73"/>
  <c r="K72" i="73"/>
  <c r="J72" i="73"/>
  <c r="I72" i="73"/>
  <c r="H72" i="73"/>
  <c r="U71" i="73"/>
  <c r="U91" i="73" s="1"/>
  <c r="T71" i="73"/>
  <c r="T91" i="73" s="1"/>
  <c r="S71" i="73"/>
  <c r="S91" i="73" s="1"/>
  <c r="R71" i="73"/>
  <c r="R91" i="73" s="1"/>
  <c r="Q71" i="73"/>
  <c r="Q91" i="73" s="1"/>
  <c r="P71" i="73"/>
  <c r="P91" i="73" s="1"/>
  <c r="O71" i="73"/>
  <c r="O91" i="73" s="1"/>
  <c r="N71" i="73"/>
  <c r="F71" i="73" s="1"/>
  <c r="F91" i="73" s="1"/>
  <c r="M71" i="73"/>
  <c r="M91" i="73" s="1"/>
  <c r="L71" i="73"/>
  <c r="L91" i="73" s="1"/>
  <c r="K71" i="73"/>
  <c r="K91" i="73" s="1"/>
  <c r="J71" i="73"/>
  <c r="J91" i="73" s="1"/>
  <c r="I71" i="73"/>
  <c r="I91" i="73" s="1"/>
  <c r="H71" i="73"/>
  <c r="H91" i="73" s="1"/>
  <c r="U66" i="73"/>
  <c r="T66" i="73"/>
  <c r="S66" i="73"/>
  <c r="R66" i="73"/>
  <c r="Q66" i="73"/>
  <c r="P66" i="73"/>
  <c r="O66" i="73"/>
  <c r="N66" i="73"/>
  <c r="F66" i="73" s="1"/>
  <c r="M66" i="73"/>
  <c r="L66" i="73"/>
  <c r="K66" i="73"/>
  <c r="J66" i="73"/>
  <c r="I66" i="73"/>
  <c r="H66" i="73"/>
  <c r="U65" i="73"/>
  <c r="U67" i="73" s="1"/>
  <c r="T65" i="73"/>
  <c r="T67" i="73" s="1"/>
  <c r="S65" i="73"/>
  <c r="S67" i="73" s="1"/>
  <c r="R65" i="73"/>
  <c r="R67" i="73" s="1"/>
  <c r="Q65" i="73"/>
  <c r="Q67" i="73" s="1"/>
  <c r="P65" i="73"/>
  <c r="P67" i="73" s="1"/>
  <c r="O65" i="73"/>
  <c r="O67" i="73" s="1"/>
  <c r="N65" i="73"/>
  <c r="N67" i="73" s="1"/>
  <c r="M65" i="73"/>
  <c r="M67" i="73" s="1"/>
  <c r="L65" i="73"/>
  <c r="L67" i="73" s="1"/>
  <c r="K65" i="73"/>
  <c r="K67" i="73" s="1"/>
  <c r="J65" i="73"/>
  <c r="J67" i="73" s="1"/>
  <c r="I65" i="73"/>
  <c r="I67" i="73" s="1"/>
  <c r="H65" i="73"/>
  <c r="H67" i="73" s="1"/>
  <c r="U62" i="73"/>
  <c r="T62" i="73"/>
  <c r="S62" i="73"/>
  <c r="R62" i="73"/>
  <c r="Q62" i="73"/>
  <c r="P62" i="73"/>
  <c r="O62" i="73"/>
  <c r="N62" i="73"/>
  <c r="M62" i="73"/>
  <c r="L62" i="73"/>
  <c r="K62" i="73"/>
  <c r="J62" i="73"/>
  <c r="I62" i="73"/>
  <c r="H62" i="73"/>
  <c r="F61" i="73"/>
  <c r="F60" i="73"/>
  <c r="F58" i="73"/>
  <c r="F57" i="73"/>
  <c r="F55" i="73"/>
  <c r="F54" i="73"/>
  <c r="F52" i="73"/>
  <c r="F51" i="73"/>
  <c r="F49" i="73"/>
  <c r="F48" i="73"/>
  <c r="F46" i="73"/>
  <c r="F45" i="73"/>
  <c r="F62" i="73" s="1"/>
  <c r="F43" i="73"/>
  <c r="U40" i="73"/>
  <c r="T40" i="73"/>
  <c r="S40" i="73"/>
  <c r="R40" i="73"/>
  <c r="Q40" i="73"/>
  <c r="P40" i="73"/>
  <c r="O40" i="73"/>
  <c r="N40" i="73"/>
  <c r="M40" i="73"/>
  <c r="L40" i="73"/>
  <c r="K40" i="73"/>
  <c r="J40" i="73"/>
  <c r="I40" i="73"/>
  <c r="H40" i="73"/>
  <c r="F40" i="73"/>
  <c r="F39" i="73"/>
  <c r="U36" i="73"/>
  <c r="T36" i="73"/>
  <c r="S36" i="73"/>
  <c r="R36" i="73"/>
  <c r="Q36" i="73"/>
  <c r="P36" i="73"/>
  <c r="O36" i="73"/>
  <c r="N36" i="73"/>
  <c r="M36" i="73"/>
  <c r="L36" i="73"/>
  <c r="K36" i="73"/>
  <c r="J36" i="73"/>
  <c r="I36" i="73"/>
  <c r="H36" i="73"/>
  <c r="F35" i="73"/>
  <c r="F34" i="73"/>
  <c r="F32" i="73"/>
  <c r="F31" i="73"/>
  <c r="F29" i="73"/>
  <c r="F28" i="73"/>
  <c r="F25" i="73"/>
  <c r="F24" i="73"/>
  <c r="F22" i="73"/>
  <c r="F21" i="73"/>
  <c r="F36" i="73" s="1"/>
  <c r="U17" i="73"/>
  <c r="T17" i="73"/>
  <c r="S17" i="73"/>
  <c r="R17" i="73"/>
  <c r="Q17" i="73"/>
  <c r="P17" i="73"/>
  <c r="O17" i="73"/>
  <c r="N17" i="73"/>
  <c r="M17" i="73"/>
  <c r="L17" i="73"/>
  <c r="K17" i="73"/>
  <c r="J17" i="73"/>
  <c r="I17" i="73"/>
  <c r="H17" i="73"/>
  <c r="F17" i="73"/>
  <c r="B17" i="73"/>
  <c r="F16" i="73"/>
  <c r="B16" i="73"/>
  <c r="F15" i="73"/>
  <c r="J47" i="69" l="1"/>
  <c r="K47" i="69"/>
  <c r="F47" i="69"/>
  <c r="F43" i="69"/>
  <c r="F69" i="75"/>
  <c r="F86" i="75" s="1"/>
  <c r="B19" i="75"/>
  <c r="I86" i="75"/>
  <c r="F81" i="75"/>
  <c r="F113" i="74"/>
  <c r="F128" i="74" s="1"/>
  <c r="B18" i="74"/>
  <c r="B21" i="73"/>
  <c r="N91" i="73"/>
  <c r="F65" i="73"/>
  <c r="F67" i="73" s="1"/>
  <c r="B22" i="73"/>
  <c r="J44" i="69" l="1"/>
  <c r="L44" i="69"/>
  <c r="K44" i="69"/>
  <c r="B20" i="75"/>
  <c r="B19" i="74"/>
  <c r="B24" i="73"/>
  <c r="F44" i="69" l="1"/>
  <c r="B21" i="75"/>
  <c r="B20" i="74"/>
  <c r="B25" i="73"/>
  <c r="B22" i="75" l="1"/>
  <c r="B22" i="74"/>
  <c r="B21" i="74"/>
  <c r="B26" i="73"/>
  <c r="B24" i="75" l="1"/>
  <c r="B23" i="75"/>
  <c r="B25" i="75"/>
  <c r="B24" i="74"/>
  <c r="B23" i="74"/>
  <c r="B28" i="73"/>
  <c r="B26" i="75" l="1"/>
  <c r="B27" i="75" s="1"/>
  <c r="B28" i="75" s="1"/>
  <c r="B29" i="75" s="1"/>
  <c r="B30" i="75" s="1"/>
  <c r="B31" i="75" s="1"/>
  <c r="B34" i="75" s="1"/>
  <c r="B35" i="75" s="1"/>
  <c r="B28" i="74"/>
  <c r="B29" i="74" s="1"/>
  <c r="B25" i="74"/>
  <c r="B29" i="73"/>
  <c r="B36" i="75" l="1"/>
  <c r="B37" i="75" s="1"/>
  <c r="B38" i="75" s="1"/>
  <c r="B39" i="75" s="1"/>
  <c r="B40" i="75" s="1"/>
  <c r="B41" i="75"/>
  <c r="B42" i="75" s="1"/>
  <c r="B43" i="75" s="1"/>
  <c r="B46" i="75" s="1"/>
  <c r="B47" i="75" s="1"/>
  <c r="B48" i="75" s="1"/>
  <c r="B49" i="75" s="1"/>
  <c r="B50" i="75" s="1"/>
  <c r="B51" i="75" s="1"/>
  <c r="B52" i="75" s="1"/>
  <c r="B55" i="75" s="1"/>
  <c r="B56" i="75" s="1"/>
  <c r="B57" i="75" s="1"/>
  <c r="B58" i="75" s="1"/>
  <c r="B59" i="75" s="1"/>
  <c r="B60" i="75" s="1"/>
  <c r="B61" i="75" s="1"/>
  <c r="B63" i="75" s="1"/>
  <c r="B67" i="75" s="1"/>
  <c r="B69" i="75" s="1"/>
  <c r="B70" i="75" s="1"/>
  <c r="B72" i="75" s="1"/>
  <c r="B73" i="75" s="1"/>
  <c r="B75" i="75" s="1"/>
  <c r="B76" i="75" s="1"/>
  <c r="B78" i="75" s="1"/>
  <c r="B79" i="75" s="1"/>
  <c r="B81" i="75" s="1"/>
  <c r="B82" i="75" s="1"/>
  <c r="B84" i="75" s="1"/>
  <c r="B85" i="75" s="1"/>
  <c r="B86" i="75" s="1"/>
  <c r="B30" i="74"/>
  <c r="B31" i="74" s="1"/>
  <c r="B32" i="74" s="1"/>
  <c r="B33" i="74" s="1"/>
  <c r="B34" i="74" s="1"/>
  <c r="B35" i="74" s="1"/>
  <c r="B36" i="74" s="1"/>
  <c r="B37" i="74" s="1"/>
  <c r="B40" i="74" s="1"/>
  <c r="B41" i="74" s="1"/>
  <c r="B42" i="74" s="1"/>
  <c r="B43" i="74" s="1"/>
  <c r="B44" i="74" s="1"/>
  <c r="B45" i="74" s="1"/>
  <c r="B46" i="74" s="1"/>
  <c r="B47" i="74" s="1"/>
  <c r="B48" i="74" s="1"/>
  <c r="B49" i="74" s="1"/>
  <c r="B50" i="74" s="1"/>
  <c r="B51" i="74" s="1"/>
  <c r="B52" i="74" s="1"/>
  <c r="B53" i="74" s="1"/>
  <c r="B54" i="74" s="1"/>
  <c r="B55" i="74" s="1"/>
  <c r="B56" i="74" s="1"/>
  <c r="B57" i="74" s="1"/>
  <c r="B58" i="74" s="1"/>
  <c r="B61" i="74" s="1"/>
  <c r="B62" i="74" s="1"/>
  <c r="B63" i="74" s="1"/>
  <c r="B64" i="74" s="1"/>
  <c r="B65" i="74" s="1"/>
  <c r="B66" i="74" s="1"/>
  <c r="B67" i="74" s="1"/>
  <c r="B68" i="74" s="1"/>
  <c r="B69" i="74" s="1"/>
  <c r="B70" i="74" s="1"/>
  <c r="B71" i="74" s="1"/>
  <c r="B72" i="74" s="1"/>
  <c r="B73" i="74" s="1"/>
  <c r="B74" i="74" s="1"/>
  <c r="B75" i="74" s="1"/>
  <c r="B76" i="74" s="1"/>
  <c r="B77" i="74" s="1"/>
  <c r="B78" i="74" s="1"/>
  <c r="B79" i="74" s="1"/>
  <c r="B80" i="74" s="1"/>
  <c r="B81" i="74" s="1"/>
  <c r="B82" i="74" s="1"/>
  <c r="B83" i="74" s="1"/>
  <c r="B84" i="74" s="1"/>
  <c r="B85" i="74" s="1"/>
  <c r="B86" i="74" s="1"/>
  <c r="B87" i="74" s="1"/>
  <c r="B88" i="74" s="1"/>
  <c r="B89" i="74" s="1"/>
  <c r="B90" i="74" s="1"/>
  <c r="B91" i="74" s="1"/>
  <c r="B92" i="74" s="1"/>
  <c r="B93" i="74" s="1"/>
  <c r="B94" i="74" s="1"/>
  <c r="B95" i="74" s="1"/>
  <c r="B96" i="74" s="1"/>
  <c r="B97" i="74" s="1"/>
  <c r="B99" i="74" s="1"/>
  <c r="B102" i="74" s="1"/>
  <c r="B103" i="74" s="1"/>
  <c r="B104" i="74" s="1"/>
  <c r="B105" i="74" s="1"/>
  <c r="B106" i="74" s="1"/>
  <c r="B107" i="74" s="1"/>
  <c r="B31" i="73"/>
  <c r="B32" i="73" s="1"/>
  <c r="B34" i="73" s="1"/>
  <c r="B35" i="73" s="1"/>
  <c r="B36" i="73" s="1"/>
  <c r="B39" i="73" s="1"/>
  <c r="B40" i="73" s="1"/>
  <c r="B43" i="73" s="1"/>
  <c r="B45" i="73" s="1"/>
  <c r="B46" i="73" s="1"/>
  <c r="B48" i="73" s="1"/>
  <c r="B49" i="73" s="1"/>
  <c r="B51" i="73" s="1"/>
  <c r="B52" i="73" s="1"/>
  <c r="B54" i="73" s="1"/>
  <c r="B55" i="73" s="1"/>
  <c r="B57" i="73" s="1"/>
  <c r="B58" i="73" s="1"/>
  <c r="B60" i="73" s="1"/>
  <c r="B61" i="73" s="1"/>
  <c r="B62" i="73" s="1"/>
  <c r="B65" i="73" s="1"/>
  <c r="B66" i="73" s="1"/>
  <c r="B67" i="73" s="1"/>
  <c r="B71" i="73" s="1"/>
  <c r="B72" i="73" s="1"/>
  <c r="B74" i="73" s="1"/>
  <c r="B75" i="73" s="1"/>
  <c r="B77" i="73" s="1"/>
  <c r="B78" i="73" s="1"/>
  <c r="B80" i="73" s="1"/>
  <c r="B81" i="73" s="1"/>
  <c r="B83" i="73" s="1"/>
  <c r="B84" i="73" s="1"/>
  <c r="B86" i="73" s="1"/>
  <c r="B87" i="73" s="1"/>
  <c r="B89" i="73" s="1"/>
  <c r="B90" i="73" s="1"/>
  <c r="B91" i="73" s="1"/>
  <c r="B108" i="74" l="1"/>
  <c r="B113" i="74" s="1"/>
  <c r="B114" i="74" s="1"/>
  <c r="B116" i="74" s="1"/>
  <c r="B117" i="74" s="1"/>
  <c r="B118" i="74" s="1"/>
  <c r="B120" i="74" s="1"/>
  <c r="B121" i="74" s="1"/>
  <c r="B123" i="74" s="1"/>
  <c r="B124" i="74" s="1"/>
  <c r="B126" i="74" s="1"/>
  <c r="B127" i="74" s="1"/>
  <c r="B128" i="74" s="1"/>
  <c r="F111" i="72" l="1"/>
  <c r="F109" i="72"/>
  <c r="F108" i="72"/>
  <c r="F106" i="72"/>
  <c r="F105" i="72"/>
  <c r="F103" i="72"/>
  <c r="F102" i="72"/>
  <c r="F100" i="72"/>
  <c r="F99" i="72"/>
  <c r="F97" i="72"/>
  <c r="F96" i="72"/>
  <c r="F94" i="72"/>
  <c r="F93" i="72"/>
  <c r="F91" i="72"/>
  <c r="F90" i="72"/>
  <c r="N88" i="72"/>
  <c r="L88" i="72"/>
  <c r="J88" i="72"/>
  <c r="F87" i="72"/>
  <c r="K88" i="72" s="1"/>
  <c r="F85" i="72"/>
  <c r="F84" i="72"/>
  <c r="F81" i="72"/>
  <c r="N82" i="72" s="1"/>
  <c r="F79" i="72"/>
  <c r="F78" i="72"/>
  <c r="F76" i="72"/>
  <c r="F75" i="72"/>
  <c r="F73" i="72"/>
  <c r="F72" i="72"/>
  <c r="F59" i="72"/>
  <c r="F58" i="72"/>
  <c r="N56" i="72"/>
  <c r="L56" i="72"/>
  <c r="J56" i="72"/>
  <c r="F55" i="72"/>
  <c r="M56" i="72" s="1"/>
  <c r="K53" i="72"/>
  <c r="F52" i="72"/>
  <c r="J53" i="72" s="1"/>
  <c r="F50" i="72"/>
  <c r="F49" i="72"/>
  <c r="F47" i="72"/>
  <c r="F46" i="72"/>
  <c r="F44" i="72"/>
  <c r="F43" i="72"/>
  <c r="N41" i="72"/>
  <c r="L41" i="72"/>
  <c r="J41" i="72"/>
  <c r="F40" i="72"/>
  <c r="M41" i="72" s="1"/>
  <c r="F38" i="72"/>
  <c r="F37" i="72"/>
  <c r="M35" i="72"/>
  <c r="K35" i="72"/>
  <c r="F34" i="72"/>
  <c r="L35" i="72" s="1"/>
  <c r="F32" i="72"/>
  <c r="F31" i="72"/>
  <c r="F29" i="72"/>
  <c r="F28" i="72"/>
  <c r="N26" i="72"/>
  <c r="L26" i="72"/>
  <c r="J26" i="72"/>
  <c r="F25" i="72"/>
  <c r="M26" i="72" s="1"/>
  <c r="F23" i="72"/>
  <c r="F22" i="72"/>
  <c r="K20" i="72"/>
  <c r="F19" i="72"/>
  <c r="J20" i="72" s="1"/>
  <c r="L17" i="72"/>
  <c r="J17" i="72"/>
  <c r="F16" i="72"/>
  <c r="K17" i="72" s="1"/>
  <c r="F14" i="72"/>
  <c r="A14" i="72"/>
  <c r="A16" i="72" s="1"/>
  <c r="A17" i="72" s="1"/>
  <c r="A19" i="72" s="1"/>
  <c r="A20" i="72" s="1"/>
  <c r="A22" i="72" s="1"/>
  <c r="A23" i="72" s="1"/>
  <c r="A25" i="72" s="1"/>
  <c r="A26" i="72" s="1"/>
  <c r="A28" i="72" s="1"/>
  <c r="A29" i="72" s="1"/>
  <c r="A31" i="72" s="1"/>
  <c r="A32" i="72" s="1"/>
  <c r="A34" i="72" s="1"/>
  <c r="A35" i="72" s="1"/>
  <c r="A37" i="72" s="1"/>
  <c r="A38" i="72" s="1"/>
  <c r="A40" i="72" s="1"/>
  <c r="A41" i="72" s="1"/>
  <c r="A43" i="72" s="1"/>
  <c r="A44" i="72" s="1"/>
  <c r="A46" i="72" s="1"/>
  <c r="A47" i="72" s="1"/>
  <c r="A49" i="72" s="1"/>
  <c r="A50" i="72" s="1"/>
  <c r="A52" i="72" s="1"/>
  <c r="A53" i="72" s="1"/>
  <c r="A55" i="72" s="1"/>
  <c r="A56" i="72" s="1"/>
  <c r="A58" i="72" s="1"/>
  <c r="A59" i="72" s="1"/>
  <c r="A72" i="72" s="1"/>
  <c r="A73" i="72" s="1"/>
  <c r="A75" i="72" s="1"/>
  <c r="A76" i="72" s="1"/>
  <c r="A78" i="72" s="1"/>
  <c r="A79" i="72" s="1"/>
  <c r="A81" i="72" s="1"/>
  <c r="A82" i="72" s="1"/>
  <c r="A84" i="72" s="1"/>
  <c r="A85" i="72" s="1"/>
  <c r="A87" i="72" s="1"/>
  <c r="A88" i="72" s="1"/>
  <c r="A90" i="72" s="1"/>
  <c r="A91" i="72" s="1"/>
  <c r="A93" i="72" s="1"/>
  <c r="A94" i="72" s="1"/>
  <c r="A96" i="72" s="1"/>
  <c r="A97" i="72" s="1"/>
  <c r="A99" i="72" s="1"/>
  <c r="A100" i="72" s="1"/>
  <c r="A102" i="72" s="1"/>
  <c r="A103" i="72" s="1"/>
  <c r="A105" i="72" s="1"/>
  <c r="A106" i="72" s="1"/>
  <c r="A108" i="72" s="1"/>
  <c r="A109" i="72" s="1"/>
  <c r="A111" i="72" s="1"/>
  <c r="A112" i="72" s="1"/>
  <c r="F13" i="72"/>
  <c r="P112" i="71"/>
  <c r="O112" i="71"/>
  <c r="H112" i="71"/>
  <c r="F111" i="71"/>
  <c r="N112" i="71" s="1"/>
  <c r="R109" i="71"/>
  <c r="Q109" i="71"/>
  <c r="O109" i="71"/>
  <c r="J109" i="71"/>
  <c r="I109" i="71"/>
  <c r="F108" i="71"/>
  <c r="P109" i="71" s="1"/>
  <c r="U106" i="71"/>
  <c r="S106" i="71"/>
  <c r="L106" i="71"/>
  <c r="K106" i="71"/>
  <c r="I106" i="71"/>
  <c r="F105" i="71"/>
  <c r="R106" i="71" s="1"/>
  <c r="F102" i="71"/>
  <c r="P100" i="71"/>
  <c r="O100" i="71"/>
  <c r="H100" i="71"/>
  <c r="F99" i="71"/>
  <c r="N100" i="71" s="1"/>
  <c r="Q97" i="71"/>
  <c r="J97" i="71"/>
  <c r="I97" i="71"/>
  <c r="F96" i="71"/>
  <c r="P97" i="71" s="1"/>
  <c r="U94" i="71"/>
  <c r="S94" i="71"/>
  <c r="O94" i="71"/>
  <c r="L94" i="71"/>
  <c r="K94" i="71"/>
  <c r="I94" i="71"/>
  <c r="F93" i="71"/>
  <c r="R94" i="71" s="1"/>
  <c r="V91" i="71"/>
  <c r="F90" i="71"/>
  <c r="S88" i="71"/>
  <c r="O88" i="71"/>
  <c r="K88" i="71"/>
  <c r="H88" i="71"/>
  <c r="F87" i="71"/>
  <c r="N88" i="71" s="1"/>
  <c r="Q85" i="71"/>
  <c r="I85" i="71"/>
  <c r="F84" i="71"/>
  <c r="P85" i="71" s="1"/>
  <c r="S82" i="71"/>
  <c r="Q82" i="71"/>
  <c r="O82" i="71"/>
  <c r="L82" i="71"/>
  <c r="K82" i="71"/>
  <c r="I82" i="71"/>
  <c r="F81" i="71"/>
  <c r="R82" i="71" s="1"/>
  <c r="F78" i="71"/>
  <c r="O76" i="71"/>
  <c r="K76" i="71"/>
  <c r="F75" i="71"/>
  <c r="N76" i="71" s="1"/>
  <c r="Q73" i="71"/>
  <c r="I73" i="71"/>
  <c r="F72" i="71"/>
  <c r="P73" i="71" s="1"/>
  <c r="S59" i="71"/>
  <c r="O59" i="71"/>
  <c r="K59" i="71"/>
  <c r="F58" i="71"/>
  <c r="R59" i="71" s="1"/>
  <c r="V56" i="71"/>
  <c r="M56" i="71"/>
  <c r="F55" i="71"/>
  <c r="O53" i="71"/>
  <c r="F52" i="71"/>
  <c r="N53" i="71" s="1"/>
  <c r="Q50" i="71"/>
  <c r="I50" i="71"/>
  <c r="F49" i="71"/>
  <c r="P50" i="71" s="1"/>
  <c r="S47" i="71"/>
  <c r="K47" i="71"/>
  <c r="F46" i="71"/>
  <c r="R47" i="71" s="1"/>
  <c r="F43" i="71"/>
  <c r="O41" i="71"/>
  <c r="F40" i="71"/>
  <c r="N41" i="71" s="1"/>
  <c r="Q38" i="71"/>
  <c r="I38" i="71"/>
  <c r="F37" i="71"/>
  <c r="P38" i="71" s="1"/>
  <c r="S35" i="71"/>
  <c r="K35" i="71"/>
  <c r="F34" i="71"/>
  <c r="R35" i="71" s="1"/>
  <c r="V32" i="71"/>
  <c r="M32" i="71"/>
  <c r="F31" i="71"/>
  <c r="O29" i="71"/>
  <c r="F28" i="71"/>
  <c r="N29" i="71" s="1"/>
  <c r="Q26" i="71"/>
  <c r="I26" i="71"/>
  <c r="F25" i="71"/>
  <c r="P26" i="71" s="1"/>
  <c r="S23" i="71"/>
  <c r="K23" i="71"/>
  <c r="F22" i="71"/>
  <c r="R23" i="71" s="1"/>
  <c r="F19" i="71"/>
  <c r="O17" i="71"/>
  <c r="F16" i="71"/>
  <c r="N17" i="71" s="1"/>
  <c r="Q14" i="71"/>
  <c r="I14" i="71"/>
  <c r="A14" i="71"/>
  <c r="A16" i="71" s="1"/>
  <c r="A17" i="71" s="1"/>
  <c r="A19" i="71" s="1"/>
  <c r="A20" i="71" s="1"/>
  <c r="A22" i="71" s="1"/>
  <c r="A23" i="71" s="1"/>
  <c r="A25" i="71" s="1"/>
  <c r="A26" i="71" s="1"/>
  <c r="A28" i="71" s="1"/>
  <c r="A29" i="71" s="1"/>
  <c r="A31" i="71" s="1"/>
  <c r="A32" i="71" s="1"/>
  <c r="A34" i="71" s="1"/>
  <c r="A35" i="71" s="1"/>
  <c r="A37" i="71" s="1"/>
  <c r="A38" i="71" s="1"/>
  <c r="A40" i="71" s="1"/>
  <c r="A41" i="71" s="1"/>
  <c r="A43" i="71" s="1"/>
  <c r="A44" i="71" s="1"/>
  <c r="A46" i="71" s="1"/>
  <c r="A47" i="71" s="1"/>
  <c r="A49" i="71" s="1"/>
  <c r="A50" i="71" s="1"/>
  <c r="A52" i="71" s="1"/>
  <c r="A53" i="71" s="1"/>
  <c r="A55" i="71" s="1"/>
  <c r="A56" i="71" s="1"/>
  <c r="A58" i="71" s="1"/>
  <c r="A59" i="71" s="1"/>
  <c r="A72" i="71" s="1"/>
  <c r="A73" i="71" s="1"/>
  <c r="A75" i="71" s="1"/>
  <c r="A76" i="71" s="1"/>
  <c r="A78" i="71" s="1"/>
  <c r="A79" i="71" s="1"/>
  <c r="A81" i="71" s="1"/>
  <c r="A82" i="71" s="1"/>
  <c r="A84" i="71" s="1"/>
  <c r="A85" i="71" s="1"/>
  <c r="A87" i="71" s="1"/>
  <c r="A88" i="71" s="1"/>
  <c r="A90" i="71" s="1"/>
  <c r="A91" i="71" s="1"/>
  <c r="A93" i="71" s="1"/>
  <c r="A94" i="71" s="1"/>
  <c r="A96" i="71" s="1"/>
  <c r="A97" i="71" s="1"/>
  <c r="A99" i="71" s="1"/>
  <c r="A100" i="71" s="1"/>
  <c r="A102" i="71" s="1"/>
  <c r="A103" i="71" s="1"/>
  <c r="A105" i="71" s="1"/>
  <c r="A106" i="71" s="1"/>
  <c r="A108" i="71" s="1"/>
  <c r="A109" i="71" s="1"/>
  <c r="A111" i="71" s="1"/>
  <c r="A112" i="71" s="1"/>
  <c r="F13" i="71"/>
  <c r="P14" i="71" s="1"/>
  <c r="V112" i="70"/>
  <c r="K112" i="70"/>
  <c r="F111" i="70"/>
  <c r="L112" i="70" s="1"/>
  <c r="F108" i="70"/>
  <c r="Q106" i="70"/>
  <c r="O106" i="70"/>
  <c r="I106" i="70"/>
  <c r="F105" i="70"/>
  <c r="U106" i="70" s="1"/>
  <c r="U103" i="70"/>
  <c r="S103" i="70"/>
  <c r="Q103" i="70"/>
  <c r="O103" i="70"/>
  <c r="L103" i="70"/>
  <c r="K103" i="70"/>
  <c r="I103" i="70"/>
  <c r="F102" i="70"/>
  <c r="N103" i="70" s="1"/>
  <c r="S100" i="70"/>
  <c r="K100" i="70"/>
  <c r="F99" i="70"/>
  <c r="P100" i="70" s="1"/>
  <c r="V97" i="70"/>
  <c r="M97" i="70"/>
  <c r="F96" i="70"/>
  <c r="Q94" i="70"/>
  <c r="O94" i="70"/>
  <c r="I94" i="70"/>
  <c r="F93" i="70"/>
  <c r="U94" i="70" s="1"/>
  <c r="U91" i="70"/>
  <c r="S91" i="70"/>
  <c r="Q91" i="70"/>
  <c r="O91" i="70"/>
  <c r="L91" i="70"/>
  <c r="K91" i="70"/>
  <c r="I91" i="70"/>
  <c r="F90" i="70"/>
  <c r="N91" i="70" s="1"/>
  <c r="S88" i="70"/>
  <c r="K88" i="70"/>
  <c r="F87" i="70"/>
  <c r="P88" i="70" s="1"/>
  <c r="F85" i="70"/>
  <c r="F84" i="70"/>
  <c r="U82" i="70"/>
  <c r="S82" i="70"/>
  <c r="Q82" i="70"/>
  <c r="O82" i="70"/>
  <c r="L82" i="70"/>
  <c r="K82" i="70"/>
  <c r="I82" i="70"/>
  <c r="F81" i="70"/>
  <c r="N82" i="70" s="1"/>
  <c r="S79" i="70"/>
  <c r="K79" i="70"/>
  <c r="F78" i="70"/>
  <c r="P79" i="70" s="1"/>
  <c r="V76" i="70"/>
  <c r="M76" i="70"/>
  <c r="F75" i="70"/>
  <c r="Q73" i="70"/>
  <c r="O73" i="70"/>
  <c r="I73" i="70"/>
  <c r="F72" i="70"/>
  <c r="U73" i="70" s="1"/>
  <c r="S59" i="70"/>
  <c r="Q59" i="70"/>
  <c r="O59" i="70"/>
  <c r="K59" i="70"/>
  <c r="I59" i="70"/>
  <c r="F58" i="70"/>
  <c r="N59" i="70" s="1"/>
  <c r="S56" i="70"/>
  <c r="K56" i="70"/>
  <c r="F55" i="70"/>
  <c r="P56" i="70" s="1"/>
  <c r="V53" i="70"/>
  <c r="F52" i="70"/>
  <c r="Q50" i="70"/>
  <c r="O50" i="70"/>
  <c r="I50" i="70"/>
  <c r="F49" i="70"/>
  <c r="U50" i="70" s="1"/>
  <c r="S47" i="70"/>
  <c r="Q47" i="70"/>
  <c r="O47" i="70"/>
  <c r="K47" i="70"/>
  <c r="I47" i="70"/>
  <c r="F46" i="70"/>
  <c r="N47" i="70" s="1"/>
  <c r="S44" i="70"/>
  <c r="K44" i="70"/>
  <c r="F43" i="70"/>
  <c r="P44" i="70" s="1"/>
  <c r="M41" i="70"/>
  <c r="F40" i="70"/>
  <c r="Q38" i="70"/>
  <c r="O38" i="70"/>
  <c r="I38" i="70"/>
  <c r="F37" i="70"/>
  <c r="U38" i="70" s="1"/>
  <c r="S35" i="70"/>
  <c r="Q35" i="70"/>
  <c r="O35" i="70"/>
  <c r="K35" i="70"/>
  <c r="I35" i="70"/>
  <c r="F34" i="70"/>
  <c r="N35" i="70" s="1"/>
  <c r="S32" i="70"/>
  <c r="K32" i="70"/>
  <c r="F31" i="70"/>
  <c r="P32" i="70" s="1"/>
  <c r="F28" i="70"/>
  <c r="F26" i="70"/>
  <c r="F25" i="70"/>
  <c r="S23" i="70"/>
  <c r="K23" i="70"/>
  <c r="F22" i="70"/>
  <c r="P23" i="70" s="1"/>
  <c r="F19" i="70"/>
  <c r="Q17" i="70"/>
  <c r="O17" i="70"/>
  <c r="I17" i="70"/>
  <c r="F16" i="70"/>
  <c r="U17" i="70" s="1"/>
  <c r="S14" i="70"/>
  <c r="Q14" i="70"/>
  <c r="O14" i="70"/>
  <c r="K14" i="70"/>
  <c r="I14" i="70"/>
  <c r="A14" i="70"/>
  <c r="A16" i="70" s="1"/>
  <c r="A17" i="70" s="1"/>
  <c r="A19" i="70" s="1"/>
  <c r="A20" i="70" s="1"/>
  <c r="A22" i="70" s="1"/>
  <c r="A23" i="70" s="1"/>
  <c r="A25" i="70" s="1"/>
  <c r="A26" i="70" s="1"/>
  <c r="A28" i="70" s="1"/>
  <c r="A29" i="70" s="1"/>
  <c r="A31" i="70" s="1"/>
  <c r="A32" i="70" s="1"/>
  <c r="A34" i="70" s="1"/>
  <c r="A35" i="70" s="1"/>
  <c r="A37" i="70" s="1"/>
  <c r="A38" i="70" s="1"/>
  <c r="A40" i="70" s="1"/>
  <c r="A41" i="70" s="1"/>
  <c r="A43" i="70" s="1"/>
  <c r="A44" i="70" s="1"/>
  <c r="A46" i="70" s="1"/>
  <c r="A47" i="70" s="1"/>
  <c r="A49" i="70" s="1"/>
  <c r="A50" i="70" s="1"/>
  <c r="A52" i="70" s="1"/>
  <c r="A53" i="70" s="1"/>
  <c r="A55" i="70" s="1"/>
  <c r="A56" i="70" s="1"/>
  <c r="A58" i="70" s="1"/>
  <c r="A59" i="70" s="1"/>
  <c r="A72" i="70" s="1"/>
  <c r="A73" i="70" s="1"/>
  <c r="A75" i="70" s="1"/>
  <c r="A76" i="70" s="1"/>
  <c r="A78" i="70" s="1"/>
  <c r="A79" i="70" s="1"/>
  <c r="A81" i="70" s="1"/>
  <c r="A82" i="70" s="1"/>
  <c r="A84" i="70" s="1"/>
  <c r="A85" i="70" s="1"/>
  <c r="A87" i="70" s="1"/>
  <c r="A88" i="70" s="1"/>
  <c r="A90" i="70" s="1"/>
  <c r="A91" i="70" s="1"/>
  <c r="A93" i="70" s="1"/>
  <c r="A94" i="70" s="1"/>
  <c r="A96" i="70" s="1"/>
  <c r="A97" i="70" s="1"/>
  <c r="A99" i="70" s="1"/>
  <c r="A100" i="70" s="1"/>
  <c r="A102" i="70" s="1"/>
  <c r="A103" i="70" s="1"/>
  <c r="A105" i="70" s="1"/>
  <c r="A106" i="70" s="1"/>
  <c r="A108" i="70" s="1"/>
  <c r="A109" i="70" s="1"/>
  <c r="A111" i="70" s="1"/>
  <c r="A112" i="70" s="1"/>
  <c r="F13" i="70"/>
  <c r="N14" i="70" s="1"/>
  <c r="L120" i="69"/>
  <c r="K120" i="69"/>
  <c r="J120" i="69"/>
  <c r="F120" i="69" s="1"/>
  <c r="K121" i="69" s="1"/>
  <c r="F117" i="69"/>
  <c r="L118" i="69" s="1"/>
  <c r="F114" i="69"/>
  <c r="K115" i="69" s="1"/>
  <c r="F111" i="69"/>
  <c r="L112" i="69" s="1"/>
  <c r="F108" i="69"/>
  <c r="K109" i="69" s="1"/>
  <c r="F105" i="69"/>
  <c r="L102" i="69"/>
  <c r="K102" i="69"/>
  <c r="J102" i="69"/>
  <c r="F99" i="69"/>
  <c r="K100" i="69" s="1"/>
  <c r="L96" i="69"/>
  <c r="K96" i="69"/>
  <c r="J96" i="69"/>
  <c r="K93" i="69"/>
  <c r="F93" i="69" s="1"/>
  <c r="L90" i="69"/>
  <c r="K90" i="69"/>
  <c r="J90" i="69"/>
  <c r="K87" i="69"/>
  <c r="J87" i="69"/>
  <c r="F87" i="69" s="1"/>
  <c r="L88" i="69" s="1"/>
  <c r="F84" i="69"/>
  <c r="K85" i="69" s="1"/>
  <c r="F81" i="69"/>
  <c r="L82" i="69" s="1"/>
  <c r="F78" i="69"/>
  <c r="K79" i="69" s="1"/>
  <c r="L75" i="69"/>
  <c r="K75" i="69"/>
  <c r="J75" i="69"/>
  <c r="F61" i="69"/>
  <c r="L62" i="69" s="1"/>
  <c r="J59" i="69"/>
  <c r="F58" i="69"/>
  <c r="K59" i="69" s="1"/>
  <c r="F55" i="69"/>
  <c r="F52" i="69"/>
  <c r="K53" i="69" s="1"/>
  <c r="F40" i="69"/>
  <c r="J41" i="69" s="1"/>
  <c r="L37" i="69"/>
  <c r="K37" i="69"/>
  <c r="J37" i="69"/>
  <c r="L34" i="69"/>
  <c r="F34" i="69" s="1"/>
  <c r="F31" i="69"/>
  <c r="J32" i="69" s="1"/>
  <c r="L28" i="69"/>
  <c r="K28" i="69"/>
  <c r="J28" i="69"/>
  <c r="F28" i="69" s="1"/>
  <c r="K29" i="69" s="1"/>
  <c r="F25" i="69"/>
  <c r="K26" i="69" s="1"/>
  <c r="F22" i="69"/>
  <c r="J23" i="69" s="1"/>
  <c r="F19" i="69"/>
  <c r="J20" i="69" s="1"/>
  <c r="L17" i="69"/>
  <c r="F16" i="69"/>
  <c r="K17" i="69" s="1"/>
  <c r="A14" i="69"/>
  <c r="A16" i="69" s="1"/>
  <c r="A17" i="69" s="1"/>
  <c r="A19" i="69" s="1"/>
  <c r="A20" i="69" s="1"/>
  <c r="A22" i="69" s="1"/>
  <c r="A23" i="69" s="1"/>
  <c r="A25" i="69" s="1"/>
  <c r="F13" i="69"/>
  <c r="L14" i="69" s="1"/>
  <c r="F89" i="68"/>
  <c r="K87" i="68"/>
  <c r="J87" i="68"/>
  <c r="F86" i="68"/>
  <c r="Q87" i="68" s="1"/>
  <c r="S84" i="68"/>
  <c r="Q84" i="68"/>
  <c r="K84" i="68"/>
  <c r="J84" i="68"/>
  <c r="I84" i="68"/>
  <c r="H84" i="68"/>
  <c r="F83" i="68"/>
  <c r="O84" i="68" s="1"/>
  <c r="S81" i="68"/>
  <c r="Q81" i="68"/>
  <c r="P81" i="68"/>
  <c r="O81" i="68"/>
  <c r="K81" i="68"/>
  <c r="I81" i="68"/>
  <c r="H81" i="68"/>
  <c r="F80" i="68"/>
  <c r="M81" i="68" s="1"/>
  <c r="F77" i="68"/>
  <c r="N78" i="68" s="1"/>
  <c r="K75" i="68"/>
  <c r="F74" i="68"/>
  <c r="Q75" i="68" s="1"/>
  <c r="S72" i="68"/>
  <c r="Q72" i="68"/>
  <c r="K72" i="68"/>
  <c r="J72" i="68"/>
  <c r="I72" i="68"/>
  <c r="H72" i="68"/>
  <c r="F71" i="68"/>
  <c r="O72" i="68" s="1"/>
  <c r="S69" i="68"/>
  <c r="Q69" i="68"/>
  <c r="P69" i="68"/>
  <c r="O69" i="68"/>
  <c r="K69" i="68"/>
  <c r="I69" i="68"/>
  <c r="H69" i="68"/>
  <c r="F68" i="68"/>
  <c r="M69" i="68" s="1"/>
  <c r="N66" i="68"/>
  <c r="F65" i="68"/>
  <c r="K49" i="68"/>
  <c r="F48" i="68"/>
  <c r="Q49" i="68" s="1"/>
  <c r="S46" i="68"/>
  <c r="Q46" i="68"/>
  <c r="K46" i="68"/>
  <c r="I46" i="68"/>
  <c r="H46" i="68"/>
  <c r="F45" i="68"/>
  <c r="O46" i="68" s="1"/>
  <c r="S43" i="68"/>
  <c r="Q43" i="68"/>
  <c r="P43" i="68"/>
  <c r="O43" i="68"/>
  <c r="K43" i="68"/>
  <c r="I43" i="68"/>
  <c r="H43" i="68"/>
  <c r="F42" i="68"/>
  <c r="M43" i="68" s="1"/>
  <c r="F39" i="68"/>
  <c r="K37" i="68"/>
  <c r="F36" i="68"/>
  <c r="Q37" i="68" s="1"/>
  <c r="S34" i="68"/>
  <c r="Q34" i="68"/>
  <c r="K34" i="68"/>
  <c r="I34" i="68"/>
  <c r="H34" i="68"/>
  <c r="F33" i="68"/>
  <c r="O34" i="68" s="1"/>
  <c r="S31" i="68"/>
  <c r="P31" i="68"/>
  <c r="O31" i="68"/>
  <c r="K31" i="68"/>
  <c r="I31" i="68"/>
  <c r="H31" i="68"/>
  <c r="F30" i="68"/>
  <c r="M31" i="68" s="1"/>
  <c r="F27" i="68"/>
  <c r="N28" i="68" s="1"/>
  <c r="K25" i="68"/>
  <c r="F24" i="68"/>
  <c r="Q25" i="68" s="1"/>
  <c r="S22" i="68"/>
  <c r="Q22" i="68"/>
  <c r="K22" i="68"/>
  <c r="I22" i="68"/>
  <c r="H22" i="68"/>
  <c r="F21" i="68"/>
  <c r="O22" i="68" s="1"/>
  <c r="S19" i="68"/>
  <c r="P19" i="68"/>
  <c r="O19" i="68"/>
  <c r="K19" i="68"/>
  <c r="I19" i="68"/>
  <c r="F18" i="68"/>
  <c r="M19" i="68" s="1"/>
  <c r="N16" i="68"/>
  <c r="A16" i="68"/>
  <c r="A18" i="68" s="1"/>
  <c r="A19" i="68" s="1"/>
  <c r="A21" i="68" s="1"/>
  <c r="A22" i="68" s="1"/>
  <c r="A24" i="68" s="1"/>
  <c r="A25" i="68" s="1"/>
  <c r="A27" i="68" s="1"/>
  <c r="A28" i="68" s="1"/>
  <c r="A30" i="68" s="1"/>
  <c r="A31" i="68" s="1"/>
  <c r="A33" i="68" s="1"/>
  <c r="A34" i="68" s="1"/>
  <c r="A36" i="68" s="1"/>
  <c r="A37" i="68" s="1"/>
  <c r="A39" i="68" s="1"/>
  <c r="A40" i="68" s="1"/>
  <c r="A42" i="68" s="1"/>
  <c r="A43" i="68" s="1"/>
  <c r="A45" i="68" s="1"/>
  <c r="A46" i="68" s="1"/>
  <c r="A48" i="68" s="1"/>
  <c r="A49" i="68" s="1"/>
  <c r="A65" i="68" s="1"/>
  <c r="A66" i="68" s="1"/>
  <c r="A68" i="68" s="1"/>
  <c r="A69" i="68" s="1"/>
  <c r="A71" i="68" s="1"/>
  <c r="A72" i="68" s="1"/>
  <c r="A74" i="68" s="1"/>
  <c r="A75" i="68" s="1"/>
  <c r="A77" i="68" s="1"/>
  <c r="A78" i="68" s="1"/>
  <c r="A80" i="68" s="1"/>
  <c r="A81" i="68" s="1"/>
  <c r="A83" i="68" s="1"/>
  <c r="A84" i="68" s="1"/>
  <c r="A86" i="68" s="1"/>
  <c r="A87" i="68" s="1"/>
  <c r="A89" i="68" s="1"/>
  <c r="A90" i="68" s="1"/>
  <c r="F15" i="68"/>
  <c r="T94" i="67"/>
  <c r="J94" i="67"/>
  <c r="F93" i="67"/>
  <c r="P94" i="67" s="1"/>
  <c r="P91" i="67"/>
  <c r="L91" i="67"/>
  <c r="J91" i="67"/>
  <c r="F90" i="67"/>
  <c r="T91" i="67" s="1"/>
  <c r="F87" i="67"/>
  <c r="L85" i="67"/>
  <c r="H85" i="67"/>
  <c r="F84" i="67"/>
  <c r="R85" i="67" s="1"/>
  <c r="N82" i="67"/>
  <c r="F81" i="67"/>
  <c r="H82" i="67" s="1"/>
  <c r="T79" i="67"/>
  <c r="H79" i="67"/>
  <c r="F78" i="67"/>
  <c r="N79" i="67" s="1"/>
  <c r="N76" i="67"/>
  <c r="J76" i="67"/>
  <c r="H76" i="67"/>
  <c r="F75" i="67"/>
  <c r="T76" i="67" s="1"/>
  <c r="T73" i="67"/>
  <c r="P73" i="67"/>
  <c r="N73" i="67"/>
  <c r="F72" i="67"/>
  <c r="J73" i="67" s="1"/>
  <c r="T70" i="67"/>
  <c r="J70" i="67"/>
  <c r="F69" i="67"/>
  <c r="P70" i="67" s="1"/>
  <c r="P67" i="67"/>
  <c r="L67" i="67"/>
  <c r="J67" i="67"/>
  <c r="H67" i="67"/>
  <c r="F66" i="67"/>
  <c r="T67" i="67" s="1"/>
  <c r="R64" i="67"/>
  <c r="F63" i="67"/>
  <c r="L50" i="67"/>
  <c r="H50" i="67"/>
  <c r="F49" i="67"/>
  <c r="R50" i="67" s="1"/>
  <c r="N47" i="67"/>
  <c r="F46" i="67"/>
  <c r="H47" i="67" s="1"/>
  <c r="T44" i="67"/>
  <c r="H44" i="67"/>
  <c r="F43" i="67"/>
  <c r="N44" i="67" s="1"/>
  <c r="N41" i="67"/>
  <c r="J41" i="67"/>
  <c r="H41" i="67"/>
  <c r="F40" i="67"/>
  <c r="T41" i="67" s="1"/>
  <c r="T38" i="67"/>
  <c r="P38" i="67"/>
  <c r="N38" i="67"/>
  <c r="H38" i="67"/>
  <c r="F37" i="67"/>
  <c r="J38" i="67" s="1"/>
  <c r="T35" i="67"/>
  <c r="N35" i="67"/>
  <c r="J35" i="67"/>
  <c r="F34" i="67"/>
  <c r="P35" i="67" s="1"/>
  <c r="P32" i="67"/>
  <c r="L32" i="67"/>
  <c r="J32" i="67"/>
  <c r="F31" i="67"/>
  <c r="T32" i="67" s="1"/>
  <c r="F28" i="67"/>
  <c r="R29" i="67" s="1"/>
  <c r="L26" i="67"/>
  <c r="H26" i="67"/>
  <c r="F25" i="67"/>
  <c r="R26" i="67" s="1"/>
  <c r="N23" i="67"/>
  <c r="F22" i="67"/>
  <c r="H23" i="67" s="1"/>
  <c r="T20" i="67"/>
  <c r="H20" i="67"/>
  <c r="F19" i="67"/>
  <c r="N20" i="67" s="1"/>
  <c r="N17" i="67"/>
  <c r="J17" i="67"/>
  <c r="H17" i="67"/>
  <c r="F16" i="67"/>
  <c r="T17" i="67" s="1"/>
  <c r="T14" i="67"/>
  <c r="P14" i="67"/>
  <c r="N14" i="67"/>
  <c r="A14" i="67"/>
  <c r="A16" i="67" s="1"/>
  <c r="A17" i="67" s="1"/>
  <c r="A19" i="67" s="1"/>
  <c r="A20" i="67" s="1"/>
  <c r="A22" i="67" s="1"/>
  <c r="A23" i="67" s="1"/>
  <c r="A25" i="67" s="1"/>
  <c r="A26" i="67" s="1"/>
  <c r="A28" i="67" s="1"/>
  <c r="A29" i="67" s="1"/>
  <c r="A31" i="67" s="1"/>
  <c r="A32" i="67" s="1"/>
  <c r="A34" i="67" s="1"/>
  <c r="A35" i="67" s="1"/>
  <c r="A37" i="67" s="1"/>
  <c r="A38" i="67" s="1"/>
  <c r="A40" i="67" s="1"/>
  <c r="A41" i="67" s="1"/>
  <c r="A43" i="67" s="1"/>
  <c r="A44" i="67" s="1"/>
  <c r="A46" i="67" s="1"/>
  <c r="A47" i="67" s="1"/>
  <c r="A49" i="67" s="1"/>
  <c r="A50" i="67" s="1"/>
  <c r="A63" i="67" s="1"/>
  <c r="A64" i="67" s="1"/>
  <c r="A66" i="67" s="1"/>
  <c r="A67" i="67" s="1"/>
  <c r="A69" i="67" s="1"/>
  <c r="A70" i="67" s="1"/>
  <c r="A72" i="67" s="1"/>
  <c r="A73" i="67" s="1"/>
  <c r="A75" i="67" s="1"/>
  <c r="A76" i="67" s="1"/>
  <c r="A78" i="67" s="1"/>
  <c r="A79" i="67" s="1"/>
  <c r="A81" i="67" s="1"/>
  <c r="A82" i="67" s="1"/>
  <c r="A84" i="67" s="1"/>
  <c r="A85" i="67" s="1"/>
  <c r="A87" i="67" s="1"/>
  <c r="A88" i="67" s="1"/>
  <c r="A90" i="67" s="1"/>
  <c r="A91" i="67" s="1"/>
  <c r="A93" i="67" s="1"/>
  <c r="A94" i="67" s="1"/>
  <c r="F13" i="67"/>
  <c r="J14" i="67" s="1"/>
  <c r="N85" i="66"/>
  <c r="F84" i="66"/>
  <c r="N82" i="66"/>
  <c r="F81" i="66"/>
  <c r="F78" i="66"/>
  <c r="N79" i="66" s="1"/>
  <c r="N76" i="66"/>
  <c r="L76" i="66"/>
  <c r="F75" i="66"/>
  <c r="F72" i="66"/>
  <c r="N70" i="66"/>
  <c r="L70" i="66"/>
  <c r="F69" i="66"/>
  <c r="N67" i="66"/>
  <c r="F66" i="66"/>
  <c r="F63" i="66"/>
  <c r="N61" i="66"/>
  <c r="L61" i="66"/>
  <c r="F60" i="66"/>
  <c r="L47" i="66"/>
  <c r="F46" i="66"/>
  <c r="L44" i="66"/>
  <c r="F43" i="66"/>
  <c r="F40" i="66"/>
  <c r="L41" i="66" s="1"/>
  <c r="F37" i="66"/>
  <c r="J38" i="66" s="1"/>
  <c r="F34" i="66"/>
  <c r="J35" i="66" s="1"/>
  <c r="F31" i="66"/>
  <c r="J32" i="66" s="1"/>
  <c r="F28" i="66"/>
  <c r="J29" i="66" s="1"/>
  <c r="F25" i="66"/>
  <c r="J26" i="66" s="1"/>
  <c r="F22" i="66"/>
  <c r="J23" i="66" s="1"/>
  <c r="F19" i="66"/>
  <c r="J20" i="66" s="1"/>
  <c r="F16" i="66"/>
  <c r="J17" i="66" s="1"/>
  <c r="A16" i="66"/>
  <c r="A17" i="66" s="1"/>
  <c r="A19" i="66" s="1"/>
  <c r="A20" i="66" s="1"/>
  <c r="A22" i="66" s="1"/>
  <c r="A23" i="66" s="1"/>
  <c r="A25" i="66" s="1"/>
  <c r="A26" i="66" s="1"/>
  <c r="A28" i="66" s="1"/>
  <c r="A29" i="66" s="1"/>
  <c r="A31" i="66" s="1"/>
  <c r="A32" i="66" s="1"/>
  <c r="A34" i="66" s="1"/>
  <c r="A35" i="66" s="1"/>
  <c r="A37" i="66" s="1"/>
  <c r="A38" i="66" s="1"/>
  <c r="A40" i="66" s="1"/>
  <c r="A41" i="66" s="1"/>
  <c r="A43" i="66" s="1"/>
  <c r="A44" i="66" s="1"/>
  <c r="A46" i="66" s="1"/>
  <c r="A47" i="66" s="1"/>
  <c r="A60" i="66" s="1"/>
  <c r="A61" i="66" s="1"/>
  <c r="A63" i="66" s="1"/>
  <c r="A64" i="66" s="1"/>
  <c r="A66" i="66" s="1"/>
  <c r="A67" i="66" s="1"/>
  <c r="A69" i="66" s="1"/>
  <c r="A70" i="66" s="1"/>
  <c r="A72" i="66" s="1"/>
  <c r="A73" i="66" s="1"/>
  <c r="A75" i="66" s="1"/>
  <c r="A76" i="66" s="1"/>
  <c r="A78" i="66" s="1"/>
  <c r="A79" i="66" s="1"/>
  <c r="A81" i="66" s="1"/>
  <c r="A82" i="66" s="1"/>
  <c r="A84" i="66" s="1"/>
  <c r="A85" i="66" s="1"/>
  <c r="A14" i="66"/>
  <c r="F13" i="66"/>
  <c r="J14" i="66" s="1"/>
  <c r="F19" i="65"/>
  <c r="L20" i="65" s="1"/>
  <c r="H17" i="65"/>
  <c r="F16" i="65"/>
  <c r="P17" i="65" s="1"/>
  <c r="P14" i="65"/>
  <c r="N14" i="65"/>
  <c r="L14" i="65"/>
  <c r="J14" i="65"/>
  <c r="H14" i="65"/>
  <c r="F14" i="65" s="1"/>
  <c r="A14" i="65"/>
  <c r="A16" i="65" s="1"/>
  <c r="A17" i="65" s="1"/>
  <c r="A19" i="65" s="1"/>
  <c r="A20" i="65" s="1"/>
  <c r="F13" i="65"/>
  <c r="R14" i="65" s="1"/>
  <c r="J138" i="64"/>
  <c r="H138" i="64"/>
  <c r="F137" i="64"/>
  <c r="N138" i="64" s="1"/>
  <c r="J135" i="64"/>
  <c r="H135" i="64"/>
  <c r="F134" i="64"/>
  <c r="N135" i="64" s="1"/>
  <c r="J132" i="64"/>
  <c r="H132" i="64"/>
  <c r="F131" i="64"/>
  <c r="N132" i="64" s="1"/>
  <c r="J129" i="64"/>
  <c r="H129" i="64"/>
  <c r="F128" i="64"/>
  <c r="N129" i="64" s="1"/>
  <c r="J126" i="64"/>
  <c r="H126" i="64"/>
  <c r="F125" i="64"/>
  <c r="N126" i="64" s="1"/>
  <c r="J123" i="64"/>
  <c r="H123" i="64"/>
  <c r="F122" i="64"/>
  <c r="N123" i="64" s="1"/>
  <c r="J120" i="64"/>
  <c r="H120" i="64"/>
  <c r="F119" i="64"/>
  <c r="N120" i="64" s="1"/>
  <c r="J117" i="64"/>
  <c r="H117" i="64"/>
  <c r="F116" i="64"/>
  <c r="N117" i="64" s="1"/>
  <c r="J114" i="64"/>
  <c r="H114" i="64"/>
  <c r="F113" i="64"/>
  <c r="N114" i="64" s="1"/>
  <c r="J111" i="64"/>
  <c r="H111" i="64"/>
  <c r="F110" i="64"/>
  <c r="N111" i="64" s="1"/>
  <c r="J108" i="64"/>
  <c r="H108" i="64"/>
  <c r="F107" i="64"/>
  <c r="N108" i="64" s="1"/>
  <c r="J105" i="64"/>
  <c r="H105" i="64"/>
  <c r="F104" i="64"/>
  <c r="N105" i="64" s="1"/>
  <c r="J91" i="64"/>
  <c r="H91" i="64"/>
  <c r="F90" i="64"/>
  <c r="N91" i="64" s="1"/>
  <c r="J88" i="64"/>
  <c r="H88" i="64"/>
  <c r="F87" i="64"/>
  <c r="N88" i="64" s="1"/>
  <c r="J85" i="64"/>
  <c r="H85" i="64"/>
  <c r="F84" i="64"/>
  <c r="N85" i="64" s="1"/>
  <c r="J82" i="64"/>
  <c r="H82" i="64"/>
  <c r="F81" i="64"/>
  <c r="N82" i="64" s="1"/>
  <c r="J79" i="64"/>
  <c r="H79" i="64"/>
  <c r="F78" i="64"/>
  <c r="N79" i="64" s="1"/>
  <c r="J76" i="64"/>
  <c r="H76" i="64"/>
  <c r="F75" i="64"/>
  <c r="N76" i="64" s="1"/>
  <c r="J73" i="64"/>
  <c r="H73" i="64"/>
  <c r="F72" i="64"/>
  <c r="N73" i="64" s="1"/>
  <c r="J70" i="64"/>
  <c r="H70" i="64"/>
  <c r="F69" i="64"/>
  <c r="N70" i="64" s="1"/>
  <c r="J67" i="64"/>
  <c r="H67" i="64"/>
  <c r="F66" i="64"/>
  <c r="N67" i="64" s="1"/>
  <c r="J64" i="64"/>
  <c r="H64" i="64"/>
  <c r="F63" i="64"/>
  <c r="N64" i="64" s="1"/>
  <c r="J61" i="64"/>
  <c r="H61" i="64"/>
  <c r="F60" i="64"/>
  <c r="N61" i="64" s="1"/>
  <c r="J47" i="64"/>
  <c r="H47" i="64"/>
  <c r="F46" i="64"/>
  <c r="N47" i="64" s="1"/>
  <c r="J44" i="64"/>
  <c r="H44" i="64"/>
  <c r="F43" i="64"/>
  <c r="N44" i="64" s="1"/>
  <c r="J41" i="64"/>
  <c r="H41" i="64"/>
  <c r="F40" i="64"/>
  <c r="N41" i="64" s="1"/>
  <c r="J38" i="64"/>
  <c r="H38" i="64"/>
  <c r="F37" i="64"/>
  <c r="N38" i="64" s="1"/>
  <c r="J35" i="64"/>
  <c r="H35" i="64"/>
  <c r="F34" i="64"/>
  <c r="N35" i="64" s="1"/>
  <c r="J32" i="64"/>
  <c r="H32" i="64"/>
  <c r="F31" i="64"/>
  <c r="N32" i="64" s="1"/>
  <c r="J29" i="64"/>
  <c r="H29" i="64"/>
  <c r="F28" i="64"/>
  <c r="N29" i="64" s="1"/>
  <c r="J26" i="64"/>
  <c r="H26" i="64"/>
  <c r="F25" i="64"/>
  <c r="N26" i="64" s="1"/>
  <c r="J23" i="64"/>
  <c r="H23" i="64"/>
  <c r="F22" i="64"/>
  <c r="N23" i="64" s="1"/>
  <c r="J20" i="64"/>
  <c r="H20" i="64"/>
  <c r="F19" i="64"/>
  <c r="N20" i="64" s="1"/>
  <c r="J17" i="64"/>
  <c r="H17" i="64"/>
  <c r="F16" i="64"/>
  <c r="N17" i="64" s="1"/>
  <c r="J14" i="64"/>
  <c r="H14" i="64"/>
  <c r="A14" i="64"/>
  <c r="A16" i="64" s="1"/>
  <c r="A17" i="64" s="1"/>
  <c r="A19" i="64" s="1"/>
  <c r="A20" i="64" s="1"/>
  <c r="A22" i="64" s="1"/>
  <c r="A23" i="64" s="1"/>
  <c r="A25" i="64" s="1"/>
  <c r="A26" i="64" s="1"/>
  <c r="A28" i="64" s="1"/>
  <c r="A29" i="64" s="1"/>
  <c r="A31" i="64" s="1"/>
  <c r="A32" i="64" s="1"/>
  <c r="A34" i="64" s="1"/>
  <c r="A35" i="64" s="1"/>
  <c r="A37" i="64" s="1"/>
  <c r="A38" i="64" s="1"/>
  <c r="A40" i="64" s="1"/>
  <c r="A41" i="64" s="1"/>
  <c r="A43" i="64" s="1"/>
  <c r="A44" i="64" s="1"/>
  <c r="A46" i="64" s="1"/>
  <c r="A47" i="64" s="1"/>
  <c r="A60" i="64" s="1"/>
  <c r="A61" i="64" s="1"/>
  <c r="A63" i="64" s="1"/>
  <c r="A64" i="64" s="1"/>
  <c r="A66" i="64" s="1"/>
  <c r="A67" i="64" s="1"/>
  <c r="A69" i="64" s="1"/>
  <c r="A70" i="64" s="1"/>
  <c r="A72" i="64" s="1"/>
  <c r="A73" i="64" s="1"/>
  <c r="A75" i="64" s="1"/>
  <c r="A76" i="64" s="1"/>
  <c r="A78" i="64" s="1"/>
  <c r="A79" i="64" s="1"/>
  <c r="A81" i="64" s="1"/>
  <c r="A82" i="64" s="1"/>
  <c r="A84" i="64" s="1"/>
  <c r="A85" i="64" s="1"/>
  <c r="A87" i="64" s="1"/>
  <c r="A88" i="64" s="1"/>
  <c r="A90" i="64" s="1"/>
  <c r="A91" i="64" s="1"/>
  <c r="A104" i="64" s="1"/>
  <c r="A105" i="64" s="1"/>
  <c r="A107" i="64" s="1"/>
  <c r="A108" i="64" s="1"/>
  <c r="A110" i="64" s="1"/>
  <c r="A111" i="64" s="1"/>
  <c r="A113" i="64" s="1"/>
  <c r="A114" i="64" s="1"/>
  <c r="A116" i="64" s="1"/>
  <c r="A117" i="64" s="1"/>
  <c r="A119" i="64" s="1"/>
  <c r="A120" i="64" s="1"/>
  <c r="A122" i="64" s="1"/>
  <c r="A123" i="64" s="1"/>
  <c r="A125" i="64" s="1"/>
  <c r="A126" i="64" s="1"/>
  <c r="A128" i="64" s="1"/>
  <c r="A129" i="64" s="1"/>
  <c r="A131" i="64" s="1"/>
  <c r="A132" i="64" s="1"/>
  <c r="A134" i="64" s="1"/>
  <c r="A135" i="64" s="1"/>
  <c r="A137" i="64" s="1"/>
  <c r="A138" i="64" s="1"/>
  <c r="F13" i="64"/>
  <c r="N14" i="64" s="1"/>
  <c r="AB43" i="5"/>
  <c r="AB41" i="5"/>
  <c r="AB39" i="5"/>
  <c r="AB37" i="5"/>
  <c r="AB36" i="5"/>
  <c r="AB35" i="5"/>
  <c r="AB33" i="5"/>
  <c r="AB32" i="5"/>
  <c r="AB31" i="5"/>
  <c r="AB30" i="5"/>
  <c r="AB29" i="5"/>
  <c r="AB28" i="5"/>
  <c r="AB27" i="5"/>
  <c r="AB24" i="5"/>
  <c r="AB23" i="5"/>
  <c r="AB22" i="5"/>
  <c r="AB19" i="5"/>
  <c r="AB17" i="5"/>
  <c r="AB15" i="5"/>
  <c r="F37" i="69" l="1"/>
  <c r="L100" i="69"/>
  <c r="L23" i="69"/>
  <c r="J100" i="69"/>
  <c r="J115" i="69"/>
  <c r="L85" i="69"/>
  <c r="J53" i="69"/>
  <c r="F49" i="69"/>
  <c r="J50" i="69" s="1"/>
  <c r="J17" i="69"/>
  <c r="F75" i="69"/>
  <c r="L76" i="69" s="1"/>
  <c r="L59" i="69"/>
  <c r="F59" i="69" s="1"/>
  <c r="J79" i="69"/>
  <c r="J88" i="69"/>
  <c r="L115" i="69"/>
  <c r="F115" i="69" s="1"/>
  <c r="K62" i="69"/>
  <c r="F90" i="69"/>
  <c r="K91" i="69" s="1"/>
  <c r="J109" i="69"/>
  <c r="K118" i="69"/>
  <c r="J14" i="69"/>
  <c r="F14" i="69" s="1"/>
  <c r="K20" i="69"/>
  <c r="F20" i="69" s="1"/>
  <c r="K41" i="69"/>
  <c r="K82" i="69"/>
  <c r="L109" i="69"/>
  <c r="L79" i="69"/>
  <c r="K14" i="69"/>
  <c r="L20" i="69"/>
  <c r="L41" i="69"/>
  <c r="L53" i="69"/>
  <c r="F17" i="69"/>
  <c r="L32" i="69"/>
  <c r="J85" i="69"/>
  <c r="F85" i="69" s="1"/>
  <c r="K112" i="69"/>
  <c r="A26" i="69"/>
  <c r="A29" i="69"/>
  <c r="A31" i="69" s="1"/>
  <c r="A32" i="69" s="1"/>
  <c r="A34" i="69" s="1"/>
  <c r="A35" i="69" s="1"/>
  <c r="A37" i="69" s="1"/>
  <c r="A38" i="69" s="1"/>
  <c r="A40" i="69" s="1"/>
  <c r="A41" i="69" s="1"/>
  <c r="F26" i="64"/>
  <c r="F17" i="64"/>
  <c r="F114" i="64"/>
  <c r="R20" i="65"/>
  <c r="J35" i="69"/>
  <c r="L35" i="69"/>
  <c r="K35" i="69"/>
  <c r="H64" i="66"/>
  <c r="J64" i="66"/>
  <c r="L79" i="66"/>
  <c r="R17" i="65"/>
  <c r="N20" i="65"/>
  <c r="L14" i="66"/>
  <c r="L17" i="66"/>
  <c r="L20" i="66"/>
  <c r="L23" i="66"/>
  <c r="L26" i="66"/>
  <c r="L29" i="66"/>
  <c r="L32" i="66"/>
  <c r="L35" i="66"/>
  <c r="L38" i="66"/>
  <c r="N41" i="66"/>
  <c r="H61" i="66"/>
  <c r="J61" i="66"/>
  <c r="J16" i="68"/>
  <c r="S16" i="68"/>
  <c r="I16" i="68"/>
  <c r="Q16" i="68"/>
  <c r="H16" i="68"/>
  <c r="P16" i="68"/>
  <c r="O16" i="68"/>
  <c r="M16" i="68"/>
  <c r="K16" i="68"/>
  <c r="J90" i="68"/>
  <c r="S90" i="68"/>
  <c r="I90" i="68"/>
  <c r="Q90" i="68"/>
  <c r="H90" i="68"/>
  <c r="P90" i="68"/>
  <c r="O90" i="68"/>
  <c r="M90" i="68"/>
  <c r="K90" i="68"/>
  <c r="F41" i="69"/>
  <c r="P20" i="65"/>
  <c r="N14" i="66"/>
  <c r="N17" i="66"/>
  <c r="N20" i="66"/>
  <c r="N23" i="66"/>
  <c r="N26" i="66"/>
  <c r="N29" i="66"/>
  <c r="N32" i="66"/>
  <c r="N35" i="66"/>
  <c r="N38" i="66"/>
  <c r="H44" i="66"/>
  <c r="J44" i="66"/>
  <c r="H70" i="66"/>
  <c r="J70" i="66"/>
  <c r="L64" i="67"/>
  <c r="J64" i="67"/>
  <c r="H64" i="67"/>
  <c r="T64" i="67"/>
  <c r="P64" i="67"/>
  <c r="N64" i="67"/>
  <c r="N90" i="68"/>
  <c r="L14" i="64"/>
  <c r="F14" i="64" s="1"/>
  <c r="L17" i="64"/>
  <c r="L20" i="64"/>
  <c r="F20" i="64" s="1"/>
  <c r="L23" i="64"/>
  <c r="F23" i="64" s="1"/>
  <c r="L26" i="64"/>
  <c r="L29" i="64"/>
  <c r="F29" i="64" s="1"/>
  <c r="L32" i="64"/>
  <c r="F32" i="64" s="1"/>
  <c r="L35" i="64"/>
  <c r="F35" i="64" s="1"/>
  <c r="L38" i="64"/>
  <c r="F38" i="64" s="1"/>
  <c r="L41" i="64"/>
  <c r="F41" i="64" s="1"/>
  <c r="L44" i="64"/>
  <c r="F44" i="64" s="1"/>
  <c r="L47" i="64"/>
  <c r="F47" i="64" s="1"/>
  <c r="L61" i="64"/>
  <c r="F61" i="64" s="1"/>
  <c r="L64" i="64"/>
  <c r="F64" i="64" s="1"/>
  <c r="L67" i="64"/>
  <c r="F67" i="64" s="1"/>
  <c r="L70" i="64"/>
  <c r="F70" i="64" s="1"/>
  <c r="L73" i="64"/>
  <c r="F73" i="64" s="1"/>
  <c r="L76" i="64"/>
  <c r="F76" i="64" s="1"/>
  <c r="L79" i="64"/>
  <c r="F79" i="64" s="1"/>
  <c r="L82" i="64"/>
  <c r="F82" i="64" s="1"/>
  <c r="L85" i="64"/>
  <c r="F85" i="64" s="1"/>
  <c r="L88" i="64"/>
  <c r="F88" i="64" s="1"/>
  <c r="L91" i="64"/>
  <c r="F91" i="64" s="1"/>
  <c r="L105" i="64"/>
  <c r="F105" i="64" s="1"/>
  <c r="L108" i="64"/>
  <c r="F108" i="64" s="1"/>
  <c r="L111" i="64"/>
  <c r="F111" i="64" s="1"/>
  <c r="L114" i="64"/>
  <c r="L117" i="64"/>
  <c r="F117" i="64" s="1"/>
  <c r="L120" i="64"/>
  <c r="F120" i="64" s="1"/>
  <c r="L123" i="64"/>
  <c r="F123" i="64" s="1"/>
  <c r="L126" i="64"/>
  <c r="F126" i="64" s="1"/>
  <c r="L129" i="64"/>
  <c r="F129" i="64" s="1"/>
  <c r="L132" i="64"/>
  <c r="F132" i="64" s="1"/>
  <c r="L135" i="64"/>
  <c r="F135" i="64" s="1"/>
  <c r="L138" i="64"/>
  <c r="F138" i="64" s="1"/>
  <c r="J17" i="65"/>
  <c r="F17" i="65" s="1"/>
  <c r="N44" i="66"/>
  <c r="L64" i="66"/>
  <c r="H73" i="66"/>
  <c r="J73" i="66"/>
  <c r="J40" i="68"/>
  <c r="S40" i="68"/>
  <c r="I40" i="68"/>
  <c r="Q40" i="68"/>
  <c r="H40" i="68"/>
  <c r="P40" i="68"/>
  <c r="O40" i="68"/>
  <c r="M40" i="68"/>
  <c r="K40" i="68"/>
  <c r="L38" i="69"/>
  <c r="J38" i="69"/>
  <c r="J28" i="68"/>
  <c r="S28" i="68"/>
  <c r="I28" i="68"/>
  <c r="Q28" i="68"/>
  <c r="H28" i="68"/>
  <c r="F28" i="68" s="1"/>
  <c r="P28" i="68"/>
  <c r="O28" i="68"/>
  <c r="M28" i="68"/>
  <c r="K28" i="68"/>
  <c r="J29" i="69"/>
  <c r="L56" i="69"/>
  <c r="J56" i="69"/>
  <c r="K56" i="69"/>
  <c r="L17" i="65"/>
  <c r="H20" i="65"/>
  <c r="H41" i="66"/>
  <c r="H47" i="66"/>
  <c r="J47" i="66"/>
  <c r="N64" i="66"/>
  <c r="L73" i="66"/>
  <c r="H82" i="66"/>
  <c r="L82" i="66"/>
  <c r="J82" i="66"/>
  <c r="N40" i="68"/>
  <c r="R109" i="70"/>
  <c r="J109" i="70"/>
  <c r="Q109" i="70"/>
  <c r="I109" i="70"/>
  <c r="P109" i="70"/>
  <c r="H109" i="70"/>
  <c r="O109" i="70"/>
  <c r="N109" i="70"/>
  <c r="U109" i="70"/>
  <c r="L109" i="70"/>
  <c r="S109" i="70"/>
  <c r="K109" i="70"/>
  <c r="V109" i="70"/>
  <c r="M109" i="70"/>
  <c r="J78" i="68"/>
  <c r="S78" i="68"/>
  <c r="I78" i="68"/>
  <c r="Q78" i="68"/>
  <c r="H78" i="68"/>
  <c r="P78" i="68"/>
  <c r="O78" i="68"/>
  <c r="M78" i="68"/>
  <c r="K78" i="68"/>
  <c r="N17" i="65"/>
  <c r="J20" i="65"/>
  <c r="H14" i="66"/>
  <c r="F14" i="66" s="1"/>
  <c r="H17" i="66"/>
  <c r="H20" i="66"/>
  <c r="H23" i="66"/>
  <c r="F23" i="66" s="1"/>
  <c r="H26" i="66"/>
  <c r="F26" i="66" s="1"/>
  <c r="H29" i="66"/>
  <c r="H32" i="66"/>
  <c r="H35" i="66"/>
  <c r="F35" i="66" s="1"/>
  <c r="H38" i="66"/>
  <c r="F38" i="66" s="1"/>
  <c r="J41" i="66"/>
  <c r="H67" i="66"/>
  <c r="J67" i="66"/>
  <c r="N73" i="66"/>
  <c r="L88" i="67"/>
  <c r="J88" i="67"/>
  <c r="H88" i="67"/>
  <c r="T88" i="67"/>
  <c r="P88" i="67"/>
  <c r="N88" i="67"/>
  <c r="L29" i="69"/>
  <c r="H79" i="66"/>
  <c r="J79" i="66"/>
  <c r="L29" i="67"/>
  <c r="J29" i="67"/>
  <c r="H29" i="67"/>
  <c r="T29" i="67"/>
  <c r="P29" i="67"/>
  <c r="N29" i="67"/>
  <c r="N47" i="66"/>
  <c r="L67" i="66"/>
  <c r="H76" i="66"/>
  <c r="F76" i="66" s="1"/>
  <c r="J76" i="66"/>
  <c r="H85" i="66"/>
  <c r="L85" i="66"/>
  <c r="J85" i="66"/>
  <c r="F79" i="67"/>
  <c r="R88" i="67"/>
  <c r="J66" i="68"/>
  <c r="S66" i="68"/>
  <c r="I66" i="68"/>
  <c r="Q66" i="68"/>
  <c r="H66" i="68"/>
  <c r="P66" i="68"/>
  <c r="O66" i="68"/>
  <c r="M66" i="68"/>
  <c r="K66" i="68"/>
  <c r="K38" i="69"/>
  <c r="L14" i="67"/>
  <c r="P20" i="67"/>
  <c r="J23" i="67"/>
  <c r="F23" i="67" s="1"/>
  <c r="T26" i="67"/>
  <c r="H32" i="67"/>
  <c r="R35" i="67"/>
  <c r="L38" i="67"/>
  <c r="F38" i="67" s="1"/>
  <c r="P44" i="67"/>
  <c r="J47" i="67"/>
  <c r="F47" i="67" s="1"/>
  <c r="T50" i="67"/>
  <c r="R70" i="67"/>
  <c r="L73" i="67"/>
  <c r="P79" i="67"/>
  <c r="J82" i="67"/>
  <c r="F82" i="67" s="1"/>
  <c r="T85" i="67"/>
  <c r="H91" i="67"/>
  <c r="R94" i="67"/>
  <c r="N19" i="68"/>
  <c r="P22" i="68"/>
  <c r="I25" i="68"/>
  <c r="S25" i="68"/>
  <c r="N31" i="68"/>
  <c r="P34" i="68"/>
  <c r="I37" i="68"/>
  <c r="S37" i="68"/>
  <c r="N43" i="68"/>
  <c r="P46" i="68"/>
  <c r="F46" i="68" s="1"/>
  <c r="I49" i="68"/>
  <c r="S49" i="68"/>
  <c r="N69" i="68"/>
  <c r="P72" i="68"/>
  <c r="I75" i="68"/>
  <c r="S75" i="68"/>
  <c r="N81" i="68"/>
  <c r="P84" i="68"/>
  <c r="I87" i="68"/>
  <c r="S87" i="68"/>
  <c r="K23" i="69"/>
  <c r="F23" i="69" s="1"/>
  <c r="L26" i="69"/>
  <c r="K32" i="69"/>
  <c r="F32" i="69" s="1"/>
  <c r="F96" i="69"/>
  <c r="K97" i="69" s="1"/>
  <c r="R20" i="67"/>
  <c r="L23" i="67"/>
  <c r="R44" i="67"/>
  <c r="L47" i="67"/>
  <c r="R79" i="67"/>
  <c r="L82" i="67"/>
  <c r="J25" i="68"/>
  <c r="J37" i="68"/>
  <c r="J49" i="68"/>
  <c r="J75" i="68"/>
  <c r="F102" i="69"/>
  <c r="K103" i="69" s="1"/>
  <c r="R14" i="67"/>
  <c r="L17" i="67"/>
  <c r="F17" i="67" s="1"/>
  <c r="P23" i="67"/>
  <c r="J26" i="67"/>
  <c r="F26" i="67" s="1"/>
  <c r="N32" i="67"/>
  <c r="H35" i="67"/>
  <c r="R38" i="67"/>
  <c r="L41" i="67"/>
  <c r="F41" i="67" s="1"/>
  <c r="P47" i="67"/>
  <c r="J50" i="67"/>
  <c r="F50" i="67" s="1"/>
  <c r="N67" i="67"/>
  <c r="F67" i="67" s="1"/>
  <c r="H70" i="67"/>
  <c r="F70" i="67" s="1"/>
  <c r="R73" i="67"/>
  <c r="L76" i="67"/>
  <c r="F76" i="67" s="1"/>
  <c r="P82" i="67"/>
  <c r="J85" i="67"/>
  <c r="N91" i="67"/>
  <c r="H94" i="67"/>
  <c r="H19" i="68"/>
  <c r="Q19" i="68"/>
  <c r="J22" i="68"/>
  <c r="F22" i="68" s="1"/>
  <c r="M25" i="68"/>
  <c r="Q31" i="68"/>
  <c r="J34" i="68"/>
  <c r="F34" i="68" s="1"/>
  <c r="M37" i="68"/>
  <c r="J46" i="68"/>
  <c r="M49" i="68"/>
  <c r="M75" i="68"/>
  <c r="M87" i="68"/>
  <c r="R23" i="67"/>
  <c r="R47" i="67"/>
  <c r="R82" i="67"/>
  <c r="N25" i="68"/>
  <c r="N37" i="68"/>
  <c r="N49" i="68"/>
  <c r="N75" i="68"/>
  <c r="N87" i="68"/>
  <c r="L106" i="69"/>
  <c r="K106" i="69"/>
  <c r="J106" i="69"/>
  <c r="R20" i="70"/>
  <c r="J20" i="70"/>
  <c r="Q20" i="70"/>
  <c r="I20" i="70"/>
  <c r="P20" i="70"/>
  <c r="H20" i="70"/>
  <c r="O20" i="70"/>
  <c r="N20" i="70"/>
  <c r="U20" i="70"/>
  <c r="L20" i="70"/>
  <c r="S20" i="70"/>
  <c r="K20" i="70"/>
  <c r="R29" i="70"/>
  <c r="J29" i="70"/>
  <c r="Q29" i="70"/>
  <c r="I29" i="70"/>
  <c r="P29" i="70"/>
  <c r="H29" i="70"/>
  <c r="O29" i="70"/>
  <c r="N29" i="70"/>
  <c r="U29" i="70"/>
  <c r="L29" i="70"/>
  <c r="S29" i="70"/>
  <c r="K29" i="70"/>
  <c r="P17" i="67"/>
  <c r="J20" i="67"/>
  <c r="F20" i="67" s="1"/>
  <c r="T23" i="67"/>
  <c r="N26" i="67"/>
  <c r="R32" i="67"/>
  <c r="L35" i="67"/>
  <c r="P41" i="67"/>
  <c r="J44" i="67"/>
  <c r="F44" i="67" s="1"/>
  <c r="T47" i="67"/>
  <c r="N50" i="67"/>
  <c r="R67" i="67"/>
  <c r="L70" i="67"/>
  <c r="P76" i="67"/>
  <c r="J79" i="67"/>
  <c r="T82" i="67"/>
  <c r="N85" i="67"/>
  <c r="F85" i="67" s="1"/>
  <c r="R91" i="67"/>
  <c r="L94" i="67"/>
  <c r="J19" i="68"/>
  <c r="M22" i="68"/>
  <c r="O25" i="68"/>
  <c r="J31" i="68"/>
  <c r="M34" i="68"/>
  <c r="O37" i="68"/>
  <c r="J43" i="68"/>
  <c r="M46" i="68"/>
  <c r="O49" i="68"/>
  <c r="J69" i="68"/>
  <c r="M72" i="68"/>
  <c r="F72" i="68" s="1"/>
  <c r="O75" i="68"/>
  <c r="J81" i="68"/>
  <c r="F81" i="68" s="1"/>
  <c r="M84" i="68"/>
  <c r="F84" i="68" s="1"/>
  <c r="O87" i="68"/>
  <c r="L94" i="69"/>
  <c r="J94" i="69"/>
  <c r="L121" i="69"/>
  <c r="M20" i="70"/>
  <c r="M29" i="70"/>
  <c r="R41" i="70"/>
  <c r="J41" i="70"/>
  <c r="Q41" i="70"/>
  <c r="I41" i="70"/>
  <c r="P41" i="70"/>
  <c r="H41" i="70"/>
  <c r="O41" i="70"/>
  <c r="N41" i="70"/>
  <c r="U41" i="70"/>
  <c r="L41" i="70"/>
  <c r="S41" i="70"/>
  <c r="K41" i="70"/>
  <c r="H14" i="67"/>
  <c r="F14" i="67" s="1"/>
  <c r="R17" i="67"/>
  <c r="L20" i="67"/>
  <c r="P26" i="67"/>
  <c r="R41" i="67"/>
  <c r="L44" i="67"/>
  <c r="P50" i="67"/>
  <c r="N70" i="67"/>
  <c r="H73" i="67"/>
  <c r="F73" i="67" s="1"/>
  <c r="R76" i="67"/>
  <c r="L79" i="67"/>
  <c r="P85" i="67"/>
  <c r="N94" i="67"/>
  <c r="N22" i="68"/>
  <c r="P25" i="68"/>
  <c r="N34" i="68"/>
  <c r="P37" i="68"/>
  <c r="N46" i="68"/>
  <c r="P49" i="68"/>
  <c r="N72" i="68"/>
  <c r="P75" i="68"/>
  <c r="N84" i="68"/>
  <c r="P87" i="68"/>
  <c r="J26" i="69"/>
  <c r="K88" i="69"/>
  <c r="F100" i="69"/>
  <c r="V20" i="70"/>
  <c r="V29" i="70"/>
  <c r="R53" i="70"/>
  <c r="J53" i="70"/>
  <c r="Q53" i="70"/>
  <c r="I53" i="70"/>
  <c r="P53" i="70"/>
  <c r="H53" i="70"/>
  <c r="O53" i="70"/>
  <c r="N53" i="70"/>
  <c r="U53" i="70"/>
  <c r="L53" i="70"/>
  <c r="S53" i="70"/>
  <c r="K53" i="70"/>
  <c r="H25" i="68"/>
  <c r="H37" i="68"/>
  <c r="H49" i="68"/>
  <c r="H75" i="68"/>
  <c r="H87" i="68"/>
  <c r="F87" i="68" s="1"/>
  <c r="K94" i="69"/>
  <c r="V41" i="70"/>
  <c r="M53" i="70"/>
  <c r="R76" i="70"/>
  <c r="J76" i="70"/>
  <c r="Q76" i="70"/>
  <c r="I76" i="70"/>
  <c r="P76" i="70"/>
  <c r="H76" i="70"/>
  <c r="O76" i="70"/>
  <c r="N76" i="70"/>
  <c r="U76" i="70"/>
  <c r="L76" i="70"/>
  <c r="S76" i="70"/>
  <c r="K76" i="70"/>
  <c r="R97" i="70"/>
  <c r="J97" i="70"/>
  <c r="Q97" i="70"/>
  <c r="I97" i="70"/>
  <c r="P97" i="70"/>
  <c r="H97" i="70"/>
  <c r="O97" i="70"/>
  <c r="N97" i="70"/>
  <c r="U97" i="70"/>
  <c r="L97" i="70"/>
  <c r="S97" i="70"/>
  <c r="K97" i="70"/>
  <c r="M17" i="70"/>
  <c r="V17" i="70"/>
  <c r="I23" i="70"/>
  <c r="Q23" i="70"/>
  <c r="I32" i="70"/>
  <c r="Q32" i="70"/>
  <c r="M38" i="70"/>
  <c r="V38" i="70"/>
  <c r="I44" i="70"/>
  <c r="Q44" i="70"/>
  <c r="M50" i="70"/>
  <c r="V50" i="70"/>
  <c r="I56" i="70"/>
  <c r="Q56" i="70"/>
  <c r="M73" i="70"/>
  <c r="V73" i="70"/>
  <c r="I79" i="70"/>
  <c r="Q79" i="70"/>
  <c r="I88" i="70"/>
  <c r="Q88" i="70"/>
  <c r="M94" i="70"/>
  <c r="V94" i="70"/>
  <c r="I100" i="70"/>
  <c r="Q100" i="70"/>
  <c r="M106" i="70"/>
  <c r="V106" i="70"/>
  <c r="I112" i="70"/>
  <c r="Q112" i="70"/>
  <c r="U91" i="71"/>
  <c r="L91" i="71"/>
  <c r="S91" i="71"/>
  <c r="K91" i="71"/>
  <c r="R91" i="71"/>
  <c r="J91" i="71"/>
  <c r="Q91" i="71"/>
  <c r="I91" i="71"/>
  <c r="P91" i="71"/>
  <c r="H91" i="71"/>
  <c r="O91" i="71"/>
  <c r="N91" i="71"/>
  <c r="J62" i="69"/>
  <c r="F62" i="69" s="1"/>
  <c r="J82" i="69"/>
  <c r="J118" i="69"/>
  <c r="F118" i="69" s="1"/>
  <c r="H14" i="70"/>
  <c r="P14" i="70"/>
  <c r="N17" i="70"/>
  <c r="J23" i="70"/>
  <c r="R23" i="70"/>
  <c r="J32" i="70"/>
  <c r="R32" i="70"/>
  <c r="H35" i="70"/>
  <c r="F35" i="70" s="1"/>
  <c r="P35" i="70"/>
  <c r="N38" i="70"/>
  <c r="J44" i="70"/>
  <c r="R44" i="70"/>
  <c r="H47" i="70"/>
  <c r="P47" i="70"/>
  <c r="N50" i="70"/>
  <c r="J56" i="70"/>
  <c r="R56" i="70"/>
  <c r="H59" i="70"/>
  <c r="P59" i="70"/>
  <c r="N73" i="70"/>
  <c r="J79" i="70"/>
  <c r="R79" i="70"/>
  <c r="H82" i="70"/>
  <c r="P82" i="70"/>
  <c r="J88" i="70"/>
  <c r="R88" i="70"/>
  <c r="H91" i="70"/>
  <c r="P91" i="70"/>
  <c r="N94" i="70"/>
  <c r="J100" i="70"/>
  <c r="R100" i="70"/>
  <c r="H103" i="70"/>
  <c r="P103" i="70"/>
  <c r="N106" i="70"/>
  <c r="J112" i="70"/>
  <c r="R112" i="70"/>
  <c r="M91" i="71"/>
  <c r="J112" i="69"/>
  <c r="J121" i="69"/>
  <c r="J14" i="70"/>
  <c r="R14" i="70"/>
  <c r="H17" i="70"/>
  <c r="P17" i="70"/>
  <c r="L23" i="70"/>
  <c r="U23" i="70"/>
  <c r="L32" i="70"/>
  <c r="U32" i="70"/>
  <c r="J35" i="70"/>
  <c r="R35" i="70"/>
  <c r="H38" i="70"/>
  <c r="P38" i="70"/>
  <c r="L44" i="70"/>
  <c r="U44" i="70"/>
  <c r="J47" i="70"/>
  <c r="R47" i="70"/>
  <c r="H50" i="70"/>
  <c r="P50" i="70"/>
  <c r="L56" i="70"/>
  <c r="U56" i="70"/>
  <c r="J59" i="70"/>
  <c r="R59" i="70"/>
  <c r="H73" i="70"/>
  <c r="P73" i="70"/>
  <c r="L79" i="70"/>
  <c r="U79" i="70"/>
  <c r="J82" i="70"/>
  <c r="R82" i="70"/>
  <c r="L88" i="70"/>
  <c r="U88" i="70"/>
  <c r="J91" i="70"/>
  <c r="R91" i="70"/>
  <c r="H94" i="70"/>
  <c r="F94" i="70" s="1"/>
  <c r="P94" i="70"/>
  <c r="L100" i="70"/>
  <c r="U100" i="70"/>
  <c r="J103" i="70"/>
  <c r="R103" i="70"/>
  <c r="H106" i="70"/>
  <c r="P106" i="70"/>
  <c r="U20" i="71"/>
  <c r="L20" i="71"/>
  <c r="S20" i="71"/>
  <c r="K20" i="71"/>
  <c r="R20" i="71"/>
  <c r="J20" i="71"/>
  <c r="Q20" i="71"/>
  <c r="I20" i="71"/>
  <c r="P20" i="71"/>
  <c r="H20" i="71"/>
  <c r="O20" i="71"/>
  <c r="N20" i="71"/>
  <c r="U44" i="71"/>
  <c r="L44" i="71"/>
  <c r="S44" i="71"/>
  <c r="K44" i="71"/>
  <c r="R44" i="71"/>
  <c r="J44" i="71"/>
  <c r="Q44" i="71"/>
  <c r="I44" i="71"/>
  <c r="P44" i="71"/>
  <c r="H44" i="71"/>
  <c r="F44" i="71" s="1"/>
  <c r="O44" i="71"/>
  <c r="N44" i="71"/>
  <c r="U103" i="71"/>
  <c r="L103" i="71"/>
  <c r="S103" i="71"/>
  <c r="K103" i="71"/>
  <c r="R103" i="71"/>
  <c r="J103" i="71"/>
  <c r="Q103" i="71"/>
  <c r="I103" i="71"/>
  <c r="P103" i="71"/>
  <c r="H103" i="71"/>
  <c r="O103" i="71"/>
  <c r="N103" i="71"/>
  <c r="F17" i="72"/>
  <c r="F26" i="72"/>
  <c r="M23" i="70"/>
  <c r="V23" i="70"/>
  <c r="M32" i="70"/>
  <c r="V32" i="70"/>
  <c r="M44" i="70"/>
  <c r="V44" i="70"/>
  <c r="M56" i="70"/>
  <c r="V56" i="70"/>
  <c r="M79" i="70"/>
  <c r="V79" i="70"/>
  <c r="M88" i="70"/>
  <c r="V88" i="70"/>
  <c r="M100" i="70"/>
  <c r="V100" i="70"/>
  <c r="U112" i="70"/>
  <c r="S112" i="70"/>
  <c r="M112" i="70"/>
  <c r="M20" i="71"/>
  <c r="M44" i="71"/>
  <c r="M103" i="71"/>
  <c r="L14" i="70"/>
  <c r="U14" i="70"/>
  <c r="J17" i="70"/>
  <c r="R17" i="70"/>
  <c r="N23" i="70"/>
  <c r="N32" i="70"/>
  <c r="L35" i="70"/>
  <c r="U35" i="70"/>
  <c r="J38" i="70"/>
  <c r="R38" i="70"/>
  <c r="N44" i="70"/>
  <c r="L47" i="70"/>
  <c r="U47" i="70"/>
  <c r="J50" i="70"/>
  <c r="R50" i="70"/>
  <c r="N56" i="70"/>
  <c r="L59" i="70"/>
  <c r="U59" i="70"/>
  <c r="J73" i="70"/>
  <c r="R73" i="70"/>
  <c r="N79" i="70"/>
  <c r="N88" i="70"/>
  <c r="J94" i="70"/>
  <c r="R94" i="70"/>
  <c r="N100" i="70"/>
  <c r="J106" i="70"/>
  <c r="R106" i="70"/>
  <c r="N112" i="70"/>
  <c r="V20" i="71"/>
  <c r="V44" i="71"/>
  <c r="U79" i="71"/>
  <c r="L79" i="71"/>
  <c r="S79" i="71"/>
  <c r="K79" i="71"/>
  <c r="R79" i="71"/>
  <c r="J79" i="71"/>
  <c r="Q79" i="71"/>
  <c r="I79" i="71"/>
  <c r="P79" i="71"/>
  <c r="H79" i="71"/>
  <c r="O79" i="71"/>
  <c r="N79" i="71"/>
  <c r="V103" i="71"/>
  <c r="M14" i="70"/>
  <c r="V14" i="70"/>
  <c r="K17" i="70"/>
  <c r="S17" i="70"/>
  <c r="O23" i="70"/>
  <c r="O32" i="70"/>
  <c r="M35" i="70"/>
  <c r="V35" i="70"/>
  <c r="K38" i="70"/>
  <c r="S38" i="70"/>
  <c r="O44" i="70"/>
  <c r="M47" i="70"/>
  <c r="V47" i="70"/>
  <c r="K50" i="70"/>
  <c r="S50" i="70"/>
  <c r="O56" i="70"/>
  <c r="M59" i="70"/>
  <c r="V59" i="70"/>
  <c r="K73" i="70"/>
  <c r="S73" i="70"/>
  <c r="O79" i="70"/>
  <c r="M82" i="70"/>
  <c r="V82" i="70"/>
  <c r="O88" i="70"/>
  <c r="M91" i="70"/>
  <c r="V91" i="70"/>
  <c r="K94" i="70"/>
  <c r="S94" i="70"/>
  <c r="O100" i="70"/>
  <c r="M103" i="70"/>
  <c r="V103" i="70"/>
  <c r="K106" i="70"/>
  <c r="S106" i="70"/>
  <c r="O112" i="70"/>
  <c r="M79" i="71"/>
  <c r="L17" i="70"/>
  <c r="H23" i="70"/>
  <c r="F23" i="70" s="1"/>
  <c r="H32" i="70"/>
  <c r="L38" i="70"/>
  <c r="H44" i="70"/>
  <c r="L50" i="70"/>
  <c r="H56" i="70"/>
  <c r="L73" i="70"/>
  <c r="H79" i="70"/>
  <c r="F79" i="70" s="1"/>
  <c r="H88" i="70"/>
  <c r="F88" i="70" s="1"/>
  <c r="L94" i="70"/>
  <c r="H100" i="70"/>
  <c r="L106" i="70"/>
  <c r="H112" i="70"/>
  <c r="P112" i="70"/>
  <c r="U32" i="71"/>
  <c r="L32" i="71"/>
  <c r="S32" i="71"/>
  <c r="K32" i="71"/>
  <c r="R32" i="71"/>
  <c r="J32" i="71"/>
  <c r="Q32" i="71"/>
  <c r="I32" i="71"/>
  <c r="P32" i="71"/>
  <c r="H32" i="71"/>
  <c r="O32" i="71"/>
  <c r="N32" i="71"/>
  <c r="U56" i="71"/>
  <c r="L56" i="71"/>
  <c r="S56" i="71"/>
  <c r="K56" i="71"/>
  <c r="R56" i="71"/>
  <c r="J56" i="71"/>
  <c r="Q56" i="71"/>
  <c r="I56" i="71"/>
  <c r="P56" i="71"/>
  <c r="H56" i="71"/>
  <c r="O56" i="71"/>
  <c r="N56" i="71"/>
  <c r="V79" i="71"/>
  <c r="N112" i="72"/>
  <c r="M112" i="72"/>
  <c r="L112" i="72"/>
  <c r="K112" i="72"/>
  <c r="J112" i="72"/>
  <c r="J14" i="71"/>
  <c r="R14" i="71"/>
  <c r="H17" i="71"/>
  <c r="P17" i="71"/>
  <c r="L23" i="71"/>
  <c r="U23" i="71"/>
  <c r="J26" i="71"/>
  <c r="R26" i="71"/>
  <c r="H29" i="71"/>
  <c r="P29" i="71"/>
  <c r="L35" i="71"/>
  <c r="U35" i="71"/>
  <c r="J38" i="71"/>
  <c r="R38" i="71"/>
  <c r="H41" i="71"/>
  <c r="P41" i="71"/>
  <c r="L47" i="71"/>
  <c r="U47" i="71"/>
  <c r="J50" i="71"/>
  <c r="R50" i="71"/>
  <c r="H53" i="71"/>
  <c r="P53" i="71"/>
  <c r="L59" i="71"/>
  <c r="U59" i="71"/>
  <c r="J73" i="71"/>
  <c r="R73" i="71"/>
  <c r="H76" i="71"/>
  <c r="P76" i="71"/>
  <c r="U82" i="71"/>
  <c r="J85" i="71"/>
  <c r="R85" i="71"/>
  <c r="P88" i="71"/>
  <c r="R97" i="71"/>
  <c r="M17" i="72"/>
  <c r="L20" i="72"/>
  <c r="F20" i="72" s="1"/>
  <c r="N35" i="72"/>
  <c r="L53" i="72"/>
  <c r="F53" i="72" s="1"/>
  <c r="K56" i="72"/>
  <c r="F56" i="72" s="1"/>
  <c r="J82" i="72"/>
  <c r="M88" i="72"/>
  <c r="F88" i="72" s="1"/>
  <c r="K14" i="71"/>
  <c r="S14" i="71"/>
  <c r="I17" i="71"/>
  <c r="Q17" i="71"/>
  <c r="M23" i="71"/>
  <c r="V23" i="71"/>
  <c r="K26" i="71"/>
  <c r="S26" i="71"/>
  <c r="I29" i="71"/>
  <c r="Q29" i="71"/>
  <c r="M35" i="71"/>
  <c r="V35" i="71"/>
  <c r="K38" i="71"/>
  <c r="S38" i="71"/>
  <c r="I41" i="71"/>
  <c r="Q41" i="71"/>
  <c r="M47" i="71"/>
  <c r="V47" i="71"/>
  <c r="K50" i="71"/>
  <c r="S50" i="71"/>
  <c r="I53" i="71"/>
  <c r="Q53" i="71"/>
  <c r="M59" i="71"/>
  <c r="V59" i="71"/>
  <c r="K73" i="71"/>
  <c r="S73" i="71"/>
  <c r="I76" i="71"/>
  <c r="Q76" i="71"/>
  <c r="M82" i="71"/>
  <c r="V82" i="71"/>
  <c r="K85" i="71"/>
  <c r="S85" i="71"/>
  <c r="I88" i="71"/>
  <c r="Q88" i="71"/>
  <c r="M94" i="71"/>
  <c r="V94" i="71"/>
  <c r="K97" i="71"/>
  <c r="S97" i="71"/>
  <c r="I100" i="71"/>
  <c r="Q100" i="71"/>
  <c r="M106" i="71"/>
  <c r="V106" i="71"/>
  <c r="K109" i="71"/>
  <c r="S109" i="71"/>
  <c r="I112" i="71"/>
  <c r="Q112" i="71"/>
  <c r="N17" i="72"/>
  <c r="M20" i="72"/>
  <c r="M53" i="72"/>
  <c r="K82" i="72"/>
  <c r="L14" i="71"/>
  <c r="U14" i="71"/>
  <c r="J17" i="71"/>
  <c r="R17" i="71"/>
  <c r="N23" i="71"/>
  <c r="L26" i="71"/>
  <c r="U26" i="71"/>
  <c r="J29" i="71"/>
  <c r="R29" i="71"/>
  <c r="N35" i="71"/>
  <c r="L38" i="71"/>
  <c r="U38" i="71"/>
  <c r="J41" i="71"/>
  <c r="R41" i="71"/>
  <c r="N47" i="71"/>
  <c r="L50" i="71"/>
  <c r="U50" i="71"/>
  <c r="J53" i="71"/>
  <c r="R53" i="71"/>
  <c r="N59" i="71"/>
  <c r="L73" i="71"/>
  <c r="U73" i="71"/>
  <c r="J76" i="71"/>
  <c r="R76" i="71"/>
  <c r="N82" i="71"/>
  <c r="L85" i="71"/>
  <c r="U85" i="71"/>
  <c r="J88" i="71"/>
  <c r="R88" i="71"/>
  <c r="N94" i="71"/>
  <c r="L97" i="71"/>
  <c r="U97" i="71"/>
  <c r="J100" i="71"/>
  <c r="R100" i="71"/>
  <c r="N106" i="71"/>
  <c r="L109" i="71"/>
  <c r="U109" i="71"/>
  <c r="J112" i="71"/>
  <c r="R112" i="71"/>
  <c r="N20" i="72"/>
  <c r="K41" i="72"/>
  <c r="F41" i="72" s="1"/>
  <c r="N53" i="72"/>
  <c r="L82" i="72"/>
  <c r="M14" i="71"/>
  <c r="V14" i="71"/>
  <c r="K17" i="71"/>
  <c r="S17" i="71"/>
  <c r="O23" i="71"/>
  <c r="M26" i="71"/>
  <c r="V26" i="71"/>
  <c r="K29" i="71"/>
  <c r="S29" i="71"/>
  <c r="O35" i="71"/>
  <c r="M38" i="71"/>
  <c r="V38" i="71"/>
  <c r="K41" i="71"/>
  <c r="S41" i="71"/>
  <c r="O47" i="71"/>
  <c r="M50" i="71"/>
  <c r="V50" i="71"/>
  <c r="K53" i="71"/>
  <c r="S53" i="71"/>
  <c r="M73" i="71"/>
  <c r="V73" i="71"/>
  <c r="S76" i="71"/>
  <c r="M85" i="71"/>
  <c r="V85" i="71"/>
  <c r="M97" i="71"/>
  <c r="V97" i="71"/>
  <c r="K100" i="71"/>
  <c r="S100" i="71"/>
  <c r="O106" i="71"/>
  <c r="M109" i="71"/>
  <c r="V109" i="71"/>
  <c r="K112" i="71"/>
  <c r="S112" i="71"/>
  <c r="M82" i="72"/>
  <c r="N14" i="71"/>
  <c r="L17" i="71"/>
  <c r="U17" i="71"/>
  <c r="H23" i="71"/>
  <c r="P23" i="71"/>
  <c r="N26" i="71"/>
  <c r="L29" i="71"/>
  <c r="U29" i="71"/>
  <c r="H35" i="71"/>
  <c r="P35" i="71"/>
  <c r="N38" i="71"/>
  <c r="L41" i="71"/>
  <c r="U41" i="71"/>
  <c r="H47" i="71"/>
  <c r="P47" i="71"/>
  <c r="N50" i="71"/>
  <c r="L53" i="71"/>
  <c r="U53" i="71"/>
  <c r="H59" i="71"/>
  <c r="P59" i="71"/>
  <c r="N73" i="71"/>
  <c r="L76" i="71"/>
  <c r="U76" i="71"/>
  <c r="H82" i="71"/>
  <c r="P82" i="71"/>
  <c r="N85" i="71"/>
  <c r="L88" i="71"/>
  <c r="U88" i="71"/>
  <c r="H94" i="71"/>
  <c r="P94" i="71"/>
  <c r="N97" i="71"/>
  <c r="L100" i="71"/>
  <c r="U100" i="71"/>
  <c r="H106" i="71"/>
  <c r="P106" i="71"/>
  <c r="N109" i="71"/>
  <c r="L112" i="71"/>
  <c r="U112" i="71"/>
  <c r="K26" i="72"/>
  <c r="J35" i="72"/>
  <c r="O14" i="71"/>
  <c r="M17" i="71"/>
  <c r="V17" i="71"/>
  <c r="I23" i="71"/>
  <c r="Q23" i="71"/>
  <c r="O26" i="71"/>
  <c r="M29" i="71"/>
  <c r="V29" i="71"/>
  <c r="I35" i="71"/>
  <c r="Q35" i="71"/>
  <c r="O38" i="71"/>
  <c r="M41" i="71"/>
  <c r="V41" i="71"/>
  <c r="I47" i="71"/>
  <c r="Q47" i="71"/>
  <c r="O50" i="71"/>
  <c r="M53" i="71"/>
  <c r="V53" i="71"/>
  <c r="I59" i="71"/>
  <c r="Q59" i="71"/>
  <c r="O73" i="71"/>
  <c r="M76" i="71"/>
  <c r="V76" i="71"/>
  <c r="O85" i="71"/>
  <c r="M88" i="71"/>
  <c r="V88" i="71"/>
  <c r="Q94" i="71"/>
  <c r="O97" i="71"/>
  <c r="M100" i="71"/>
  <c r="V100" i="71"/>
  <c r="Q106" i="71"/>
  <c r="M112" i="71"/>
  <c r="V112" i="71"/>
  <c r="H14" i="71"/>
  <c r="J23" i="71"/>
  <c r="H26" i="71"/>
  <c r="J35" i="71"/>
  <c r="H38" i="71"/>
  <c r="F38" i="71" s="1"/>
  <c r="J47" i="71"/>
  <c r="H50" i="71"/>
  <c r="J59" i="71"/>
  <c r="H73" i="71"/>
  <c r="J82" i="71"/>
  <c r="H85" i="71"/>
  <c r="J94" i="71"/>
  <c r="H97" i="71"/>
  <c r="F97" i="71" s="1"/>
  <c r="J106" i="71"/>
  <c r="H109" i="71"/>
  <c r="A54" i="63"/>
  <c r="A54" i="61"/>
  <c r="F112" i="69" l="1"/>
  <c r="J91" i="69"/>
  <c r="L91" i="69"/>
  <c r="F53" i="69"/>
  <c r="F79" i="69"/>
  <c r="F109" i="69"/>
  <c r="J76" i="69"/>
  <c r="K76" i="69"/>
  <c r="L50" i="69"/>
  <c r="A43" i="69"/>
  <c r="A44" i="69" s="1"/>
  <c r="A46" i="69" s="1"/>
  <c r="A47" i="69" s="1"/>
  <c r="A49" i="69" s="1"/>
  <c r="A50" i="69" s="1"/>
  <c r="A52" i="69" s="1"/>
  <c r="A53" i="69" s="1"/>
  <c r="A55" i="69" s="1"/>
  <c r="A56" i="69" s="1"/>
  <c r="A58" i="69" s="1"/>
  <c r="A59" i="69" s="1"/>
  <c r="A61" i="69" s="1"/>
  <c r="A62" i="69" s="1"/>
  <c r="A75" i="69" s="1"/>
  <c r="A76" i="69" s="1"/>
  <c r="A78" i="69" s="1"/>
  <c r="A79" i="69" s="1"/>
  <c r="A81" i="69" s="1"/>
  <c r="A82" i="69" s="1"/>
  <c r="A84" i="69" s="1"/>
  <c r="A85" i="69" s="1"/>
  <c r="A87" i="69" s="1"/>
  <c r="A88" i="69" s="1"/>
  <c r="A90" i="69" s="1"/>
  <c r="A91" i="69" s="1"/>
  <c r="A93" i="69" s="1"/>
  <c r="A94" i="69" s="1"/>
  <c r="A96" i="69" s="1"/>
  <c r="A97" i="69" s="1"/>
  <c r="A99" i="69" s="1"/>
  <c r="A100" i="69" s="1"/>
  <c r="A102" i="69" s="1"/>
  <c r="A103" i="69" s="1"/>
  <c r="A105" i="69" s="1"/>
  <c r="A106" i="69" s="1"/>
  <c r="A108" i="69" s="1"/>
  <c r="A109" i="69" s="1"/>
  <c r="A111" i="69" s="1"/>
  <c r="A112" i="69" s="1"/>
  <c r="A114" i="69" s="1"/>
  <c r="A115" i="69" s="1"/>
  <c r="A117" i="69" s="1"/>
  <c r="A118" i="69" s="1"/>
  <c r="A120" i="69" s="1"/>
  <c r="A121" i="69" s="1"/>
  <c r="K50" i="69"/>
  <c r="F26" i="69"/>
  <c r="F56" i="69"/>
  <c r="F121" i="69"/>
  <c r="F106" i="69"/>
  <c r="F35" i="69"/>
  <c r="F88" i="69"/>
  <c r="F91" i="69"/>
  <c r="F82" i="69"/>
  <c r="F112" i="72"/>
  <c r="F56" i="71"/>
  <c r="F50" i="70"/>
  <c r="F76" i="70"/>
  <c r="F35" i="72"/>
  <c r="F82" i="71"/>
  <c r="F100" i="71"/>
  <c r="F82" i="72"/>
  <c r="F41" i="71"/>
  <c r="F100" i="70"/>
  <c r="F59" i="70"/>
  <c r="F35" i="67"/>
  <c r="F32" i="67"/>
  <c r="F85" i="66"/>
  <c r="F29" i="67"/>
  <c r="F67" i="66"/>
  <c r="F20" i="66"/>
  <c r="F112" i="71"/>
  <c r="F53" i="71"/>
  <c r="F109" i="71"/>
  <c r="F50" i="71"/>
  <c r="F32" i="70"/>
  <c r="F106" i="70"/>
  <c r="F73" i="70"/>
  <c r="F14" i="70"/>
  <c r="F43" i="68"/>
  <c r="F29" i="70"/>
  <c r="F17" i="66"/>
  <c r="F78" i="68"/>
  <c r="F82" i="66"/>
  <c r="F70" i="66"/>
  <c r="F88" i="67"/>
  <c r="F94" i="71"/>
  <c r="F19" i="68"/>
  <c r="F44" i="66"/>
  <c r="F82" i="70"/>
  <c r="F97" i="70"/>
  <c r="F75" i="68"/>
  <c r="F85" i="71"/>
  <c r="F26" i="71"/>
  <c r="F23" i="71"/>
  <c r="F76" i="71"/>
  <c r="F17" i="71"/>
  <c r="F49" i="68"/>
  <c r="F31" i="68"/>
  <c r="F94" i="67"/>
  <c r="F79" i="66"/>
  <c r="F32" i="66"/>
  <c r="F29" i="69"/>
  <c r="F64" i="67"/>
  <c r="F79" i="71"/>
  <c r="J97" i="69"/>
  <c r="F38" i="70"/>
  <c r="F17" i="70"/>
  <c r="F47" i="70"/>
  <c r="F37" i="68"/>
  <c r="F53" i="70"/>
  <c r="F20" i="70"/>
  <c r="F91" i="67"/>
  <c r="F66" i="68"/>
  <c r="F29" i="66"/>
  <c r="F47" i="66"/>
  <c r="F40" i="68"/>
  <c r="F90" i="68"/>
  <c r="F64" i="66"/>
  <c r="F32" i="71"/>
  <c r="F59" i="71"/>
  <c r="F56" i="70"/>
  <c r="F73" i="71"/>
  <c r="F14" i="71"/>
  <c r="F106" i="71"/>
  <c r="F88" i="71"/>
  <c r="F29" i="71"/>
  <c r="F112" i="70"/>
  <c r="F103" i="71"/>
  <c r="F20" i="71"/>
  <c r="F25" i="68"/>
  <c r="F41" i="70"/>
  <c r="F69" i="68"/>
  <c r="J103" i="69"/>
  <c r="L103" i="69"/>
  <c r="F109" i="70"/>
  <c r="F41" i="66"/>
  <c r="F61" i="66"/>
  <c r="F47" i="71"/>
  <c r="F103" i="70"/>
  <c r="F35" i="71"/>
  <c r="F44" i="70"/>
  <c r="F91" i="70"/>
  <c r="F91" i="71"/>
  <c r="F94" i="69"/>
  <c r="F20" i="65"/>
  <c r="F38" i="69"/>
  <c r="F73" i="66"/>
  <c r="L97" i="69"/>
  <c r="F16" i="68"/>
  <c r="F34" i="59"/>
  <c r="F24" i="59"/>
  <c r="J17" i="59"/>
  <c r="F17" i="59"/>
  <c r="A54" i="59"/>
  <c r="R49" i="59"/>
  <c r="R50" i="59"/>
  <c r="R51" i="59"/>
  <c r="R48" i="59"/>
  <c r="R42" i="59"/>
  <c r="R43" i="59"/>
  <c r="R44" i="59"/>
  <c r="R45" i="59"/>
  <c r="R46" i="59"/>
  <c r="R41" i="59"/>
  <c r="R38" i="59"/>
  <c r="R39" i="59"/>
  <c r="R37" i="59"/>
  <c r="R28" i="59"/>
  <c r="R29" i="59"/>
  <c r="R30" i="59"/>
  <c r="R31" i="59"/>
  <c r="R32" i="59"/>
  <c r="R33" i="59"/>
  <c r="R27" i="59"/>
  <c r="R21" i="59"/>
  <c r="R22" i="59"/>
  <c r="R23" i="59"/>
  <c r="R20" i="59"/>
  <c r="R12" i="59"/>
  <c r="R13" i="59"/>
  <c r="R14" i="59"/>
  <c r="R15" i="59"/>
  <c r="R16" i="59"/>
  <c r="R11" i="59"/>
  <c r="F76" i="69" l="1"/>
  <c r="F103" i="69"/>
  <c r="F50" i="69"/>
  <c r="F97" i="69"/>
  <c r="P17" i="59"/>
  <c r="Q17" i="59"/>
  <c r="N17" i="59"/>
  <c r="O17" i="59"/>
  <c r="R49" i="55"/>
  <c r="R50" i="55"/>
  <c r="R51" i="55"/>
  <c r="R48" i="55"/>
  <c r="R42" i="55"/>
  <c r="R43" i="55"/>
  <c r="R44" i="55"/>
  <c r="R45" i="55"/>
  <c r="R46" i="55"/>
  <c r="R41" i="55"/>
  <c r="R38" i="55"/>
  <c r="R39" i="55"/>
  <c r="R37" i="55"/>
  <c r="R28" i="55"/>
  <c r="R29" i="55"/>
  <c r="R30" i="55"/>
  <c r="R31" i="55"/>
  <c r="R32" i="55"/>
  <c r="R33" i="55"/>
  <c r="R27" i="55"/>
  <c r="R21" i="55"/>
  <c r="R22" i="55"/>
  <c r="R23" i="55"/>
  <c r="R20" i="55"/>
  <c r="R12" i="55"/>
  <c r="R13" i="55"/>
  <c r="R14" i="55"/>
  <c r="R15" i="55"/>
  <c r="R16" i="55"/>
  <c r="R11" i="55"/>
  <c r="A54" i="53" l="1"/>
  <c r="R28" i="63" l="1"/>
  <c r="R29" i="63"/>
  <c r="R30" i="63"/>
  <c r="R31" i="63"/>
  <c r="R32" i="63"/>
  <c r="R33" i="63"/>
  <c r="R27" i="63"/>
  <c r="R21" i="63"/>
  <c r="R22" i="63"/>
  <c r="R23" i="63"/>
  <c r="R20" i="63"/>
  <c r="R12" i="63"/>
  <c r="R13" i="63"/>
  <c r="R14" i="63"/>
  <c r="R15" i="63"/>
  <c r="R16" i="63"/>
  <c r="R11" i="63"/>
  <c r="F34" i="63"/>
  <c r="F24" i="63"/>
  <c r="F17" i="63"/>
  <c r="F34" i="62"/>
  <c r="F24" i="62"/>
  <c r="F17" i="62"/>
  <c r="F34" i="61"/>
  <c r="F24" i="61"/>
  <c r="F17" i="61"/>
  <c r="H52" i="60"/>
  <c r="L50" i="60"/>
  <c r="L49" i="60"/>
  <c r="L48" i="60"/>
  <c r="L41" i="60"/>
  <c r="H24" i="60"/>
  <c r="H17" i="60"/>
  <c r="F54" i="63" l="1"/>
  <c r="F34" i="58"/>
  <c r="F24" i="58"/>
  <c r="F17" i="58"/>
  <c r="J47" i="57"/>
  <c r="J40" i="57"/>
  <c r="F34" i="57"/>
  <c r="F24" i="57"/>
  <c r="J47" i="55"/>
  <c r="J40" i="55"/>
  <c r="F34" i="55"/>
  <c r="F24" i="55"/>
  <c r="F17" i="55"/>
  <c r="J47" i="54"/>
  <c r="J40" i="54"/>
  <c r="F34" i="54"/>
  <c r="F24" i="54"/>
  <c r="F17" i="54"/>
  <c r="J47" i="53"/>
  <c r="J40" i="53"/>
  <c r="F34" i="53"/>
  <c r="F24" i="53"/>
  <c r="F17" i="53"/>
  <c r="L41" i="56" l="1"/>
  <c r="H52" i="56" l="1"/>
  <c r="J41" i="63" l="1"/>
  <c r="J41" i="54"/>
  <c r="J41" i="58"/>
  <c r="J41" i="62"/>
  <c r="J41" i="53"/>
  <c r="J41" i="57"/>
  <c r="J41" i="61"/>
  <c r="J41" i="55" l="1"/>
  <c r="J50" i="62" l="1"/>
  <c r="J50" i="63" l="1"/>
  <c r="J48" i="63"/>
  <c r="J48" i="61"/>
  <c r="J50" i="61"/>
  <c r="J48" i="62"/>
  <c r="J49" i="61" l="1"/>
  <c r="J49" i="63" l="1"/>
  <c r="J49" i="62"/>
  <c r="G41" i="52" l="1"/>
  <c r="M41" i="52" l="1"/>
  <c r="I34" i="52"/>
  <c r="A12" i="63" l="1"/>
  <c r="A13" i="63" s="1"/>
  <c r="A14" i="63" s="1"/>
  <c r="A15" i="63" s="1"/>
  <c r="A16" i="63" s="1"/>
  <c r="A17" i="63" s="1"/>
  <c r="A20" i="63" s="1"/>
  <c r="A21" i="63" s="1"/>
  <c r="A22" i="63" s="1"/>
  <c r="A23" i="63" s="1"/>
  <c r="A24" i="63" s="1"/>
  <c r="A27" i="63" s="1"/>
  <c r="A28" i="63" s="1"/>
  <c r="A29" i="63" s="1"/>
  <c r="A30" i="63" s="1"/>
  <c r="A31" i="63" s="1"/>
  <c r="A32" i="63" s="1"/>
  <c r="A33" i="63" s="1"/>
  <c r="A34" i="63" s="1"/>
  <c r="A13" i="62"/>
  <c r="A14" i="62" s="1"/>
  <c r="A15" i="62" s="1"/>
  <c r="A16" i="62" s="1"/>
  <c r="A17" i="62" s="1"/>
  <c r="A20" i="62" s="1"/>
  <c r="A21" i="62" s="1"/>
  <c r="A22" i="62" s="1"/>
  <c r="A23" i="62" s="1"/>
  <c r="A24" i="62" s="1"/>
  <c r="A27" i="62" s="1"/>
  <c r="A28" i="62" s="1"/>
  <c r="A29" i="62" s="1"/>
  <c r="A30" i="62" s="1"/>
  <c r="A31" i="62" s="1"/>
  <c r="A32" i="62" s="1"/>
  <c r="A33" i="62" s="1"/>
  <c r="A34" i="62" s="1"/>
  <c r="A37" i="62" s="1"/>
  <c r="A38" i="62" s="1"/>
  <c r="A39" i="62" s="1"/>
  <c r="A41" i="62" s="1"/>
  <c r="A42" i="62" s="1"/>
  <c r="A43" i="62" s="1"/>
  <c r="A44" i="62" s="1"/>
  <c r="A45" i="62" s="1"/>
  <c r="A46" i="62" s="1"/>
  <c r="A48" i="62" s="1"/>
  <c r="A49" i="62" s="1"/>
  <c r="A50" i="62" s="1"/>
  <c r="A51" i="62" s="1"/>
  <c r="A52" i="62" s="1"/>
  <c r="A54" i="62" s="1"/>
  <c r="A12" i="62"/>
  <c r="A12" i="61"/>
  <c r="A13" i="61" s="1"/>
  <c r="A14" i="61" s="1"/>
  <c r="A15" i="61" s="1"/>
  <c r="A16" i="61" s="1"/>
  <c r="A17" i="61" s="1"/>
  <c r="A20" i="61" s="1"/>
  <c r="A21" i="61" s="1"/>
  <c r="A22" i="61" s="1"/>
  <c r="A23" i="61" s="1"/>
  <c r="A24" i="61" s="1"/>
  <c r="A27" i="61" s="1"/>
  <c r="A28" i="61" s="1"/>
  <c r="A29" i="61" s="1"/>
  <c r="A30" i="61" s="1"/>
  <c r="A31" i="61" s="1"/>
  <c r="A32" i="61" s="1"/>
  <c r="A33" i="61" s="1"/>
  <c r="A34" i="61" s="1"/>
  <c r="A37" i="61" s="1"/>
  <c r="A38" i="61" s="1"/>
  <c r="A39" i="61" s="1"/>
  <c r="A41" i="61" s="1"/>
  <c r="A42" i="61" s="1"/>
  <c r="A43" i="61" s="1"/>
  <c r="A44" i="61" s="1"/>
  <c r="A45" i="61" s="1"/>
  <c r="A46" i="61" s="1"/>
  <c r="A48" i="61" s="1"/>
  <c r="A49" i="61" s="1"/>
  <c r="A50" i="61" s="1"/>
  <c r="A51" i="61" s="1"/>
  <c r="A52" i="61" s="1"/>
  <c r="A12" i="60"/>
  <c r="A13" i="60" s="1"/>
  <c r="A14" i="60" s="1"/>
  <c r="A15" i="60" s="1"/>
  <c r="A16" i="60" s="1"/>
  <c r="A17" i="60" s="1"/>
  <c r="A20" i="60" s="1"/>
  <c r="A21" i="60" s="1"/>
  <c r="A22" i="60" s="1"/>
  <c r="A23" i="60" s="1"/>
  <c r="A24" i="60" s="1"/>
  <c r="A27" i="60" s="1"/>
  <c r="A28" i="60" s="1"/>
  <c r="A29" i="60" s="1"/>
  <c r="A30" i="60" s="1"/>
  <c r="A31" i="60" s="1"/>
  <c r="A32" i="60" s="1"/>
  <c r="A33" i="60" s="1"/>
  <c r="A34" i="60" s="1"/>
  <c r="A37" i="60" s="1"/>
  <c r="A38" i="60" s="1"/>
  <c r="A39" i="60" s="1"/>
  <c r="A41" i="60" s="1"/>
  <c r="A42" i="60" s="1"/>
  <c r="A43" i="60" s="1"/>
  <c r="A44" i="60" s="1"/>
  <c r="A45" i="60" s="1"/>
  <c r="A46" i="60" s="1"/>
  <c r="A48" i="60" s="1"/>
  <c r="A49" i="60" s="1"/>
  <c r="A50" i="60" s="1"/>
  <c r="A51" i="60" s="1"/>
  <c r="A52" i="60" s="1"/>
  <c r="A54" i="60" s="1"/>
  <c r="A15" i="59"/>
  <c r="A16" i="59" s="1"/>
  <c r="A17" i="59" s="1"/>
  <c r="A20" i="59" s="1"/>
  <c r="A21" i="59" s="1"/>
  <c r="A22" i="59" s="1"/>
  <c r="A23" i="59" s="1"/>
  <c r="A24" i="59" s="1"/>
  <c r="A27" i="59" s="1"/>
  <c r="A28" i="59" s="1"/>
  <c r="A29" i="59" s="1"/>
  <c r="A30" i="59" s="1"/>
  <c r="A31" i="59" s="1"/>
  <c r="A32" i="59" s="1"/>
  <c r="A33" i="59" s="1"/>
  <c r="A34" i="59" s="1"/>
  <c r="A12" i="59"/>
  <c r="A13" i="59" s="1"/>
  <c r="A14" i="59" s="1"/>
  <c r="A12" i="58"/>
  <c r="A13" i="58" s="1"/>
  <c r="A14" i="58" s="1"/>
  <c r="A15" i="58" s="1"/>
  <c r="A16" i="58" s="1"/>
  <c r="A17" i="58" s="1"/>
  <c r="A20" i="58" s="1"/>
  <c r="A21" i="58" s="1"/>
  <c r="A22" i="58" s="1"/>
  <c r="A23" i="58" s="1"/>
  <c r="A24" i="58" s="1"/>
  <c r="A27" i="58" s="1"/>
  <c r="A28" i="58" s="1"/>
  <c r="A29" i="58" s="1"/>
  <c r="A30" i="58" s="1"/>
  <c r="A31" i="58" s="1"/>
  <c r="A32" i="58" s="1"/>
  <c r="A33" i="58" s="1"/>
  <c r="A34" i="58" s="1"/>
  <c r="A37" i="58" s="1"/>
  <c r="A38" i="58" s="1"/>
  <c r="A39" i="58" s="1"/>
  <c r="A41" i="58" s="1"/>
  <c r="A42" i="58" s="1"/>
  <c r="A43" i="58" s="1"/>
  <c r="A44" i="58" s="1"/>
  <c r="A45" i="58" s="1"/>
  <c r="A46" i="58" s="1"/>
  <c r="A48" i="58" s="1"/>
  <c r="A49" i="58" s="1"/>
  <c r="A50" i="58" s="1"/>
  <c r="A51" i="58" s="1"/>
  <c r="A52" i="58" s="1"/>
  <c r="A54" i="58" s="1"/>
  <c r="A21" i="57"/>
  <c r="A22" i="57" s="1"/>
  <c r="A23" i="57" s="1"/>
  <c r="A24" i="57" s="1"/>
  <c r="A27" i="57" s="1"/>
  <c r="A28" i="57" s="1"/>
  <c r="A29" i="57" s="1"/>
  <c r="A30" i="57" s="1"/>
  <c r="A31" i="57" s="1"/>
  <c r="A32" i="57" s="1"/>
  <c r="A33" i="57" s="1"/>
  <c r="A34" i="57" s="1"/>
  <c r="A37" i="57" s="1"/>
  <c r="A38" i="57" s="1"/>
  <c r="A39" i="57" s="1"/>
  <c r="A41" i="57" s="1"/>
  <c r="A42" i="57" s="1"/>
  <c r="A43" i="57" s="1"/>
  <c r="A44" i="57" s="1"/>
  <c r="A45" i="57" s="1"/>
  <c r="A46" i="57" s="1"/>
  <c r="A48" i="57" s="1"/>
  <c r="A49" i="57" s="1"/>
  <c r="A50" i="57" s="1"/>
  <c r="A51" i="57" s="1"/>
  <c r="A52" i="57" s="1"/>
  <c r="A12" i="57"/>
  <c r="A13" i="57" s="1"/>
  <c r="A14" i="57" s="1"/>
  <c r="A15" i="57" s="1"/>
  <c r="A16" i="57" s="1"/>
  <c r="A17" i="57" s="1"/>
  <c r="A20" i="57" s="1"/>
  <c r="A12" i="56"/>
  <c r="A13" i="56" s="1"/>
  <c r="A14" i="56" s="1"/>
  <c r="A15" i="56" s="1"/>
  <c r="A16" i="56" s="1"/>
  <c r="A17" i="56" s="1"/>
  <c r="A20" i="56" s="1"/>
  <c r="A21" i="56" s="1"/>
  <c r="A22" i="56" s="1"/>
  <c r="A23" i="56" s="1"/>
  <c r="A24" i="56" s="1"/>
  <c r="A27" i="56" s="1"/>
  <c r="A28" i="56" s="1"/>
  <c r="A29" i="56" s="1"/>
  <c r="A30" i="56" s="1"/>
  <c r="A31" i="56" s="1"/>
  <c r="A32" i="56" s="1"/>
  <c r="A33" i="56" s="1"/>
  <c r="A34" i="56" s="1"/>
  <c r="A37" i="56" s="1"/>
  <c r="A38" i="56" s="1"/>
  <c r="A39" i="56" s="1"/>
  <c r="A41" i="56" s="1"/>
  <c r="A42" i="56" s="1"/>
  <c r="A43" i="56" s="1"/>
  <c r="A44" i="56" s="1"/>
  <c r="A45" i="56" s="1"/>
  <c r="A46" i="56" s="1"/>
  <c r="A48" i="56" s="1"/>
  <c r="A49" i="56" s="1"/>
  <c r="A50" i="56" s="1"/>
  <c r="A51" i="56" s="1"/>
  <c r="A52" i="56" s="1"/>
  <c r="A54" i="56" s="1"/>
  <c r="A27" i="55"/>
  <c r="A28" i="55" s="1"/>
  <c r="A29" i="55" s="1"/>
  <c r="A30" i="55" s="1"/>
  <c r="A31" i="55" s="1"/>
  <c r="A32" i="55" s="1"/>
  <c r="A33" i="55" s="1"/>
  <c r="A34" i="55" s="1"/>
  <c r="A12" i="55"/>
  <c r="A13" i="55" s="1"/>
  <c r="A14" i="55" s="1"/>
  <c r="A15" i="55" s="1"/>
  <c r="A16" i="55" s="1"/>
  <c r="A17" i="55" s="1"/>
  <c r="A20" i="55" s="1"/>
  <c r="A21" i="55" s="1"/>
  <c r="A22" i="55" s="1"/>
  <c r="A23" i="55" s="1"/>
  <c r="A24" i="55" s="1"/>
  <c r="A12" i="54"/>
  <c r="A13" i="54" s="1"/>
  <c r="A14" i="54" s="1"/>
  <c r="A15" i="54" s="1"/>
  <c r="A16" i="54" s="1"/>
  <c r="A17" i="54" s="1"/>
  <c r="A20" i="54" s="1"/>
  <c r="A21" i="54" s="1"/>
  <c r="A22" i="54" s="1"/>
  <c r="A23" i="54" s="1"/>
  <c r="A24" i="54" s="1"/>
  <c r="A27" i="54" s="1"/>
  <c r="A28" i="54" s="1"/>
  <c r="A29" i="54" s="1"/>
  <c r="A30" i="54" s="1"/>
  <c r="A31" i="54" s="1"/>
  <c r="A32" i="54" s="1"/>
  <c r="A33" i="54" s="1"/>
  <c r="A34" i="54" s="1"/>
  <c r="A37" i="54" s="1"/>
  <c r="A38" i="54" s="1"/>
  <c r="A39" i="54" s="1"/>
  <c r="A41" i="54" s="1"/>
  <c r="A42" i="54" s="1"/>
  <c r="A43" i="54" s="1"/>
  <c r="A44" i="54" s="1"/>
  <c r="A45" i="54" s="1"/>
  <c r="A46" i="54" s="1"/>
  <c r="A48" i="54" s="1"/>
  <c r="A49" i="54" s="1"/>
  <c r="A50" i="54" s="1"/>
  <c r="A51" i="54" s="1"/>
  <c r="A52" i="54" s="1"/>
  <c r="A54" i="54" s="1"/>
  <c r="A12" i="53"/>
  <c r="A13" i="53" s="1"/>
  <c r="A14" i="53" s="1"/>
  <c r="A15" i="53" s="1"/>
  <c r="A16" i="53" s="1"/>
  <c r="A17" i="53" s="1"/>
  <c r="A20" i="53" s="1"/>
  <c r="A21" i="53" s="1"/>
  <c r="A22" i="53" s="1"/>
  <c r="A23" i="53" s="1"/>
  <c r="A24" i="53" s="1"/>
  <c r="A27" i="53" s="1"/>
  <c r="A28" i="53" s="1"/>
  <c r="A29" i="53" s="1"/>
  <c r="A30" i="53" s="1"/>
  <c r="A31" i="53" s="1"/>
  <c r="A32" i="53" s="1"/>
  <c r="A33" i="53" s="1"/>
  <c r="A34" i="53" s="1"/>
  <c r="A37" i="53" s="1"/>
  <c r="A38" i="53" s="1"/>
  <c r="A39" i="53" s="1"/>
  <c r="A41" i="53" s="1"/>
  <c r="A42" i="53" s="1"/>
  <c r="A43" i="53" s="1"/>
  <c r="A44" i="53" s="1"/>
  <c r="A45" i="53" s="1"/>
  <c r="A46" i="53" s="1"/>
  <c r="A48" i="53" s="1"/>
  <c r="A49" i="53" s="1"/>
  <c r="A50" i="53" s="1"/>
  <c r="A51" i="53" s="1"/>
  <c r="A52" i="53" s="1"/>
  <c r="B13" i="52"/>
  <c r="B14" i="52" s="1"/>
  <c r="B15" i="52" s="1"/>
  <c r="B16" i="52" s="1"/>
  <c r="B17" i="52" s="1"/>
  <c r="B20" i="52" s="1"/>
  <c r="B21" i="52" s="1"/>
  <c r="B22" i="52" s="1"/>
  <c r="B23" i="52" s="1"/>
  <c r="B24" i="52" s="1"/>
  <c r="B27" i="52" s="1"/>
  <c r="B28" i="52" s="1"/>
  <c r="B29" i="52" s="1"/>
  <c r="B30" i="52" s="1"/>
  <c r="B31" i="52" s="1"/>
  <c r="B32" i="52" s="1"/>
  <c r="B33" i="52" s="1"/>
  <c r="B34" i="52" s="1"/>
  <c r="B37" i="52" s="1"/>
  <c r="B38" i="52" s="1"/>
  <c r="B39" i="52" s="1"/>
  <c r="B41" i="52" s="1"/>
  <c r="B42" i="52" s="1"/>
  <c r="B43" i="52" s="1"/>
  <c r="B44" i="52" s="1"/>
  <c r="B45" i="52" s="1"/>
  <c r="B46" i="52" s="1"/>
  <c r="B48" i="52" s="1"/>
  <c r="B49" i="52" s="1"/>
  <c r="B50" i="52" s="1"/>
  <c r="B51" i="52" s="1"/>
  <c r="B52" i="52" s="1"/>
  <c r="B54" i="52" s="1"/>
  <c r="B12" i="52"/>
  <c r="A37" i="55" l="1"/>
  <c r="A38" i="55" s="1"/>
  <c r="A39" i="55" s="1"/>
  <c r="A41" i="55" s="1"/>
  <c r="A42" i="55" s="1"/>
  <c r="A43" i="55" s="1"/>
  <c r="A44" i="55" s="1"/>
  <c r="A45" i="55" s="1"/>
  <c r="A46" i="55" s="1"/>
  <c r="A48" i="55" s="1"/>
  <c r="A49" i="55" s="1"/>
  <c r="A50" i="55" s="1"/>
  <c r="A51" i="55" s="1"/>
  <c r="A52" i="55" s="1"/>
  <c r="A54" i="55" s="1"/>
  <c r="A37" i="59"/>
  <c r="A38" i="59" s="1"/>
  <c r="A39" i="59" s="1"/>
  <c r="A41" i="59" s="1"/>
  <c r="A42" i="59" s="1"/>
  <c r="A43" i="59" s="1"/>
  <c r="A44" i="59" s="1"/>
  <c r="A45" i="59" s="1"/>
  <c r="A46" i="59" s="1"/>
  <c r="A48" i="59" s="1"/>
  <c r="A49" i="59" s="1"/>
  <c r="A50" i="59" s="1"/>
  <c r="A51" i="59" s="1"/>
  <c r="A52" i="59" s="1"/>
  <c r="A37" i="63"/>
  <c r="A38" i="63" s="1"/>
  <c r="A39" i="63" s="1"/>
  <c r="A41" i="63" s="1"/>
  <c r="A42" i="63" s="1"/>
  <c r="A43" i="63" s="1"/>
  <c r="A44" i="63" s="1"/>
  <c r="A45" i="63" s="1"/>
  <c r="A46" i="63" s="1"/>
  <c r="A48" i="63" s="1"/>
  <c r="A49" i="63" s="1"/>
  <c r="A50" i="63" s="1"/>
  <c r="A51" i="63" s="1"/>
  <c r="A52" i="63" s="1"/>
  <c r="H178" i="42" l="1"/>
  <c r="H110" i="42"/>
  <c r="H104" i="42"/>
  <c r="H89" i="42"/>
  <c r="H75" i="42"/>
  <c r="H79" i="42" s="1"/>
  <c r="H92" i="42" s="1"/>
  <c r="H53" i="42"/>
  <c r="H57" i="42" s="1"/>
  <c r="H31" i="42"/>
  <c r="H35" i="42" s="1"/>
  <c r="B19" i="42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3" i="42" s="1"/>
  <c r="B35" i="42" s="1"/>
  <c r="B40" i="42" s="1"/>
  <c r="B41" i="42" s="1"/>
  <c r="B42" i="42" s="1"/>
  <c r="B43" i="42" s="1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5" i="42" s="1"/>
  <c r="B57" i="42" s="1"/>
  <c r="B62" i="42" s="1"/>
  <c r="B63" i="42" s="1"/>
  <c r="B64" i="42" s="1"/>
  <c r="B65" i="42" s="1"/>
  <c r="B66" i="42" s="1"/>
  <c r="B67" i="42" s="1"/>
  <c r="B68" i="42" s="1"/>
  <c r="B69" i="42" s="1"/>
  <c r="B70" i="42" s="1"/>
  <c r="B71" i="42" s="1"/>
  <c r="B72" i="42" s="1"/>
  <c r="B73" i="42" s="1"/>
  <c r="B74" i="42" s="1"/>
  <c r="B75" i="42" s="1"/>
  <c r="B77" i="42" s="1"/>
  <c r="B79" i="42" s="1"/>
  <c r="B84" i="42" s="1"/>
  <c r="B85" i="42" s="1"/>
  <c r="B86" i="42" s="1"/>
  <c r="B87" i="42" s="1"/>
  <c r="B88" i="42" s="1"/>
  <c r="B89" i="42" s="1"/>
  <c r="B92" i="42" s="1"/>
  <c r="B95" i="42" s="1"/>
  <c r="B97" i="42" s="1"/>
  <c r="B102" i="42" s="1"/>
  <c r="B103" i="42" s="1"/>
  <c r="B104" i="42" s="1"/>
  <c r="B108" i="42" s="1"/>
  <c r="B109" i="42" s="1"/>
  <c r="B110" i="42" s="1"/>
  <c r="B116" i="42" s="1"/>
  <c r="B117" i="42" s="1"/>
  <c r="B118" i="42" s="1"/>
  <c r="B119" i="42" s="1"/>
  <c r="B120" i="42" s="1"/>
  <c r="B121" i="42" s="1"/>
  <c r="B122" i="42" s="1"/>
  <c r="B124" i="42" s="1"/>
  <c r="B125" i="42" s="1"/>
  <c r="B126" i="42" s="1"/>
  <c r="B127" i="42" s="1"/>
  <c r="B128" i="42" s="1"/>
  <c r="B129" i="42" s="1"/>
  <c r="B130" i="42" s="1"/>
  <c r="B131" i="42" s="1"/>
  <c r="B133" i="42" s="1"/>
  <c r="B134" i="42" s="1"/>
  <c r="B135" i="42" s="1"/>
  <c r="B136" i="42" s="1"/>
  <c r="B138" i="42" s="1"/>
  <c r="B139" i="42" s="1"/>
  <c r="B140" i="42" s="1"/>
  <c r="B141" i="42" s="1"/>
  <c r="B142" i="42" s="1"/>
  <c r="B143" i="42" s="1"/>
  <c r="B145" i="42" s="1"/>
  <c r="B147" i="42" s="1"/>
  <c r="B148" i="42" s="1"/>
  <c r="B149" i="42" s="1"/>
  <c r="B151" i="42" s="1"/>
  <c r="B152" i="42" s="1"/>
  <c r="B153" i="42" s="1"/>
  <c r="B154" i="42" s="1"/>
  <c r="B155" i="42" s="1"/>
  <c r="B156" i="42" s="1"/>
  <c r="B157" i="42" s="1"/>
  <c r="B159" i="42" s="1"/>
  <c r="B160" i="42" s="1"/>
  <c r="B162" i="42" s="1"/>
  <c r="B164" i="42" s="1"/>
  <c r="B170" i="42" s="1"/>
  <c r="B171" i="42" s="1"/>
  <c r="B172" i="42" s="1"/>
  <c r="B173" i="42" s="1"/>
  <c r="B174" i="42" s="1"/>
  <c r="B175" i="42" s="1"/>
  <c r="B176" i="42" s="1"/>
  <c r="B178" i="42" s="1"/>
  <c r="B180" i="42" s="1"/>
  <c r="AF179" i="41"/>
  <c r="H178" i="41"/>
  <c r="AF177" i="41"/>
  <c r="AF169" i="41"/>
  <c r="AF168" i="41"/>
  <c r="AF167" i="41"/>
  <c r="AF166" i="41"/>
  <c r="AF165" i="41"/>
  <c r="AF163" i="41"/>
  <c r="H162" i="41"/>
  <c r="AF161" i="41"/>
  <c r="AF158" i="41"/>
  <c r="AF150" i="41"/>
  <c r="AF146" i="41"/>
  <c r="AF144" i="41"/>
  <c r="AF137" i="41"/>
  <c r="AF132" i="41"/>
  <c r="AF123" i="41"/>
  <c r="AF115" i="41"/>
  <c r="AF114" i="41"/>
  <c r="AF113" i="41"/>
  <c r="AF112" i="41"/>
  <c r="AF111" i="41"/>
  <c r="H110" i="41"/>
  <c r="AF107" i="41"/>
  <c r="AF106" i="41"/>
  <c r="AF105" i="41"/>
  <c r="H104" i="41"/>
  <c r="AF101" i="41"/>
  <c r="AF100" i="41"/>
  <c r="AF99" i="41"/>
  <c r="AD99" i="41"/>
  <c r="AD98" i="41"/>
  <c r="AF98" i="41" s="1"/>
  <c r="AF96" i="41"/>
  <c r="AF94" i="41"/>
  <c r="AF93" i="41"/>
  <c r="AF91" i="41"/>
  <c r="AF90" i="41"/>
  <c r="H89" i="41"/>
  <c r="H92" i="41" s="1"/>
  <c r="AF83" i="41"/>
  <c r="AF82" i="41"/>
  <c r="AF81" i="41"/>
  <c r="AF80" i="41"/>
  <c r="AF78" i="41"/>
  <c r="AF76" i="41"/>
  <c r="H75" i="41"/>
  <c r="H79" i="41" s="1"/>
  <c r="AF61" i="41"/>
  <c r="AF59" i="41"/>
  <c r="AF58" i="41"/>
  <c r="AF56" i="41"/>
  <c r="AF54" i="41"/>
  <c r="H53" i="41"/>
  <c r="H57" i="41" s="1"/>
  <c r="AF39" i="41"/>
  <c r="AF37" i="41"/>
  <c r="AF36" i="41"/>
  <c r="H35" i="41"/>
  <c r="AF34" i="41"/>
  <c r="AF32" i="41"/>
  <c r="H31" i="41"/>
  <c r="B20" i="4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3" i="41" s="1"/>
  <c r="B35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5" i="41" s="1"/>
  <c r="B57" i="41" s="1"/>
  <c r="B62" i="41" s="1"/>
  <c r="B63" i="41" s="1"/>
  <c r="B64" i="41" s="1"/>
  <c r="B65" i="41" s="1"/>
  <c r="B66" i="41" s="1"/>
  <c r="B67" i="41" s="1"/>
  <c r="B68" i="41" s="1"/>
  <c r="B69" i="41" s="1"/>
  <c r="B70" i="41" s="1"/>
  <c r="B71" i="41" s="1"/>
  <c r="B72" i="41" s="1"/>
  <c r="B73" i="41" s="1"/>
  <c r="B74" i="41" s="1"/>
  <c r="B75" i="41" s="1"/>
  <c r="B77" i="41" s="1"/>
  <c r="B79" i="41" s="1"/>
  <c r="B84" i="41" s="1"/>
  <c r="B85" i="41" s="1"/>
  <c r="B86" i="41" s="1"/>
  <c r="B87" i="41" s="1"/>
  <c r="B88" i="41" s="1"/>
  <c r="B89" i="41" s="1"/>
  <c r="B92" i="41" s="1"/>
  <c r="B95" i="41" s="1"/>
  <c r="B97" i="41" s="1"/>
  <c r="B102" i="41" s="1"/>
  <c r="B103" i="41" s="1"/>
  <c r="B104" i="41" s="1"/>
  <c r="B108" i="41" s="1"/>
  <c r="B109" i="41" s="1"/>
  <c r="B110" i="41" s="1"/>
  <c r="B116" i="41" s="1"/>
  <c r="B117" i="41" s="1"/>
  <c r="B118" i="41" s="1"/>
  <c r="B119" i="41" s="1"/>
  <c r="B120" i="41" s="1"/>
  <c r="B121" i="41" s="1"/>
  <c r="B122" i="41" s="1"/>
  <c r="B124" i="41" s="1"/>
  <c r="B125" i="41" s="1"/>
  <c r="B126" i="41" s="1"/>
  <c r="B127" i="41" s="1"/>
  <c r="B128" i="41" s="1"/>
  <c r="B129" i="41" s="1"/>
  <c r="B130" i="41" s="1"/>
  <c r="B131" i="41" s="1"/>
  <c r="B133" i="41" s="1"/>
  <c r="B134" i="41" s="1"/>
  <c r="B135" i="41" s="1"/>
  <c r="B136" i="41" s="1"/>
  <c r="B138" i="41" s="1"/>
  <c r="B139" i="41" s="1"/>
  <c r="B140" i="41" s="1"/>
  <c r="B141" i="41" s="1"/>
  <c r="B142" i="41" s="1"/>
  <c r="B143" i="41" s="1"/>
  <c r="B145" i="41" s="1"/>
  <c r="B147" i="41" s="1"/>
  <c r="B148" i="41" s="1"/>
  <c r="B149" i="41" s="1"/>
  <c r="B151" i="41" s="1"/>
  <c r="B152" i="41" s="1"/>
  <c r="B153" i="41" s="1"/>
  <c r="B154" i="41" s="1"/>
  <c r="B155" i="41" s="1"/>
  <c r="B156" i="41" s="1"/>
  <c r="B157" i="41" s="1"/>
  <c r="B159" i="41" s="1"/>
  <c r="B160" i="41" s="1"/>
  <c r="B162" i="41" s="1"/>
  <c r="B164" i="41" s="1"/>
  <c r="B170" i="41" s="1"/>
  <c r="B171" i="41" s="1"/>
  <c r="B172" i="41" s="1"/>
  <c r="B173" i="41" s="1"/>
  <c r="B174" i="41" s="1"/>
  <c r="B175" i="41" s="1"/>
  <c r="B176" i="41" s="1"/>
  <c r="B178" i="41" s="1"/>
  <c r="B180" i="41" s="1"/>
  <c r="B19" i="41"/>
  <c r="AF17" i="41"/>
  <c r="H178" i="40"/>
  <c r="H89" i="40"/>
  <c r="B19" i="40"/>
  <c r="B20" i="40" s="1"/>
  <c r="B21" i="40" s="1"/>
  <c r="B22" i="40" s="1"/>
  <c r="B23" i="40" s="1"/>
  <c r="B24" i="40" s="1"/>
  <c r="B25" i="40" s="1"/>
  <c r="B26" i="40" s="1"/>
  <c r="B27" i="40" s="1"/>
  <c r="B28" i="40" s="1"/>
  <c r="B29" i="40" s="1"/>
  <c r="B30" i="40" s="1"/>
  <c r="B31" i="40" s="1"/>
  <c r="B33" i="40" s="1"/>
  <c r="B35" i="40" s="1"/>
  <c r="B40" i="40" s="1"/>
  <c r="B41" i="40" s="1"/>
  <c r="B42" i="40" s="1"/>
  <c r="B43" i="40" s="1"/>
  <c r="B44" i="40" s="1"/>
  <c r="B45" i="40" s="1"/>
  <c r="B46" i="40" s="1"/>
  <c r="B47" i="40" s="1"/>
  <c r="B48" i="40" s="1"/>
  <c r="B49" i="40" s="1"/>
  <c r="B50" i="40" s="1"/>
  <c r="B51" i="40" s="1"/>
  <c r="B52" i="40" s="1"/>
  <c r="B53" i="40" s="1"/>
  <c r="B55" i="40" s="1"/>
  <c r="B57" i="40" s="1"/>
  <c r="B62" i="40" s="1"/>
  <c r="B63" i="40" s="1"/>
  <c r="B64" i="40" s="1"/>
  <c r="B65" i="40" s="1"/>
  <c r="B66" i="40" s="1"/>
  <c r="B67" i="40" s="1"/>
  <c r="B68" i="40" s="1"/>
  <c r="B69" i="40" s="1"/>
  <c r="B70" i="40" s="1"/>
  <c r="B71" i="40" s="1"/>
  <c r="B72" i="40" s="1"/>
  <c r="B73" i="40" s="1"/>
  <c r="B74" i="40" s="1"/>
  <c r="B75" i="40" s="1"/>
  <c r="B77" i="40" s="1"/>
  <c r="B79" i="40" s="1"/>
  <c r="B84" i="40" s="1"/>
  <c r="B85" i="40" s="1"/>
  <c r="B86" i="40" s="1"/>
  <c r="B87" i="40" s="1"/>
  <c r="B88" i="40" s="1"/>
  <c r="B89" i="40" s="1"/>
  <c r="B92" i="40" s="1"/>
  <c r="B95" i="40" s="1"/>
  <c r="B97" i="40" s="1"/>
  <c r="B102" i="40" s="1"/>
  <c r="B103" i="40" s="1"/>
  <c r="B104" i="40" s="1"/>
  <c r="B108" i="40" s="1"/>
  <c r="B109" i="40" s="1"/>
  <c r="B110" i="40" s="1"/>
  <c r="B116" i="40" s="1"/>
  <c r="B117" i="40" s="1"/>
  <c r="B118" i="40" s="1"/>
  <c r="B119" i="40" s="1"/>
  <c r="B120" i="40" s="1"/>
  <c r="B121" i="40" s="1"/>
  <c r="B122" i="40" s="1"/>
  <c r="B124" i="40" s="1"/>
  <c r="B125" i="40" s="1"/>
  <c r="B126" i="40" s="1"/>
  <c r="B127" i="40" s="1"/>
  <c r="B128" i="40" s="1"/>
  <c r="B129" i="40" s="1"/>
  <c r="B130" i="40" s="1"/>
  <c r="B131" i="40" s="1"/>
  <c r="B133" i="40" s="1"/>
  <c r="B134" i="40" s="1"/>
  <c r="B135" i="40" s="1"/>
  <c r="B136" i="40" s="1"/>
  <c r="B138" i="40" s="1"/>
  <c r="B139" i="40" s="1"/>
  <c r="B140" i="40" s="1"/>
  <c r="B141" i="40" s="1"/>
  <c r="B142" i="40" s="1"/>
  <c r="B143" i="40" s="1"/>
  <c r="B145" i="40" s="1"/>
  <c r="B147" i="40" s="1"/>
  <c r="B148" i="40" s="1"/>
  <c r="B149" i="40" s="1"/>
  <c r="B151" i="40" s="1"/>
  <c r="B152" i="40" s="1"/>
  <c r="B153" i="40" s="1"/>
  <c r="B154" i="40" s="1"/>
  <c r="B155" i="40" s="1"/>
  <c r="B156" i="40" s="1"/>
  <c r="B157" i="40" s="1"/>
  <c r="B159" i="40" s="1"/>
  <c r="B160" i="40" s="1"/>
  <c r="B162" i="40" s="1"/>
  <c r="B164" i="40" s="1"/>
  <c r="B170" i="40" s="1"/>
  <c r="B171" i="40" s="1"/>
  <c r="B172" i="40" s="1"/>
  <c r="B173" i="40" s="1"/>
  <c r="B174" i="40" s="1"/>
  <c r="B175" i="40" s="1"/>
  <c r="B176" i="40" s="1"/>
  <c r="B178" i="40" s="1"/>
  <c r="B180" i="40" s="1"/>
  <c r="AE179" i="39"/>
  <c r="H178" i="39"/>
  <c r="AE177" i="39"/>
  <c r="AE169" i="39"/>
  <c r="AE168" i="39"/>
  <c r="AE167" i="39"/>
  <c r="AE165" i="39"/>
  <c r="AE163" i="39"/>
  <c r="H162" i="39"/>
  <c r="AE161" i="39"/>
  <c r="AE158" i="39"/>
  <c r="AE150" i="39"/>
  <c r="AE146" i="39"/>
  <c r="AE144" i="39"/>
  <c r="AE137" i="39"/>
  <c r="AE132" i="39"/>
  <c r="AE123" i="39"/>
  <c r="AE115" i="39"/>
  <c r="AE114" i="39"/>
  <c r="AE113" i="39"/>
  <c r="AE112" i="39"/>
  <c r="AE111" i="39"/>
  <c r="H110" i="39"/>
  <c r="AE107" i="39"/>
  <c r="AE106" i="39"/>
  <c r="AE105" i="39"/>
  <c r="H104" i="39"/>
  <c r="AE101" i="39"/>
  <c r="AE100" i="39"/>
  <c r="AE99" i="39"/>
  <c r="AE98" i="39"/>
  <c r="AE96" i="39"/>
  <c r="AE94" i="39"/>
  <c r="AE93" i="39"/>
  <c r="AE91" i="39"/>
  <c r="AE90" i="39"/>
  <c r="H89" i="39"/>
  <c r="AE83" i="39"/>
  <c r="AE82" i="39"/>
  <c r="AE81" i="39"/>
  <c r="AE80" i="39"/>
  <c r="AE78" i="39"/>
  <c r="AE76" i="39"/>
  <c r="H75" i="39"/>
  <c r="H79" i="39" s="1"/>
  <c r="AE56" i="39"/>
  <c r="AE54" i="39"/>
  <c r="H53" i="39"/>
  <c r="H57" i="39" s="1"/>
  <c r="AE34" i="39"/>
  <c r="AE32" i="39"/>
  <c r="H31" i="39"/>
  <c r="H35" i="39" s="1"/>
  <c r="B19" i="39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3" i="39" s="1"/>
  <c r="B35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5" i="39" s="1"/>
  <c r="B57" i="39" s="1"/>
  <c r="B62" i="39" s="1"/>
  <c r="B63" i="39" s="1"/>
  <c r="B64" i="39" s="1"/>
  <c r="B65" i="39" s="1"/>
  <c r="B66" i="39" s="1"/>
  <c r="B67" i="39" s="1"/>
  <c r="B68" i="39" s="1"/>
  <c r="B69" i="39" s="1"/>
  <c r="B70" i="39" s="1"/>
  <c r="B71" i="39" s="1"/>
  <c r="B72" i="39" s="1"/>
  <c r="B73" i="39" s="1"/>
  <c r="B74" i="39" s="1"/>
  <c r="B75" i="39" s="1"/>
  <c r="B77" i="39" s="1"/>
  <c r="B79" i="39" s="1"/>
  <c r="B84" i="39" s="1"/>
  <c r="B85" i="39" s="1"/>
  <c r="B86" i="39" s="1"/>
  <c r="B87" i="39" s="1"/>
  <c r="B88" i="39" s="1"/>
  <c r="B89" i="39" s="1"/>
  <c r="B92" i="39" s="1"/>
  <c r="B95" i="39" s="1"/>
  <c r="B97" i="39" s="1"/>
  <c r="B102" i="39" s="1"/>
  <c r="B103" i="39" s="1"/>
  <c r="B104" i="39" s="1"/>
  <c r="B108" i="39" s="1"/>
  <c r="B109" i="39" s="1"/>
  <c r="B110" i="39" s="1"/>
  <c r="B116" i="39" s="1"/>
  <c r="B117" i="39" s="1"/>
  <c r="B118" i="39" s="1"/>
  <c r="B119" i="39" s="1"/>
  <c r="B120" i="39" s="1"/>
  <c r="B121" i="39" s="1"/>
  <c r="B122" i="39" s="1"/>
  <c r="B124" i="39" s="1"/>
  <c r="B125" i="39" s="1"/>
  <c r="B126" i="39" s="1"/>
  <c r="B127" i="39" s="1"/>
  <c r="B128" i="39" s="1"/>
  <c r="B129" i="39" s="1"/>
  <c r="B130" i="39" s="1"/>
  <c r="B131" i="39" s="1"/>
  <c r="B133" i="39" s="1"/>
  <c r="B134" i="39" s="1"/>
  <c r="B135" i="39" s="1"/>
  <c r="B136" i="39" s="1"/>
  <c r="B138" i="39" s="1"/>
  <c r="B139" i="39" s="1"/>
  <c r="B140" i="39" s="1"/>
  <c r="B141" i="39" s="1"/>
  <c r="B142" i="39" s="1"/>
  <c r="B143" i="39" s="1"/>
  <c r="B145" i="39" s="1"/>
  <c r="B147" i="39" s="1"/>
  <c r="B148" i="39" s="1"/>
  <c r="B149" i="39" s="1"/>
  <c r="B151" i="39" s="1"/>
  <c r="B152" i="39" s="1"/>
  <c r="B153" i="39" s="1"/>
  <c r="B154" i="39" s="1"/>
  <c r="B155" i="39" s="1"/>
  <c r="B156" i="39" s="1"/>
  <c r="B157" i="39" s="1"/>
  <c r="B159" i="39" s="1"/>
  <c r="B160" i="39" s="1"/>
  <c r="B162" i="39" s="1"/>
  <c r="B164" i="39" s="1"/>
  <c r="B170" i="39" s="1"/>
  <c r="B171" i="39" s="1"/>
  <c r="B172" i="39" s="1"/>
  <c r="B173" i="39" s="1"/>
  <c r="B174" i="39" s="1"/>
  <c r="B175" i="39" s="1"/>
  <c r="B176" i="39" s="1"/>
  <c r="B178" i="39" s="1"/>
  <c r="B180" i="39" s="1"/>
  <c r="Z179" i="38"/>
  <c r="H178" i="38"/>
  <c r="Z177" i="38"/>
  <c r="L174" i="38"/>
  <c r="L173" i="38"/>
  <c r="L172" i="38"/>
  <c r="L171" i="38"/>
  <c r="Z169" i="38"/>
  <c r="Z168" i="38"/>
  <c r="Z167" i="38"/>
  <c r="Z166" i="38"/>
  <c r="Z165" i="38"/>
  <c r="Z163" i="38"/>
  <c r="Z161" i="38"/>
  <c r="Z158" i="38"/>
  <c r="L156" i="38"/>
  <c r="L155" i="38"/>
  <c r="L154" i="38"/>
  <c r="L153" i="38"/>
  <c r="L152" i="38"/>
  <c r="Z150" i="38"/>
  <c r="L149" i="38"/>
  <c r="L148" i="38"/>
  <c r="L147" i="38"/>
  <c r="Z146" i="38"/>
  <c r="Z144" i="38"/>
  <c r="L143" i="38"/>
  <c r="L142" i="38"/>
  <c r="L141" i="38"/>
  <c r="L140" i="38"/>
  <c r="L139" i="38"/>
  <c r="L138" i="38"/>
  <c r="Z137" i="38"/>
  <c r="L136" i="38"/>
  <c r="L135" i="38"/>
  <c r="L134" i="38"/>
  <c r="L133" i="38"/>
  <c r="Z132" i="38"/>
  <c r="L131" i="38"/>
  <c r="L130" i="38"/>
  <c r="L129" i="38"/>
  <c r="L128" i="38"/>
  <c r="L127" i="38"/>
  <c r="L126" i="38"/>
  <c r="L124" i="38"/>
  <c r="Z123" i="38"/>
  <c r="L122" i="38"/>
  <c r="L121" i="38"/>
  <c r="L120" i="38"/>
  <c r="L119" i="38"/>
  <c r="L118" i="38"/>
  <c r="L117" i="38"/>
  <c r="Z115" i="38"/>
  <c r="Z114" i="38"/>
  <c r="Z113" i="38"/>
  <c r="Z112" i="38"/>
  <c r="Z111" i="38"/>
  <c r="H110" i="38"/>
  <c r="L109" i="38"/>
  <c r="Z107" i="38"/>
  <c r="Z106" i="38"/>
  <c r="Z105" i="38"/>
  <c r="H104" i="38"/>
  <c r="L103" i="38"/>
  <c r="Z101" i="38"/>
  <c r="Z100" i="38"/>
  <c r="Z99" i="38"/>
  <c r="Z98" i="38"/>
  <c r="Z96" i="38"/>
  <c r="P95" i="38"/>
  <c r="Z94" i="38"/>
  <c r="Z93" i="38"/>
  <c r="Z91" i="38"/>
  <c r="Z90" i="38"/>
  <c r="H89" i="38"/>
  <c r="L88" i="38"/>
  <c r="L87" i="38"/>
  <c r="L85" i="38"/>
  <c r="L84" i="38"/>
  <c r="Z83" i="38"/>
  <c r="Z82" i="38"/>
  <c r="Z81" i="38"/>
  <c r="Z80" i="38"/>
  <c r="H79" i="38"/>
  <c r="H92" i="38" s="1"/>
  <c r="Z78" i="38"/>
  <c r="Z76" i="38"/>
  <c r="H75" i="38"/>
  <c r="Z61" i="38"/>
  <c r="Z60" i="38"/>
  <c r="Z59" i="38"/>
  <c r="Z58" i="38"/>
  <c r="Z56" i="38"/>
  <c r="L55" i="38"/>
  <c r="Z54" i="38"/>
  <c r="H53" i="38"/>
  <c r="H57" i="38" s="1"/>
  <c r="L52" i="38"/>
  <c r="L51" i="38"/>
  <c r="L49" i="38"/>
  <c r="L48" i="38"/>
  <c r="L47" i="38"/>
  <c r="L46" i="38"/>
  <c r="L45" i="38"/>
  <c r="L44" i="38"/>
  <c r="L43" i="38"/>
  <c r="L41" i="38"/>
  <c r="L40" i="38"/>
  <c r="Z39" i="38"/>
  <c r="Z38" i="38"/>
  <c r="Z37" i="38"/>
  <c r="Z36" i="38"/>
  <c r="H35" i="38"/>
  <c r="Z34" i="38"/>
  <c r="Z32" i="38"/>
  <c r="H31" i="38"/>
  <c r="L30" i="38"/>
  <c r="L29" i="38"/>
  <c r="L24" i="38"/>
  <c r="L23" i="38"/>
  <c r="L21" i="38"/>
  <c r="B19" i="38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B30" i="38" s="1"/>
  <c r="B31" i="38" s="1"/>
  <c r="B33" i="38" s="1"/>
  <c r="B35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5" i="38" s="1"/>
  <c r="B57" i="38" s="1"/>
  <c r="B62" i="38" s="1"/>
  <c r="B63" i="38" s="1"/>
  <c r="B64" i="38" s="1"/>
  <c r="B65" i="38" s="1"/>
  <c r="B66" i="38" s="1"/>
  <c r="B67" i="38" s="1"/>
  <c r="B68" i="38" s="1"/>
  <c r="B69" i="38" s="1"/>
  <c r="B70" i="38" s="1"/>
  <c r="B71" i="38" s="1"/>
  <c r="B72" i="38" s="1"/>
  <c r="B73" i="38" s="1"/>
  <c r="B74" i="38" s="1"/>
  <c r="B75" i="38" s="1"/>
  <c r="B77" i="38" s="1"/>
  <c r="B79" i="38" s="1"/>
  <c r="B84" i="38" s="1"/>
  <c r="B85" i="38" s="1"/>
  <c r="B86" i="38" s="1"/>
  <c r="B87" i="38" s="1"/>
  <c r="B88" i="38" s="1"/>
  <c r="B89" i="38" s="1"/>
  <c r="B92" i="38" s="1"/>
  <c r="B95" i="38" s="1"/>
  <c r="B97" i="38" s="1"/>
  <c r="B102" i="38" s="1"/>
  <c r="B103" i="38" s="1"/>
  <c r="B104" i="38" s="1"/>
  <c r="B108" i="38" s="1"/>
  <c r="B109" i="38" s="1"/>
  <c r="B110" i="38" s="1"/>
  <c r="B116" i="38" s="1"/>
  <c r="B117" i="38" s="1"/>
  <c r="B118" i="38" s="1"/>
  <c r="B119" i="38" s="1"/>
  <c r="B120" i="38" s="1"/>
  <c r="B121" i="38" s="1"/>
  <c r="B122" i="38" s="1"/>
  <c r="B124" i="38" s="1"/>
  <c r="B125" i="38" s="1"/>
  <c r="B126" i="38" s="1"/>
  <c r="B127" i="38" s="1"/>
  <c r="B128" i="38" s="1"/>
  <c r="B129" i="38" s="1"/>
  <c r="B130" i="38" s="1"/>
  <c r="B131" i="38" s="1"/>
  <c r="B133" i="38" s="1"/>
  <c r="B134" i="38" s="1"/>
  <c r="B135" i="38" s="1"/>
  <c r="B136" i="38" s="1"/>
  <c r="B138" i="38" s="1"/>
  <c r="B139" i="38" s="1"/>
  <c r="B140" i="38" s="1"/>
  <c r="B141" i="38" s="1"/>
  <c r="B142" i="38" s="1"/>
  <c r="B143" i="38" s="1"/>
  <c r="B145" i="38" s="1"/>
  <c r="B147" i="38" s="1"/>
  <c r="B148" i="38" s="1"/>
  <c r="B149" i="38" s="1"/>
  <c r="B151" i="38" s="1"/>
  <c r="B152" i="38" s="1"/>
  <c r="B153" i="38" s="1"/>
  <c r="B154" i="38" s="1"/>
  <c r="B155" i="38" s="1"/>
  <c r="B156" i="38" s="1"/>
  <c r="B157" i="38" s="1"/>
  <c r="B159" i="38" s="1"/>
  <c r="B160" i="38" s="1"/>
  <c r="B162" i="38" s="1"/>
  <c r="B164" i="38" s="1"/>
  <c r="B170" i="38" s="1"/>
  <c r="B171" i="38" s="1"/>
  <c r="B172" i="38" s="1"/>
  <c r="B173" i="38" s="1"/>
  <c r="B174" i="38" s="1"/>
  <c r="B175" i="38" s="1"/>
  <c r="B176" i="38" s="1"/>
  <c r="B178" i="38" s="1"/>
  <c r="B180" i="38" s="1"/>
  <c r="Z17" i="38"/>
  <c r="Z16" i="38"/>
  <c r="Z15" i="38"/>
  <c r="Z14" i="38"/>
  <c r="A25" i="37"/>
  <c r="A26" i="37" s="1"/>
  <c r="A27" i="37" s="1"/>
  <c r="A28" i="37" s="1"/>
  <c r="A29" i="37" s="1"/>
  <c r="A30" i="37" s="1"/>
  <c r="A31" i="37" s="1"/>
  <c r="A32" i="37" s="1"/>
  <c r="A33" i="37" s="1"/>
  <c r="A34" i="37" s="1"/>
  <c r="A36" i="37" s="1"/>
  <c r="A38" i="37" s="1"/>
  <c r="A40" i="37" s="1"/>
  <c r="A28" i="5"/>
  <c r="A29" i="5" s="1"/>
  <c r="A30" i="5" s="1"/>
  <c r="A31" i="5" s="1"/>
  <c r="A32" i="5" s="1"/>
  <c r="A33" i="5" s="1"/>
  <c r="A34" i="5" s="1"/>
  <c r="A35" i="5" s="1"/>
  <c r="A36" i="5" s="1"/>
  <c r="A37" i="5" s="1"/>
  <c r="F63" i="38" l="1"/>
  <c r="L19" i="38"/>
  <c r="R95" i="38"/>
  <c r="F62" i="38"/>
  <c r="L62" i="38" s="1"/>
  <c r="T95" i="38"/>
  <c r="F110" i="38"/>
  <c r="F70" i="38"/>
  <c r="L70" i="38" s="1"/>
  <c r="H92" i="39"/>
  <c r="L26" i="38"/>
  <c r="F64" i="38"/>
  <c r="L64" i="38" s="1"/>
  <c r="L108" i="38"/>
  <c r="F65" i="38"/>
  <c r="L65" i="38" s="1"/>
  <c r="F68" i="38"/>
  <c r="L68" i="38" s="1"/>
  <c r="L95" i="38"/>
  <c r="L18" i="38"/>
  <c r="X95" i="38"/>
  <c r="Z95" i="38" s="1"/>
  <c r="F69" i="38"/>
  <c r="L33" i="38"/>
  <c r="L86" i="38"/>
  <c r="L89" i="38" s="1"/>
  <c r="L125" i="38"/>
  <c r="F31" i="38"/>
  <c r="L42" i="38"/>
  <c r="L20" i="38"/>
  <c r="L116" i="38"/>
  <c r="F162" i="38"/>
  <c r="L25" i="38"/>
  <c r="F67" i="38"/>
  <c r="F71" i="38"/>
  <c r="F73" i="38"/>
  <c r="L110" i="38"/>
  <c r="L170" i="38"/>
  <c r="L175" i="38"/>
  <c r="L63" i="38"/>
  <c r="F72" i="38"/>
  <c r="F77" i="38"/>
  <c r="L50" i="38"/>
  <c r="L22" i="38"/>
  <c r="F66" i="38"/>
  <c r="L27" i="38"/>
  <c r="L28" i="38"/>
  <c r="V95" i="38"/>
  <c r="F53" i="38"/>
  <c r="F89" i="38"/>
  <c r="F74" i="38"/>
  <c r="A39" i="5"/>
  <c r="A41" i="5" s="1"/>
  <c r="A43" i="5" s="1"/>
  <c r="P70" i="38" l="1"/>
  <c r="V70" i="38"/>
  <c r="T73" i="38"/>
  <c r="R70" i="38"/>
  <c r="X134" i="38"/>
  <c r="Z134" i="38" s="1"/>
  <c r="X128" i="38"/>
  <c r="Z128" i="38" s="1"/>
  <c r="X149" i="38"/>
  <c r="Z149" i="38" s="1"/>
  <c r="F75" i="38"/>
  <c r="F79" i="38" s="1"/>
  <c r="X152" i="38"/>
  <c r="Z152" i="38" s="1"/>
  <c r="X173" i="38"/>
  <c r="Z173" i="38" s="1"/>
  <c r="X140" i="38"/>
  <c r="Z140" i="38" s="1"/>
  <c r="X138" i="38"/>
  <c r="Z138" i="38" s="1"/>
  <c r="X87" i="38"/>
  <c r="Z87" i="38" s="1"/>
  <c r="X129" i="38"/>
  <c r="Z129" i="38" s="1"/>
  <c r="X52" i="38"/>
  <c r="Z52" i="38" s="1"/>
  <c r="X172" i="38"/>
  <c r="Z172" i="38" s="1"/>
  <c r="V73" i="38"/>
  <c r="X135" i="38"/>
  <c r="Z135" i="38" s="1"/>
  <c r="X143" i="38"/>
  <c r="Z143" i="38" s="1"/>
  <c r="X120" i="38"/>
  <c r="Z120" i="38" s="1"/>
  <c r="X47" i="38"/>
  <c r="Z47" i="38" s="1"/>
  <c r="X171" i="38"/>
  <c r="Z171" i="38" s="1"/>
  <c r="X141" i="38"/>
  <c r="Z141" i="38" s="1"/>
  <c r="X147" i="38"/>
  <c r="Z147" i="38" s="1"/>
  <c r="X155" i="38"/>
  <c r="Z155" i="38" s="1"/>
  <c r="X133" i="38"/>
  <c r="Z133" i="38" s="1"/>
  <c r="X124" i="38"/>
  <c r="Z124" i="38" s="1"/>
  <c r="X153" i="38"/>
  <c r="Z153" i="38" s="1"/>
  <c r="F35" i="38"/>
  <c r="X131" i="38"/>
  <c r="Z131" i="38" s="1"/>
  <c r="X46" i="38"/>
  <c r="Z46" i="38" s="1"/>
  <c r="X48" i="38"/>
  <c r="Z48" i="38" s="1"/>
  <c r="R71" i="38"/>
  <c r="L53" i="38"/>
  <c r="L57" i="38" s="1"/>
  <c r="X174" i="38"/>
  <c r="Z174" i="38" s="1"/>
  <c r="L31" i="38"/>
  <c r="L35" i="38" s="1"/>
  <c r="R69" i="38"/>
  <c r="V69" i="38"/>
  <c r="T69" i="38"/>
  <c r="X154" i="38"/>
  <c r="Z154" i="38" s="1"/>
  <c r="X136" i="38"/>
  <c r="Z136" i="38" s="1"/>
  <c r="F57" i="38"/>
  <c r="L71" i="38"/>
  <c r="T68" i="38"/>
  <c r="L66" i="38"/>
  <c r="L73" i="38"/>
  <c r="X139" i="38"/>
  <c r="Z139" i="38" s="1"/>
  <c r="X40" i="38"/>
  <c r="L69" i="38"/>
  <c r="X126" i="38"/>
  <c r="Z126" i="38" s="1"/>
  <c r="L67" i="38"/>
  <c r="P68" i="38"/>
  <c r="X24" i="38"/>
  <c r="Z24" i="38" s="1"/>
  <c r="X130" i="38"/>
  <c r="Z130" i="38" s="1"/>
  <c r="X156" i="38"/>
  <c r="Z156" i="38" s="1"/>
  <c r="L77" i="38"/>
  <c r="X142" i="38"/>
  <c r="Z142" i="38" s="1"/>
  <c r="X148" i="38"/>
  <c r="Z148" i="38" s="1"/>
  <c r="R68" i="38"/>
  <c r="X121" i="38"/>
  <c r="Z121" i="38" s="1"/>
  <c r="R73" i="38"/>
  <c r="X29" i="38"/>
  <c r="Z29" i="38" s="1"/>
  <c r="X51" i="38"/>
  <c r="Z51" i="38" s="1"/>
  <c r="P73" i="38"/>
  <c r="V68" i="38"/>
  <c r="L74" i="38"/>
  <c r="X49" i="38"/>
  <c r="Z49" i="38" s="1"/>
  <c r="V71" i="38"/>
  <c r="T71" i="38"/>
  <c r="L72" i="38"/>
  <c r="X26" i="38" l="1"/>
  <c r="Z26" i="38" s="1"/>
  <c r="T70" i="38"/>
  <c r="X70" i="38" s="1"/>
  <c r="Z70" i="38" s="1"/>
  <c r="L75" i="38"/>
  <c r="L79" i="38" s="1"/>
  <c r="L92" i="38" s="1"/>
  <c r="L97" i="38" s="1"/>
  <c r="T72" i="38"/>
  <c r="X73" i="38"/>
  <c r="Z73" i="38" s="1"/>
  <c r="X50" i="38"/>
  <c r="Z50" i="38" s="1"/>
  <c r="X25" i="38"/>
  <c r="Z25" i="38" s="1"/>
  <c r="P69" i="38"/>
  <c r="X69" i="38" s="1"/>
  <c r="Z69" i="38" s="1"/>
  <c r="F92" i="38"/>
  <c r="R72" i="38"/>
  <c r="X170" i="38"/>
  <c r="X116" i="38"/>
  <c r="P71" i="38"/>
  <c r="X71" i="38" s="1"/>
  <c r="Z71" i="38" s="1"/>
  <c r="X27" i="38"/>
  <c r="Z27" i="38" s="1"/>
  <c r="X68" i="38"/>
  <c r="Z68" i="38" s="1"/>
  <c r="Z40" i="38"/>
  <c r="P72" i="38"/>
  <c r="V72" i="38"/>
  <c r="X175" i="38"/>
  <c r="Z175" i="38" s="1"/>
  <c r="X28" i="38"/>
  <c r="Z28" i="38" s="1"/>
  <c r="X72" i="38" l="1"/>
  <c r="Z72" i="38" s="1"/>
  <c r="F97" i="38"/>
  <c r="Z170" i="38"/>
  <c r="Z116" i="38"/>
  <c r="O16" i="5" l="1"/>
  <c r="G16" i="5" l="1"/>
  <c r="H16" i="5"/>
  <c r="M16" i="5"/>
  <c r="L16" i="5"/>
  <c r="V16" i="5"/>
  <c r="J16" i="5"/>
  <c r="Y16" i="5"/>
  <c r="P16" i="5"/>
  <c r="AA16" i="5"/>
  <c r="AB16" i="5" s="1"/>
  <c r="U16" i="5"/>
  <c r="I16" i="5"/>
  <c r="Q16" i="5"/>
  <c r="N16" i="5"/>
  <c r="W16" i="5"/>
  <c r="S16" i="5"/>
  <c r="K16" i="5"/>
  <c r="T16" i="5"/>
  <c r="R16" i="5"/>
  <c r="Z16" i="5"/>
  <c r="L176" i="38" l="1"/>
  <c r="F178" i="38"/>
  <c r="R178" i="38" l="1"/>
  <c r="T178" i="38"/>
  <c r="V178" i="38"/>
  <c r="L178" i="38"/>
  <c r="X176" i="38" l="1"/>
  <c r="P178" i="38"/>
  <c r="Z176" i="38" l="1"/>
  <c r="X178" i="38"/>
  <c r="Z178" i="38" s="1"/>
  <c r="F104" i="38" l="1"/>
  <c r="F164" i="38" s="1"/>
  <c r="F180" i="38" s="1"/>
  <c r="L102" i="38"/>
  <c r="L104" i="38" s="1"/>
  <c r="D52" i="60" l="1"/>
  <c r="D34" i="60"/>
  <c r="D24" i="60"/>
  <c r="L38" i="60" l="1"/>
  <c r="L51" i="60"/>
  <c r="L45" i="60"/>
  <c r="L46" i="60"/>
  <c r="L43" i="60"/>
  <c r="L39" i="60"/>
  <c r="L44" i="60"/>
  <c r="L42" i="60"/>
  <c r="L29" i="60"/>
  <c r="L31" i="60"/>
  <c r="L21" i="60"/>
  <c r="L32" i="60"/>
  <c r="L23" i="60"/>
  <c r="L22" i="60"/>
  <c r="L27" i="60"/>
  <c r="F34" i="60"/>
  <c r="L37" i="60"/>
  <c r="F52" i="60"/>
  <c r="D17" i="60"/>
  <c r="D54" i="60" s="1"/>
  <c r="L20" i="60"/>
  <c r="F24" i="60"/>
  <c r="L28" i="60"/>
  <c r="L30" i="60"/>
  <c r="L12" i="60" l="1"/>
  <c r="L14" i="60"/>
  <c r="L24" i="60"/>
  <c r="L16" i="60"/>
  <c r="F17" i="60"/>
  <c r="L11" i="60"/>
  <c r="L52" i="60"/>
  <c r="L13" i="60"/>
  <c r="L15" i="60"/>
  <c r="Q52" i="60" l="1"/>
  <c r="R52" i="60"/>
  <c r="P52" i="60"/>
  <c r="Q24" i="60"/>
  <c r="J31" i="63"/>
  <c r="J27" i="63"/>
  <c r="J43" i="63"/>
  <c r="F54" i="60"/>
  <c r="J32" i="63"/>
  <c r="J44" i="63"/>
  <c r="J29" i="63"/>
  <c r="P24" i="60"/>
  <c r="J39" i="63"/>
  <c r="J28" i="63"/>
  <c r="R24" i="60"/>
  <c r="J22" i="63"/>
  <c r="J30" i="63"/>
  <c r="J45" i="63"/>
  <c r="J46" i="63"/>
  <c r="J42" i="63"/>
  <c r="J23" i="63"/>
  <c r="L17" i="60"/>
  <c r="J21" i="63"/>
  <c r="J38" i="63"/>
  <c r="R17" i="60" l="1"/>
  <c r="J45" i="61"/>
  <c r="J22" i="61"/>
  <c r="J43" i="61"/>
  <c r="J31" i="62"/>
  <c r="P17" i="60"/>
  <c r="J30" i="62"/>
  <c r="J21" i="61"/>
  <c r="J22" i="62"/>
  <c r="J21" i="62"/>
  <c r="J37" i="62"/>
  <c r="D52" i="62"/>
  <c r="J31" i="61"/>
  <c r="J32" i="62"/>
  <c r="J20" i="61"/>
  <c r="D24" i="61"/>
  <c r="J45" i="62"/>
  <c r="J23" i="61"/>
  <c r="J23" i="62"/>
  <c r="J38" i="61"/>
  <c r="J42" i="62"/>
  <c r="J27" i="61"/>
  <c r="J43" i="62"/>
  <c r="J15" i="63"/>
  <c r="J32" i="61"/>
  <c r="J14" i="63"/>
  <c r="J28" i="62"/>
  <c r="J28" i="61"/>
  <c r="J16" i="63"/>
  <c r="J13" i="63"/>
  <c r="J30" i="61"/>
  <c r="J46" i="62"/>
  <c r="J46" i="61"/>
  <c r="J29" i="61"/>
  <c r="J39" i="62"/>
  <c r="J44" i="61"/>
  <c r="J27" i="62"/>
  <c r="J29" i="62"/>
  <c r="J39" i="61"/>
  <c r="J37" i="61"/>
  <c r="D52" i="61"/>
  <c r="Q17" i="60"/>
  <c r="J38" i="62"/>
  <c r="J20" i="62"/>
  <c r="D24" i="62"/>
  <c r="J20" i="63"/>
  <c r="D24" i="63"/>
  <c r="J42" i="61"/>
  <c r="R24" i="63"/>
  <c r="J44" i="62"/>
  <c r="J12" i="63"/>
  <c r="J37" i="63"/>
  <c r="D52" i="63"/>
  <c r="J15" i="62" l="1"/>
  <c r="N24" i="63"/>
  <c r="P24" i="63"/>
  <c r="Q24" i="63"/>
  <c r="O24" i="63"/>
  <c r="J24" i="63"/>
  <c r="J12" i="62"/>
  <c r="J12" i="61"/>
  <c r="J14" i="62"/>
  <c r="J24" i="61"/>
  <c r="J13" i="62"/>
  <c r="J11" i="63"/>
  <c r="D17" i="63"/>
  <c r="J16" i="61"/>
  <c r="R17" i="63"/>
  <c r="J11" i="61"/>
  <c r="D17" i="61"/>
  <c r="J16" i="62"/>
  <c r="J13" i="61"/>
  <c r="J11" i="62"/>
  <c r="D17" i="62"/>
  <c r="J14" i="61"/>
  <c r="J24" i="62"/>
  <c r="J15" i="61"/>
  <c r="Q24" i="61" l="1"/>
  <c r="T24" i="61"/>
  <c r="W24" i="61"/>
  <c r="Y24" i="61"/>
  <c r="V24" i="61"/>
  <c r="R24" i="61"/>
  <c r="P24" i="61"/>
  <c r="J17" i="61"/>
  <c r="N24" i="62"/>
  <c r="V24" i="62"/>
  <c r="Q24" i="62"/>
  <c r="S24" i="62"/>
  <c r="P24" i="62"/>
  <c r="Y24" i="62"/>
  <c r="AB24" i="61"/>
  <c r="S24" i="61"/>
  <c r="N24" i="61"/>
  <c r="AA24" i="61"/>
  <c r="O24" i="61"/>
  <c r="T24" i="62"/>
  <c r="U24" i="62"/>
  <c r="J17" i="62"/>
  <c r="AC24" i="61"/>
  <c r="U24" i="61"/>
  <c r="Z24" i="61"/>
  <c r="O24" i="62"/>
  <c r="Z24" i="62"/>
  <c r="W24" i="62"/>
  <c r="AA24" i="62"/>
  <c r="AC24" i="62"/>
  <c r="X24" i="62"/>
  <c r="X24" i="61"/>
  <c r="Q17" i="63"/>
  <c r="P17" i="63"/>
  <c r="O17" i="63"/>
  <c r="N17" i="63"/>
  <c r="J17" i="63"/>
  <c r="AB24" i="62"/>
  <c r="R24" i="62"/>
  <c r="X17" i="61" l="1"/>
  <c r="X17" i="62"/>
  <c r="U17" i="62"/>
  <c r="W17" i="61"/>
  <c r="Z17" i="61"/>
  <c r="O17" i="62"/>
  <c r="T17" i="62"/>
  <c r="U17" i="61"/>
  <c r="T17" i="61"/>
  <c r="R17" i="62"/>
  <c r="AA17" i="62"/>
  <c r="Q17" i="61"/>
  <c r="P17" i="61"/>
  <c r="Z17" i="62"/>
  <c r="Q17" i="62"/>
  <c r="S17" i="61"/>
  <c r="O17" i="61"/>
  <c r="V17" i="61"/>
  <c r="P17" i="62"/>
  <c r="AB17" i="62"/>
  <c r="AA17" i="61"/>
  <c r="Y17" i="61"/>
  <c r="AC17" i="62"/>
  <c r="Y17" i="62"/>
  <c r="N17" i="62"/>
  <c r="V17" i="62"/>
  <c r="N17" i="61"/>
  <c r="R17" i="61"/>
  <c r="S17" i="62"/>
  <c r="W17" i="62"/>
  <c r="AC17" i="61"/>
  <c r="AB17" i="61"/>
  <c r="R34" i="63" l="1"/>
  <c r="R17" i="55" l="1"/>
  <c r="R24" i="55"/>
  <c r="R34" i="55"/>
  <c r="R52" i="55"/>
  <c r="R17" i="59"/>
  <c r="R24" i="59"/>
  <c r="R34" i="59"/>
  <c r="R52" i="59"/>
  <c r="R54" i="59"/>
  <c r="R54" i="55" l="1"/>
  <c r="L149" i="41" l="1"/>
  <c r="L174" i="40"/>
  <c r="L171" i="39"/>
  <c r="H162" i="42" l="1"/>
  <c r="H97" i="42"/>
  <c r="H97" i="39"/>
  <c r="H164" i="39" s="1"/>
  <c r="H180" i="39" s="1"/>
  <c r="L155" i="41"/>
  <c r="L24" i="39"/>
  <c r="L154" i="40"/>
  <c r="L176" i="42"/>
  <c r="L153" i="40"/>
  <c r="L175" i="39"/>
  <c r="L152" i="40"/>
  <c r="L48" i="40"/>
  <c r="L173" i="42"/>
  <c r="L47" i="40"/>
  <c r="L172" i="42"/>
  <c r="L156" i="41"/>
  <c r="L136" i="40"/>
  <c r="L141" i="41"/>
  <c r="L141" i="42"/>
  <c r="L141" i="40"/>
  <c r="L141" i="39"/>
  <c r="L29" i="42"/>
  <c r="L29" i="41"/>
  <c r="L29" i="39"/>
  <c r="L87" i="41"/>
  <c r="L87" i="40"/>
  <c r="L157" i="38"/>
  <c r="L160" i="38"/>
  <c r="L126" i="41"/>
  <c r="L126" i="39"/>
  <c r="L126" i="40"/>
  <c r="L135" i="41"/>
  <c r="L135" i="40"/>
  <c r="L135" i="39"/>
  <c r="L135" i="42"/>
  <c r="L143" i="41"/>
  <c r="L143" i="39"/>
  <c r="L143" i="42"/>
  <c r="L143" i="40"/>
  <c r="L142" i="41"/>
  <c r="L142" i="42"/>
  <c r="L142" i="40"/>
  <c r="L142" i="39"/>
  <c r="L172" i="40"/>
  <c r="L174" i="42"/>
  <c r="L171" i="41"/>
  <c r="L28" i="41"/>
  <c r="L28" i="39"/>
  <c r="L28" i="42"/>
  <c r="L50" i="39"/>
  <c r="L50" i="41"/>
  <c r="L50" i="42"/>
  <c r="L50" i="40"/>
  <c r="L140" i="41"/>
  <c r="L140" i="40"/>
  <c r="L140" i="42"/>
  <c r="L140" i="39"/>
  <c r="L154" i="42"/>
  <c r="L26" i="41"/>
  <c r="L26" i="39"/>
  <c r="L26" i="42"/>
  <c r="L25" i="41"/>
  <c r="L25" i="42"/>
  <c r="L25" i="39"/>
  <c r="L126" i="42"/>
  <c r="T74" i="38"/>
  <c r="L148" i="42"/>
  <c r="L87" i="39"/>
  <c r="L172" i="39"/>
  <c r="L174" i="41"/>
  <c r="L171" i="40"/>
  <c r="L149" i="40"/>
  <c r="L87" i="42"/>
  <c r="L171" i="42"/>
  <c r="L149" i="42"/>
  <c r="L149" i="39"/>
  <c r="L151" i="38"/>
  <c r="L128" i="39"/>
  <c r="L175" i="40"/>
  <c r="L148" i="41"/>
  <c r="L148" i="40"/>
  <c r="L136" i="42"/>
  <c r="L136" i="39"/>
  <c r="L136" i="41"/>
  <c r="L121" i="41"/>
  <c r="L121" i="39"/>
  <c r="L51" i="39"/>
  <c r="L51" i="40"/>
  <c r="L51" i="42"/>
  <c r="L51" i="41"/>
  <c r="L49" i="40"/>
  <c r="L49" i="39"/>
  <c r="L49" i="42"/>
  <c r="L49" i="41"/>
  <c r="L46" i="41"/>
  <c r="L46" i="39"/>
  <c r="L46" i="42"/>
  <c r="L27" i="42"/>
  <c r="L27" i="39"/>
  <c r="L27" i="41"/>
  <c r="L24" i="42"/>
  <c r="L48" i="41"/>
  <c r="L48" i="39"/>
  <c r="L48" i="42"/>
  <c r="L134" i="41"/>
  <c r="L134" i="40"/>
  <c r="L130" i="41"/>
  <c r="L130" i="39"/>
  <c r="L130" i="40"/>
  <c r="L130" i="42"/>
  <c r="L129" i="41"/>
  <c r="L129" i="39"/>
  <c r="L129" i="40"/>
  <c r="L129" i="42"/>
  <c r="L47" i="39"/>
  <c r="L47" i="41"/>
  <c r="L47" i="42"/>
  <c r="L159" i="38"/>
  <c r="L153" i="41"/>
  <c r="L155" i="42"/>
  <c r="L152" i="41"/>
  <c r="L155" i="39"/>
  <c r="L172" i="41"/>
  <c r="L174" i="39"/>
  <c r="L153" i="42"/>
  <c r="L155" i="40"/>
  <c r="L153" i="39"/>
  <c r="L152" i="42"/>
  <c r="L152" i="39"/>
  <c r="L46" i="40" l="1"/>
  <c r="X174" i="40"/>
  <c r="L147" i="42"/>
  <c r="L175" i="41"/>
  <c r="T62" i="38"/>
  <c r="F69" i="40"/>
  <c r="L69" i="40" s="1"/>
  <c r="L25" i="40"/>
  <c r="L173" i="41"/>
  <c r="L29" i="40"/>
  <c r="F73" i="40"/>
  <c r="L73" i="40" s="1"/>
  <c r="H64" i="40"/>
  <c r="L124" i="42"/>
  <c r="L27" i="40"/>
  <c r="F71" i="40"/>
  <c r="L71" i="40" s="1"/>
  <c r="L147" i="41"/>
  <c r="L175" i="42"/>
  <c r="L176" i="41"/>
  <c r="H53" i="40"/>
  <c r="H57" i="40" s="1"/>
  <c r="L147" i="39"/>
  <c r="P95" i="40"/>
  <c r="V95" i="40"/>
  <c r="X95" i="40" s="1"/>
  <c r="R95" i="40"/>
  <c r="T95" i="40"/>
  <c r="L147" i="40"/>
  <c r="L116" i="42"/>
  <c r="L154" i="39"/>
  <c r="F72" i="40"/>
  <c r="L72" i="40" s="1"/>
  <c r="L28" i="40"/>
  <c r="AB95" i="41"/>
  <c r="P95" i="41"/>
  <c r="Z95" i="41"/>
  <c r="X95" i="41"/>
  <c r="V95" i="41"/>
  <c r="H95" i="41"/>
  <c r="H97" i="41" s="1"/>
  <c r="H164" i="41" s="1"/>
  <c r="H180" i="41" s="1"/>
  <c r="T95" i="41"/>
  <c r="R95" i="41"/>
  <c r="L145" i="38"/>
  <c r="H162" i="38"/>
  <c r="H164" i="38" s="1"/>
  <c r="H180" i="38" s="1"/>
  <c r="L116" i="40"/>
  <c r="L154" i="41"/>
  <c r="H68" i="40"/>
  <c r="AD149" i="41"/>
  <c r="AF149" i="41" s="1"/>
  <c r="F68" i="40"/>
  <c r="L24" i="40"/>
  <c r="L156" i="39"/>
  <c r="L173" i="39"/>
  <c r="L176" i="39"/>
  <c r="AC171" i="39"/>
  <c r="AE171" i="39" s="1"/>
  <c r="L133" i="41"/>
  <c r="H62" i="40"/>
  <c r="H31" i="40"/>
  <c r="H35" i="40" s="1"/>
  <c r="L24" i="41"/>
  <c r="Z68" i="42"/>
  <c r="V68" i="42"/>
  <c r="AB68" i="42"/>
  <c r="L156" i="40"/>
  <c r="AH70" i="42"/>
  <c r="Z70" i="42"/>
  <c r="R70" i="42"/>
  <c r="AF70" i="42"/>
  <c r="L173" i="40"/>
  <c r="AA95" i="39"/>
  <c r="AC95" i="39"/>
  <c r="AE95" i="39" s="1"/>
  <c r="Y95" i="39"/>
  <c r="U95" i="39"/>
  <c r="Q95" i="39"/>
  <c r="W95" i="39"/>
  <c r="S95" i="39"/>
  <c r="L156" i="42"/>
  <c r="L176" i="40"/>
  <c r="L124" i="39"/>
  <c r="F70" i="40"/>
  <c r="L70" i="40" s="1"/>
  <c r="L26" i="40"/>
  <c r="L148" i="39"/>
  <c r="L124" i="41"/>
  <c r="AB95" i="42"/>
  <c r="T95" i="42"/>
  <c r="AF95" i="42"/>
  <c r="P95" i="42"/>
  <c r="R95" i="42"/>
  <c r="V95" i="42"/>
  <c r="X95" i="42"/>
  <c r="Z95" i="42"/>
  <c r="AH95" i="42"/>
  <c r="AD95" i="42"/>
  <c r="H164" i="42"/>
  <c r="H180" i="42" s="1"/>
  <c r="L134" i="42"/>
  <c r="L134" i="39"/>
  <c r="L139" i="41"/>
  <c r="L139" i="39"/>
  <c r="L139" i="40"/>
  <c r="L139" i="42"/>
  <c r="V66" i="38"/>
  <c r="T66" i="38"/>
  <c r="L128" i="42"/>
  <c r="L128" i="40"/>
  <c r="L128" i="41"/>
  <c r="V64" i="38"/>
  <c r="R63" i="38"/>
  <c r="L44" i="41"/>
  <c r="L119" i="41"/>
  <c r="L30" i="41"/>
  <c r="L41" i="41"/>
  <c r="R66" i="38"/>
  <c r="L127" i="40"/>
  <c r="V74" i="38"/>
  <c r="L43" i="42"/>
  <c r="R74" i="38"/>
  <c r="L45" i="39"/>
  <c r="L42" i="40"/>
  <c r="L41" i="40"/>
  <c r="L42" i="42"/>
  <c r="L122" i="40"/>
  <c r="L118" i="40"/>
  <c r="L23" i="42"/>
  <c r="L73" i="39"/>
  <c r="L73" i="41"/>
  <c r="L69" i="41"/>
  <c r="V65" i="38"/>
  <c r="V67" i="38"/>
  <c r="L72" i="39"/>
  <c r="L72" i="42"/>
  <c r="L69" i="42"/>
  <c r="L52" i="41"/>
  <c r="L52" i="39"/>
  <c r="L52" i="40"/>
  <c r="L52" i="42"/>
  <c r="T65" i="38"/>
  <c r="L72" i="41"/>
  <c r="L120" i="40"/>
  <c r="L120" i="42"/>
  <c r="L120" i="41"/>
  <c r="L120" i="39"/>
  <c r="L70" i="42"/>
  <c r="L71" i="42"/>
  <c r="L68" i="42"/>
  <c r="L70" i="39"/>
  <c r="L69" i="39"/>
  <c r="L68" i="39"/>
  <c r="L41" i="39"/>
  <c r="L122" i="39"/>
  <c r="L71" i="41"/>
  <c r="L42" i="39"/>
  <c r="L71" i="39"/>
  <c r="L44" i="39"/>
  <c r="L30" i="39"/>
  <c r="L131" i="41"/>
  <c r="L131" i="39"/>
  <c r="L131" i="40"/>
  <c r="L131" i="42"/>
  <c r="L73" i="42"/>
  <c r="L118" i="39"/>
  <c r="L43" i="39"/>
  <c r="L68" i="41"/>
  <c r="L20" i="39"/>
  <c r="L70" i="41"/>
  <c r="L19" i="39"/>
  <c r="L22" i="39"/>
  <c r="AD70" i="42" l="1"/>
  <c r="AF68" i="42"/>
  <c r="R68" i="42"/>
  <c r="T68" i="42"/>
  <c r="AD69" i="42"/>
  <c r="AB69" i="42"/>
  <c r="X70" i="42"/>
  <c r="X68" i="42"/>
  <c r="V70" i="42"/>
  <c r="AH69" i="42"/>
  <c r="T70" i="42"/>
  <c r="AH68" i="42"/>
  <c r="X45" i="38"/>
  <c r="Z45" i="38" s="1"/>
  <c r="T63" i="38"/>
  <c r="X134" i="40"/>
  <c r="X149" i="40"/>
  <c r="T67" i="38"/>
  <c r="X153" i="40"/>
  <c r="AF69" i="42"/>
  <c r="AC129" i="39"/>
  <c r="AE129" i="39" s="1"/>
  <c r="AC141" i="39"/>
  <c r="AE141" i="39" s="1"/>
  <c r="R73" i="42"/>
  <c r="R53" i="38"/>
  <c r="X69" i="42"/>
  <c r="H75" i="40"/>
  <c r="H79" i="40" s="1"/>
  <c r="H92" i="40" s="1"/>
  <c r="H97" i="40" s="1"/>
  <c r="X141" i="40"/>
  <c r="AD172" i="41"/>
  <c r="AF172" i="41" s="1"/>
  <c r="AC46" i="39"/>
  <c r="AE46" i="39" s="1"/>
  <c r="V63" i="38"/>
  <c r="X109" i="38"/>
  <c r="Z109" i="38" s="1"/>
  <c r="X148" i="40"/>
  <c r="AD71" i="42"/>
  <c r="R64" i="38"/>
  <c r="V69" i="42"/>
  <c r="AB72" i="42"/>
  <c r="X87" i="40"/>
  <c r="AD136" i="41"/>
  <c r="AF136" i="41" s="1"/>
  <c r="AD134" i="41"/>
  <c r="AF134" i="41" s="1"/>
  <c r="X157" i="38"/>
  <c r="Z157" i="38" s="1"/>
  <c r="AD135" i="41"/>
  <c r="AF135" i="41" s="1"/>
  <c r="X151" i="38"/>
  <c r="Z151" i="38" s="1"/>
  <c r="X46" i="40"/>
  <c r="L18" i="41"/>
  <c r="V31" i="38"/>
  <c r="V62" i="38"/>
  <c r="X119" i="38"/>
  <c r="X41" i="38"/>
  <c r="P53" i="38"/>
  <c r="AD143" i="41"/>
  <c r="AF143" i="41" s="1"/>
  <c r="X71" i="41"/>
  <c r="AC152" i="39"/>
  <c r="AE152" i="39" s="1"/>
  <c r="AD126" i="41"/>
  <c r="AF126" i="41" s="1"/>
  <c r="P68" i="42"/>
  <c r="AD129" i="41"/>
  <c r="AF129" i="41" s="1"/>
  <c r="AD148" i="41"/>
  <c r="AF148" i="41" s="1"/>
  <c r="L116" i="39"/>
  <c r="T68" i="40"/>
  <c r="V68" i="40"/>
  <c r="R68" i="40"/>
  <c r="X126" i="40"/>
  <c r="X72" i="41"/>
  <c r="X19" i="38"/>
  <c r="Z19" i="38" s="1"/>
  <c r="AD152" i="41"/>
  <c r="AF152" i="41" s="1"/>
  <c r="AB73" i="42"/>
  <c r="X73" i="42"/>
  <c r="AF72" i="42"/>
  <c r="AH72" i="42"/>
  <c r="T70" i="41"/>
  <c r="AB69" i="41"/>
  <c r="AC149" i="39"/>
  <c r="AE149" i="39" s="1"/>
  <c r="AD51" i="41"/>
  <c r="AF51" i="41" s="1"/>
  <c r="T73" i="41"/>
  <c r="AC26" i="39"/>
  <c r="AE26" i="39" s="1"/>
  <c r="T31" i="38"/>
  <c r="X71" i="42"/>
  <c r="P71" i="42"/>
  <c r="L109" i="42"/>
  <c r="X127" i="38"/>
  <c r="Z127" i="38" s="1"/>
  <c r="X117" i="38"/>
  <c r="X118" i="38"/>
  <c r="Z118" i="38" s="1"/>
  <c r="R70" i="40"/>
  <c r="T69" i="42"/>
  <c r="AC174" i="39"/>
  <c r="AE174" i="39" s="1"/>
  <c r="AB70" i="42"/>
  <c r="AC121" i="39"/>
  <c r="AE121" i="39" s="1"/>
  <c r="AD68" i="42"/>
  <c r="X175" i="40"/>
  <c r="AD48" i="41"/>
  <c r="AF48" i="41" s="1"/>
  <c r="L68" i="40"/>
  <c r="X155" i="40"/>
  <c r="Z72" i="41"/>
  <c r="P63" i="38"/>
  <c r="X135" i="40"/>
  <c r="AC24" i="39"/>
  <c r="AE24" i="39" s="1"/>
  <c r="AD50" i="41"/>
  <c r="AF50" i="41" s="1"/>
  <c r="X51" i="40"/>
  <c r="AF73" i="42"/>
  <c r="X142" i="40"/>
  <c r="X72" i="42"/>
  <c r="AD72" i="42"/>
  <c r="X70" i="41"/>
  <c r="X69" i="41"/>
  <c r="AC47" i="39"/>
  <c r="AE47" i="39" s="1"/>
  <c r="AC175" i="39"/>
  <c r="AE175" i="39" s="1"/>
  <c r="X172" i="40"/>
  <c r="R73" i="41"/>
  <c r="AD87" i="41"/>
  <c r="AF87" i="41" s="1"/>
  <c r="AD140" i="41"/>
  <c r="AF140" i="41" s="1"/>
  <c r="AD121" i="41"/>
  <c r="AB71" i="42"/>
  <c r="V71" i="42"/>
  <c r="X154" i="40"/>
  <c r="L138" i="40"/>
  <c r="L102" i="41"/>
  <c r="L22" i="42"/>
  <c r="P66" i="38"/>
  <c r="X66" i="38" s="1"/>
  <c r="Z66" i="38" s="1"/>
  <c r="X22" i="38"/>
  <c r="Z22" i="38" s="1"/>
  <c r="X152" i="40"/>
  <c r="P69" i="42"/>
  <c r="R71" i="41"/>
  <c r="AD130" i="41"/>
  <c r="AF130" i="41" s="1"/>
  <c r="AC51" i="39"/>
  <c r="AE51" i="39" s="1"/>
  <c r="P72" i="41"/>
  <c r="AD28" i="41"/>
  <c r="AF28" i="41" s="1"/>
  <c r="AC50" i="39"/>
  <c r="AE50" i="39" s="1"/>
  <c r="V73" i="42"/>
  <c r="T72" i="42"/>
  <c r="Z70" i="41"/>
  <c r="R69" i="41"/>
  <c r="T71" i="40"/>
  <c r="V71" i="40"/>
  <c r="R71" i="40"/>
  <c r="V73" i="41"/>
  <c r="AC142" i="39"/>
  <c r="AE142" i="39" s="1"/>
  <c r="X49" i="40"/>
  <c r="AD47" i="41"/>
  <c r="AF47" i="41" s="1"/>
  <c r="AC128" i="39"/>
  <c r="AE128" i="39" s="1"/>
  <c r="R71" i="42"/>
  <c r="AD27" i="41"/>
  <c r="AF27" i="41" s="1"/>
  <c r="P71" i="41"/>
  <c r="P69" i="41"/>
  <c r="AD25" i="41"/>
  <c r="AF25" i="41" s="1"/>
  <c r="AD29" i="41"/>
  <c r="AF29" i="41" s="1"/>
  <c r="P73" i="41"/>
  <c r="R69" i="40"/>
  <c r="T69" i="40"/>
  <c r="L138" i="42"/>
  <c r="L109" i="41"/>
  <c r="P74" i="38"/>
  <c r="X74" i="38" s="1"/>
  <c r="Z74" i="38" s="1"/>
  <c r="X30" i="38"/>
  <c r="Z30" i="38" s="1"/>
  <c r="L157" i="42"/>
  <c r="L133" i="40"/>
  <c r="Z69" i="42"/>
  <c r="Z71" i="41"/>
  <c r="AC143" i="39"/>
  <c r="AE143" i="39" s="1"/>
  <c r="AC130" i="39"/>
  <c r="AE130" i="39" s="1"/>
  <c r="X130" i="40"/>
  <c r="X136" i="40"/>
  <c r="AD141" i="41"/>
  <c r="AF141" i="41" s="1"/>
  <c r="AC140" i="39"/>
  <c r="AE140" i="39" s="1"/>
  <c r="V72" i="41"/>
  <c r="AD174" i="41"/>
  <c r="AF174" i="41" s="1"/>
  <c r="AC153" i="39"/>
  <c r="AE153" i="39" s="1"/>
  <c r="X20" i="38"/>
  <c r="Z20" i="38" s="1"/>
  <c r="P73" i="42"/>
  <c r="AC135" i="39"/>
  <c r="AE135" i="39" s="1"/>
  <c r="Z72" i="42"/>
  <c r="X50" i="40"/>
  <c r="V70" i="41"/>
  <c r="AE133" i="39"/>
  <c r="L133" i="39"/>
  <c r="AD155" i="41"/>
  <c r="AF155" i="41" s="1"/>
  <c r="AB73" i="41"/>
  <c r="X171" i="40"/>
  <c r="L170" i="42"/>
  <c r="F178" i="42"/>
  <c r="Z71" i="42"/>
  <c r="AC155" i="39"/>
  <c r="AE155" i="39" s="1"/>
  <c r="L109" i="40"/>
  <c r="R65" i="38"/>
  <c r="X21" i="38"/>
  <c r="Z21" i="38" s="1"/>
  <c r="P65" i="38"/>
  <c r="R67" i="38"/>
  <c r="T64" i="38"/>
  <c r="X42" i="38"/>
  <c r="Z42" i="38" s="1"/>
  <c r="L133" i="42"/>
  <c r="V71" i="41"/>
  <c r="AC126" i="39"/>
  <c r="AE126" i="39" s="1"/>
  <c r="X143" i="40"/>
  <c r="T72" i="41"/>
  <c r="AD46" i="41"/>
  <c r="AF46" i="41" s="1"/>
  <c r="AD142" i="41"/>
  <c r="AF142" i="41" s="1"/>
  <c r="R72" i="40"/>
  <c r="T72" i="40"/>
  <c r="V72" i="40"/>
  <c r="X129" i="40"/>
  <c r="F178" i="40"/>
  <c r="L170" i="40"/>
  <c r="P64" i="38"/>
  <c r="E29" i="37"/>
  <c r="Z73" i="42"/>
  <c r="P72" i="42"/>
  <c r="T69" i="41"/>
  <c r="L116" i="41"/>
  <c r="T73" i="40"/>
  <c r="V73" i="40"/>
  <c r="R73" i="40"/>
  <c r="AC28" i="39"/>
  <c r="AE28" i="39" s="1"/>
  <c r="AH71" i="42"/>
  <c r="R72" i="41"/>
  <c r="AD26" i="41"/>
  <c r="AF26" i="41" s="1"/>
  <c r="P70" i="41"/>
  <c r="L21" i="41"/>
  <c r="X44" i="38"/>
  <c r="Z44" i="38" s="1"/>
  <c r="T53" i="38"/>
  <c r="AC29" i="39"/>
  <c r="AE29" i="39" s="1"/>
  <c r="X140" i="40"/>
  <c r="R69" i="42"/>
  <c r="AC87" i="39"/>
  <c r="AE87" i="39" s="1"/>
  <c r="AB71" i="41"/>
  <c r="L170" i="41"/>
  <c r="F178" i="41"/>
  <c r="P70" i="42"/>
  <c r="AD49" i="41"/>
  <c r="AF49" i="41" s="1"/>
  <c r="AB72" i="41"/>
  <c r="L162" i="38"/>
  <c r="L164" i="38" s="1"/>
  <c r="L180" i="38" s="1"/>
  <c r="F178" i="39"/>
  <c r="L170" i="39"/>
  <c r="T73" i="42"/>
  <c r="V72" i="42"/>
  <c r="AB70" i="41"/>
  <c r="V69" i="41"/>
  <c r="AC136" i="39"/>
  <c r="AE136" i="39" s="1"/>
  <c r="X73" i="41"/>
  <c r="AD171" i="41"/>
  <c r="AF171" i="41" s="1"/>
  <c r="T71" i="42"/>
  <c r="AD156" i="41"/>
  <c r="AF156" i="41" s="1"/>
  <c r="P31" i="38"/>
  <c r="P62" i="38"/>
  <c r="X18" i="38"/>
  <c r="L40" i="41"/>
  <c r="X102" i="38"/>
  <c r="X23" i="38"/>
  <c r="Z23" i="38" s="1"/>
  <c r="P67" i="38"/>
  <c r="L22" i="40"/>
  <c r="X122" i="38"/>
  <c r="Z122" i="38" s="1"/>
  <c r="V53" i="38"/>
  <c r="R31" i="38"/>
  <c r="R62" i="38"/>
  <c r="X43" i="38"/>
  <c r="Z43" i="38" s="1"/>
  <c r="AC49" i="39"/>
  <c r="AE49" i="39" s="1"/>
  <c r="T71" i="41"/>
  <c r="AC25" i="39"/>
  <c r="AE25" i="39" s="1"/>
  <c r="AD153" i="41"/>
  <c r="AF153" i="41" s="1"/>
  <c r="AD73" i="42"/>
  <c r="AH73" i="42"/>
  <c r="R72" i="42"/>
  <c r="R70" i="41"/>
  <c r="Z69" i="41"/>
  <c r="AC48" i="39"/>
  <c r="AE48" i="39" s="1"/>
  <c r="Z73" i="41"/>
  <c r="AC27" i="39"/>
  <c r="AE27" i="39" s="1"/>
  <c r="AF71" i="42"/>
  <c r="L118" i="42"/>
  <c r="L119" i="40"/>
  <c r="L44" i="42"/>
  <c r="L22" i="41"/>
  <c r="L119" i="39"/>
  <c r="L23" i="39"/>
  <c r="L119" i="42"/>
  <c r="L122" i="41"/>
  <c r="L122" i="42"/>
  <c r="L20" i="41"/>
  <c r="L19" i="42"/>
  <c r="L41" i="42"/>
  <c r="L21" i="39"/>
  <c r="L157" i="41"/>
  <c r="L20" i="42"/>
  <c r="L157" i="40"/>
  <c r="L157" i="39"/>
  <c r="L127" i="42"/>
  <c r="L45" i="42"/>
  <c r="L30" i="42"/>
  <c r="L44" i="40"/>
  <c r="L127" i="41"/>
  <c r="L45" i="41"/>
  <c r="L102" i="40"/>
  <c r="L21" i="42"/>
  <c r="L118" i="41"/>
  <c r="L43" i="40"/>
  <c r="L45" i="40"/>
  <c r="L43" i="41"/>
  <c r="L74" i="41"/>
  <c r="L66" i="39"/>
  <c r="L127" i="39"/>
  <c r="L74" i="39"/>
  <c r="L63" i="39"/>
  <c r="L64" i="39"/>
  <c r="V69" i="40" l="1"/>
  <c r="X67" i="38"/>
  <c r="Z67" i="38" s="1"/>
  <c r="X63" i="38"/>
  <c r="Z63" i="38" s="1"/>
  <c r="E38" i="37"/>
  <c r="T75" i="38"/>
  <c r="X128" i="40"/>
  <c r="X48" i="40"/>
  <c r="AC68" i="39"/>
  <c r="AE68" i="39" s="1"/>
  <c r="V75" i="38"/>
  <c r="AC45" i="39"/>
  <c r="AE45" i="39" s="1"/>
  <c r="AC139" i="39"/>
  <c r="AE139" i="39" s="1"/>
  <c r="X156" i="40"/>
  <c r="X41" i="40"/>
  <c r="AC52" i="39"/>
  <c r="AE52" i="39" s="1"/>
  <c r="AD147" i="41"/>
  <c r="AF147" i="41" s="1"/>
  <c r="X127" i="40"/>
  <c r="X122" i="40"/>
  <c r="AD124" i="41"/>
  <c r="AF124" i="41" s="1"/>
  <c r="X64" i="38"/>
  <c r="Z64" i="38" s="1"/>
  <c r="X147" i="40"/>
  <c r="X173" i="40"/>
  <c r="L145" i="39"/>
  <c r="L62" i="41"/>
  <c r="F74" i="40"/>
  <c r="L74" i="40" s="1"/>
  <c r="L30" i="40"/>
  <c r="L21" i="40"/>
  <c r="F65" i="40"/>
  <c r="L65" i="40" s="1"/>
  <c r="T74" i="41"/>
  <c r="P69" i="40"/>
  <c r="X69" i="40" s="1"/>
  <c r="X25" i="40"/>
  <c r="X68" i="41"/>
  <c r="L145" i="42"/>
  <c r="L117" i="40"/>
  <c r="L40" i="39"/>
  <c r="F53" i="39"/>
  <c r="X116" i="40"/>
  <c r="Z74" i="41"/>
  <c r="L178" i="39"/>
  <c r="AD70" i="41"/>
  <c r="AF70" i="41" s="1"/>
  <c r="AD71" i="41"/>
  <c r="AF71" i="41" s="1"/>
  <c r="AC41" i="39"/>
  <c r="T68" i="41"/>
  <c r="AC148" i="39"/>
  <c r="AE148" i="39" s="1"/>
  <c r="AC70" i="39"/>
  <c r="AE70" i="39" s="1"/>
  <c r="AD131" i="41"/>
  <c r="AF131" i="41" s="1"/>
  <c r="L145" i="41"/>
  <c r="L19" i="41"/>
  <c r="V74" i="41"/>
  <c r="AC19" i="39"/>
  <c r="V178" i="41"/>
  <c r="T178" i="41"/>
  <c r="AB178" i="41"/>
  <c r="X178" i="41"/>
  <c r="R178" i="41"/>
  <c r="Z178" i="41"/>
  <c r="L178" i="41"/>
  <c r="P73" i="40"/>
  <c r="X73" i="40" s="1"/>
  <c r="X29" i="40"/>
  <c r="X28" i="40"/>
  <c r="P72" i="40"/>
  <c r="X72" i="40" s="1"/>
  <c r="AD154" i="41"/>
  <c r="AF154" i="41" s="1"/>
  <c r="AD128" i="41"/>
  <c r="AF128" i="41" s="1"/>
  <c r="AC73" i="39"/>
  <c r="AE73" i="39" s="1"/>
  <c r="AD52" i="41"/>
  <c r="AF52" i="41" s="1"/>
  <c r="AD120" i="41"/>
  <c r="AF120" i="41" s="1"/>
  <c r="AC22" i="39"/>
  <c r="AE22" i="39" s="1"/>
  <c r="P71" i="40"/>
  <c r="X71" i="40" s="1"/>
  <c r="X27" i="40"/>
  <c r="AD72" i="41"/>
  <c r="AF72" i="41" s="1"/>
  <c r="X118" i="40"/>
  <c r="AD44" i="41"/>
  <c r="AF44" i="41" s="1"/>
  <c r="AC20" i="39"/>
  <c r="AE20" i="39" s="1"/>
  <c r="AC156" i="39"/>
  <c r="AE156" i="39" s="1"/>
  <c r="AC173" i="39"/>
  <c r="AE173" i="39" s="1"/>
  <c r="L102" i="39"/>
  <c r="F67" i="40"/>
  <c r="L67" i="40" s="1"/>
  <c r="L23" i="40"/>
  <c r="AB67" i="42"/>
  <c r="AH67" i="42"/>
  <c r="AF67" i="42"/>
  <c r="X67" i="42"/>
  <c r="V67" i="42"/>
  <c r="R67" i="42"/>
  <c r="AD67" i="42"/>
  <c r="T67" i="42"/>
  <c r="Z67" i="42"/>
  <c r="L42" i="41"/>
  <c r="X74" i="41"/>
  <c r="AC42" i="39"/>
  <c r="AE42" i="39" s="1"/>
  <c r="F53" i="41"/>
  <c r="AC154" i="39"/>
  <c r="AE154" i="39" s="1"/>
  <c r="X131" i="40"/>
  <c r="E26" i="37"/>
  <c r="AC71" i="39"/>
  <c r="AE71" i="39" s="1"/>
  <c r="AC118" i="39"/>
  <c r="AE118" i="39" s="1"/>
  <c r="AD73" i="41"/>
  <c r="AF73" i="41" s="1"/>
  <c r="T70" i="40"/>
  <c r="X139" i="40"/>
  <c r="AC44" i="39"/>
  <c r="AE44" i="39" s="1"/>
  <c r="AD41" i="41"/>
  <c r="AF41" i="41" s="1"/>
  <c r="AD24" i="41"/>
  <c r="P68" i="41"/>
  <c r="L102" i="42"/>
  <c r="L23" i="41"/>
  <c r="L18" i="39"/>
  <c r="F31" i="39"/>
  <c r="AC176" i="39"/>
  <c r="AE176" i="39" s="1"/>
  <c r="AD30" i="41"/>
  <c r="AF30" i="41" s="1"/>
  <c r="P74" i="41"/>
  <c r="Z102" i="38"/>
  <c r="AC147" i="39"/>
  <c r="AE147" i="39" s="1"/>
  <c r="L178" i="40"/>
  <c r="T178" i="40"/>
  <c r="V178" i="40"/>
  <c r="R178" i="40"/>
  <c r="L178" i="42"/>
  <c r="AC122" i="39"/>
  <c r="AE122" i="39" s="1"/>
  <c r="AC120" i="39"/>
  <c r="AE120" i="39" s="1"/>
  <c r="V70" i="40"/>
  <c r="V68" i="41"/>
  <c r="AC134" i="39"/>
  <c r="AE134" i="39" s="1"/>
  <c r="AB65" i="42"/>
  <c r="L151" i="41"/>
  <c r="F66" i="40"/>
  <c r="L66" i="40" s="1"/>
  <c r="AC131" i="39"/>
  <c r="AE131" i="39" s="1"/>
  <c r="Z18" i="38"/>
  <c r="X31" i="38"/>
  <c r="X145" i="38"/>
  <c r="Z145" i="38" s="1"/>
  <c r="E27" i="37"/>
  <c r="X42" i="40"/>
  <c r="X65" i="38"/>
  <c r="Z65" i="38" s="1"/>
  <c r="AC72" i="39"/>
  <c r="AE72" i="39" s="1"/>
  <c r="AB68" i="41"/>
  <c r="V74" i="42"/>
  <c r="Z74" i="42"/>
  <c r="X74" i="42"/>
  <c r="AF74" i="42"/>
  <c r="R74" i="42"/>
  <c r="T74" i="42"/>
  <c r="AH74" i="42"/>
  <c r="AB74" i="42"/>
  <c r="AD74" i="42"/>
  <c r="L19" i="40"/>
  <c r="F63" i="40"/>
  <c r="L63" i="40" s="1"/>
  <c r="L40" i="42"/>
  <c r="F53" i="42"/>
  <c r="L18" i="42"/>
  <c r="F31" i="42"/>
  <c r="L151" i="40"/>
  <c r="X176" i="40"/>
  <c r="R75" i="38"/>
  <c r="AB74" i="41"/>
  <c r="V66" i="40"/>
  <c r="X62" i="38"/>
  <c r="P75" i="38"/>
  <c r="AC124" i="39"/>
  <c r="AE124" i="39" s="1"/>
  <c r="AC30" i="39"/>
  <c r="AE30" i="39" s="1"/>
  <c r="L138" i="39"/>
  <c r="AE138" i="39"/>
  <c r="AD173" i="41"/>
  <c r="AF173" i="41" s="1"/>
  <c r="AD175" i="41"/>
  <c r="AF175" i="41" s="1"/>
  <c r="AD139" i="41"/>
  <c r="AF139" i="41" s="1"/>
  <c r="X52" i="40"/>
  <c r="Z117" i="38"/>
  <c r="AC43" i="39"/>
  <c r="AE43" i="39" s="1"/>
  <c r="R68" i="41"/>
  <c r="X53" i="38"/>
  <c r="Z41" i="38"/>
  <c r="AD119" i="41"/>
  <c r="F31" i="41"/>
  <c r="AD176" i="41"/>
  <c r="AF176" i="41" s="1"/>
  <c r="L145" i="40"/>
  <c r="L117" i="42"/>
  <c r="L20" i="40"/>
  <c r="F64" i="40"/>
  <c r="L64" i="40" s="1"/>
  <c r="L40" i="40"/>
  <c r="F53" i="40"/>
  <c r="L18" i="40"/>
  <c r="F31" i="40"/>
  <c r="F62" i="40"/>
  <c r="L151" i="42"/>
  <c r="L151" i="39"/>
  <c r="E20" i="37"/>
  <c r="L109" i="39"/>
  <c r="R74" i="41"/>
  <c r="AF138" i="41"/>
  <c r="L138" i="41"/>
  <c r="AD69" i="41"/>
  <c r="AF69" i="41" s="1"/>
  <c r="AC69" i="39"/>
  <c r="AE69" i="39" s="1"/>
  <c r="P68" i="40"/>
  <c r="X68" i="40" s="1"/>
  <c r="X24" i="40"/>
  <c r="X47" i="40"/>
  <c r="Z68" i="41"/>
  <c r="L66" i="42"/>
  <c r="L67" i="39"/>
  <c r="L66" i="41"/>
  <c r="L65" i="39"/>
  <c r="L63" i="42"/>
  <c r="L64" i="41"/>
  <c r="L63" i="41"/>
  <c r="L64" i="42"/>
  <c r="L65" i="42"/>
  <c r="L67" i="41"/>
  <c r="L67" i="42"/>
  <c r="L74" i="42"/>
  <c r="L65" i="41"/>
  <c r="T66" i="40" l="1"/>
  <c r="Z65" i="42"/>
  <c r="R66" i="40"/>
  <c r="AD118" i="41"/>
  <c r="AF118" i="41" s="1"/>
  <c r="T65" i="42"/>
  <c r="L31" i="41"/>
  <c r="E30" i="37"/>
  <c r="AD122" i="41"/>
  <c r="AF122" i="41" s="1"/>
  <c r="X44" i="40"/>
  <c r="X45" i="40"/>
  <c r="Z66" i="42"/>
  <c r="X65" i="42"/>
  <c r="V65" i="42"/>
  <c r="V66" i="42"/>
  <c r="AB66" i="42"/>
  <c r="L62" i="39"/>
  <c r="F75" i="39"/>
  <c r="P62" i="41"/>
  <c r="AD18" i="41"/>
  <c r="L31" i="40"/>
  <c r="E24" i="37"/>
  <c r="AF65" i="42"/>
  <c r="AB65" i="41"/>
  <c r="AA31" i="39"/>
  <c r="W31" i="39"/>
  <c r="Y31" i="39"/>
  <c r="L31" i="39"/>
  <c r="S31" i="39"/>
  <c r="U31" i="39"/>
  <c r="AF24" i="41"/>
  <c r="V66" i="41"/>
  <c r="AF66" i="42"/>
  <c r="E28" i="37"/>
  <c r="AD43" i="41"/>
  <c r="AF43" i="41" s="1"/>
  <c r="AD20" i="41"/>
  <c r="AF20" i="41" s="1"/>
  <c r="AC74" i="39"/>
  <c r="AE74" i="39" s="1"/>
  <c r="AC157" i="39"/>
  <c r="AE157" i="39" s="1"/>
  <c r="Z66" i="41"/>
  <c r="X133" i="40"/>
  <c r="H162" i="40"/>
  <c r="H164" i="40" s="1"/>
  <c r="H180" i="40" s="1"/>
  <c r="L124" i="40"/>
  <c r="R62" i="41"/>
  <c r="X43" i="40"/>
  <c r="L53" i="42"/>
  <c r="L117" i="39"/>
  <c r="AD157" i="41"/>
  <c r="AF157" i="41" s="1"/>
  <c r="AD65" i="42"/>
  <c r="X65" i="41"/>
  <c r="AD40" i="41"/>
  <c r="AD74" i="41"/>
  <c r="AF74" i="41" s="1"/>
  <c r="T67" i="40"/>
  <c r="R67" i="40"/>
  <c r="V67" i="40"/>
  <c r="AD116" i="41"/>
  <c r="AC170" i="39"/>
  <c r="X66" i="42"/>
  <c r="T65" i="40"/>
  <c r="V65" i="40"/>
  <c r="R65" i="40"/>
  <c r="L75" i="41"/>
  <c r="L53" i="40"/>
  <c r="V53" i="40"/>
  <c r="R53" i="40"/>
  <c r="T53" i="40"/>
  <c r="AD21" i="41"/>
  <c r="P65" i="41"/>
  <c r="X109" i="40"/>
  <c r="AB66" i="41"/>
  <c r="R74" i="40"/>
  <c r="V74" i="40"/>
  <c r="T74" i="40"/>
  <c r="L62" i="42"/>
  <c r="L75" i="42" s="1"/>
  <c r="F75" i="42"/>
  <c r="T62" i="41"/>
  <c r="AC23" i="39"/>
  <c r="AE23" i="39" s="1"/>
  <c r="L117" i="41"/>
  <c r="AD109" i="41"/>
  <c r="AF109" i="41" s="1"/>
  <c r="P65" i="42"/>
  <c r="V65" i="41"/>
  <c r="AD170" i="41"/>
  <c r="P178" i="41"/>
  <c r="R66" i="41"/>
  <c r="AD127" i="41"/>
  <c r="AF127" i="41" s="1"/>
  <c r="AC66" i="39"/>
  <c r="AE66" i="39" s="1"/>
  <c r="R66" i="42"/>
  <c r="AD66" i="42"/>
  <c r="AB64" i="41"/>
  <c r="X53" i="41"/>
  <c r="V53" i="41"/>
  <c r="T53" i="41"/>
  <c r="R53" i="41"/>
  <c r="Z53" i="41"/>
  <c r="P67" i="42"/>
  <c r="X63" i="41"/>
  <c r="Z62" i="41"/>
  <c r="Z62" i="38"/>
  <c r="X75" i="38"/>
  <c r="V63" i="40"/>
  <c r="R63" i="40"/>
  <c r="T63" i="40"/>
  <c r="AC64" i="39"/>
  <c r="AE64" i="39" s="1"/>
  <c r="AD45" i="41"/>
  <c r="AF45" i="41" s="1"/>
  <c r="R65" i="42"/>
  <c r="R65" i="41"/>
  <c r="L53" i="41"/>
  <c r="AD102" i="41"/>
  <c r="X157" i="40"/>
  <c r="AD22" i="41"/>
  <c r="AF22" i="41" s="1"/>
  <c r="P66" i="41"/>
  <c r="AC119" i="39"/>
  <c r="AE119" i="39" s="1"/>
  <c r="Y53" i="39"/>
  <c r="AA53" i="39"/>
  <c r="S53" i="39"/>
  <c r="U53" i="39"/>
  <c r="W53" i="39"/>
  <c r="L53" i="39"/>
  <c r="P66" i="42"/>
  <c r="F75" i="41"/>
  <c r="X62" i="41"/>
  <c r="L62" i="40"/>
  <c r="L75" i="40" s="1"/>
  <c r="F75" i="40"/>
  <c r="AC21" i="39"/>
  <c r="AE21" i="39" s="1"/>
  <c r="Z53" i="38"/>
  <c r="P70" i="40"/>
  <c r="X70" i="40" s="1"/>
  <c r="X26" i="40"/>
  <c r="X22" i="40"/>
  <c r="P66" i="40"/>
  <c r="X138" i="40"/>
  <c r="T65" i="41"/>
  <c r="X66" i="41"/>
  <c r="AC63" i="39"/>
  <c r="T66" i="42"/>
  <c r="AB62" i="41"/>
  <c r="T64" i="40"/>
  <c r="R64" i="40"/>
  <c r="V64" i="40"/>
  <c r="V62" i="41"/>
  <c r="AC127" i="39"/>
  <c r="AE127" i="39" s="1"/>
  <c r="L31" i="42"/>
  <c r="P74" i="42"/>
  <c r="Z31" i="38"/>
  <c r="AH65" i="42"/>
  <c r="X170" i="40"/>
  <c r="X178" i="40" s="1"/>
  <c r="P178" i="40"/>
  <c r="Z65" i="41"/>
  <c r="AD68" i="41"/>
  <c r="AF68" i="41" s="1"/>
  <c r="X119" i="40"/>
  <c r="T66" i="41"/>
  <c r="AC116" i="39"/>
  <c r="AH66" i="42"/>
  <c r="X66" i="40" l="1"/>
  <c r="AB53" i="41"/>
  <c r="R31" i="41"/>
  <c r="X64" i="41"/>
  <c r="X31" i="41"/>
  <c r="Z64" i="41"/>
  <c r="T31" i="41"/>
  <c r="X151" i="40"/>
  <c r="V64" i="41"/>
  <c r="Z75" i="38"/>
  <c r="AB63" i="41"/>
  <c r="R64" i="41"/>
  <c r="V31" i="40"/>
  <c r="V62" i="40"/>
  <c r="V75" i="40" s="1"/>
  <c r="AD19" i="41"/>
  <c r="P63" i="41"/>
  <c r="AE170" i="39"/>
  <c r="Z67" i="41"/>
  <c r="AC18" i="39"/>
  <c r="Q31" i="39"/>
  <c r="R31" i="40"/>
  <c r="R62" i="40"/>
  <c r="R75" i="40" s="1"/>
  <c r="AC109" i="39"/>
  <c r="AE109" i="39" s="1"/>
  <c r="AA75" i="39"/>
  <c r="Y75" i="39"/>
  <c r="S75" i="39"/>
  <c r="W75" i="39"/>
  <c r="L75" i="39"/>
  <c r="U75" i="39"/>
  <c r="AF102" i="41"/>
  <c r="V63" i="41"/>
  <c r="AD42" i="41"/>
  <c r="AF42" i="41" s="1"/>
  <c r="P62" i="40"/>
  <c r="P53" i="40"/>
  <c r="X40" i="40"/>
  <c r="X53" i="40" s="1"/>
  <c r="T67" i="41"/>
  <c r="P31" i="40"/>
  <c r="X18" i="40"/>
  <c r="P31" i="41"/>
  <c r="AC40" i="39"/>
  <c r="Q53" i="39"/>
  <c r="AC102" i="39"/>
  <c r="T63" i="41"/>
  <c r="AD65" i="41"/>
  <c r="AF65" i="41" s="1"/>
  <c r="V67" i="41"/>
  <c r="P53" i="41"/>
  <c r="AC65" i="39"/>
  <c r="AE65" i="39" s="1"/>
  <c r="AC145" i="39"/>
  <c r="AE145" i="39" s="1"/>
  <c r="AB31" i="41"/>
  <c r="T64" i="41"/>
  <c r="R63" i="41"/>
  <c r="X30" i="40"/>
  <c r="P74" i="40"/>
  <c r="X74" i="40" s="1"/>
  <c r="AF21" i="41"/>
  <c r="AF116" i="41"/>
  <c r="P67" i="41"/>
  <c r="AD23" i="41"/>
  <c r="AF40" i="41"/>
  <c r="AF18" i="41"/>
  <c r="V31" i="41"/>
  <c r="AD66" i="41"/>
  <c r="AF66" i="41" s="1"/>
  <c r="X19" i="40"/>
  <c r="P63" i="40"/>
  <c r="X63" i="40" s="1"/>
  <c r="AD178" i="41"/>
  <c r="AF178" i="41" s="1"/>
  <c r="AF170" i="41"/>
  <c r="AC67" i="39"/>
  <c r="AE67" i="39" s="1"/>
  <c r="X21" i="40"/>
  <c r="P65" i="40"/>
  <c r="X65" i="40" s="1"/>
  <c r="X23" i="40"/>
  <c r="P67" i="40"/>
  <c r="X67" i="40" s="1"/>
  <c r="R67" i="41"/>
  <c r="AD62" i="41"/>
  <c r="X20" i="40"/>
  <c r="P64" i="40"/>
  <c r="X64" i="40" s="1"/>
  <c r="Z31" i="41"/>
  <c r="AB67" i="41"/>
  <c r="P64" i="41"/>
  <c r="AD151" i="41"/>
  <c r="AF151" i="41" s="1"/>
  <c r="AE116" i="39"/>
  <c r="Z63" i="41"/>
  <c r="AC151" i="39"/>
  <c r="AE151" i="39" s="1"/>
  <c r="X67" i="41"/>
  <c r="X117" i="40"/>
  <c r="T31" i="40"/>
  <c r="T62" i="40"/>
  <c r="T75" i="40" s="1"/>
  <c r="X75" i="41" l="1"/>
  <c r="V75" i="41"/>
  <c r="AB75" i="41"/>
  <c r="Z75" i="41"/>
  <c r="AD64" i="41"/>
  <c r="AF64" i="41" s="1"/>
  <c r="X125" i="38"/>
  <c r="Z125" i="38" s="1"/>
  <c r="AD67" i="41"/>
  <c r="AF67" i="41" s="1"/>
  <c r="AC117" i="39"/>
  <c r="AC62" i="39"/>
  <c r="Q75" i="39"/>
  <c r="AF19" i="41"/>
  <c r="AD31" i="41"/>
  <c r="AF31" i="41" s="1"/>
  <c r="T75" i="41"/>
  <c r="AD117" i="41"/>
  <c r="P75" i="41"/>
  <c r="P75" i="40"/>
  <c r="X62" i="40"/>
  <c r="X75" i="40" s="1"/>
  <c r="AF62" i="41"/>
  <c r="AD53" i="41"/>
  <c r="AE102" i="39"/>
  <c r="R75" i="41"/>
  <c r="AD133" i="41"/>
  <c r="AF133" i="41" s="1"/>
  <c r="AF23" i="41"/>
  <c r="X31" i="40"/>
  <c r="X124" i="40"/>
  <c r="AC53" i="39"/>
  <c r="AE40" i="39"/>
  <c r="AC31" i="39"/>
  <c r="AE18" i="39"/>
  <c r="AD63" i="41"/>
  <c r="AF63" i="41" s="1"/>
  <c r="AD75" i="41" l="1"/>
  <c r="AE31" i="39"/>
  <c r="L125" i="40"/>
  <c r="AC75" i="39"/>
  <c r="AE62" i="39"/>
  <c r="L125" i="39"/>
  <c r="AF117" i="41"/>
  <c r="AF53" i="41"/>
  <c r="AE117" i="39"/>
  <c r="AE53" i="39"/>
  <c r="H34" i="60" l="1"/>
  <c r="H54" i="60" s="1"/>
  <c r="L33" i="60"/>
  <c r="E25" i="37"/>
  <c r="AF64" i="42"/>
  <c r="AF63" i="42"/>
  <c r="AE75" i="39"/>
  <c r="AF62" i="42"/>
  <c r="AF31" i="42"/>
  <c r="AF75" i="41"/>
  <c r="AF53" i="42"/>
  <c r="L125" i="41"/>
  <c r="L34" i="60" l="1"/>
  <c r="L54" i="60" s="1"/>
  <c r="R34" i="60"/>
  <c r="R54" i="60" s="1"/>
  <c r="Q34" i="60"/>
  <c r="Q54" i="60" s="1"/>
  <c r="T64" i="42"/>
  <c r="X64" i="42"/>
  <c r="AH63" i="42"/>
  <c r="R64" i="42"/>
  <c r="AB64" i="42"/>
  <c r="Z64" i="42"/>
  <c r="AF75" i="42"/>
  <c r="AH53" i="42"/>
  <c r="X53" i="42"/>
  <c r="T53" i="42"/>
  <c r="AH64" i="42"/>
  <c r="AB63" i="42"/>
  <c r="R53" i="42"/>
  <c r="AB53" i="42"/>
  <c r="AD53" i="42"/>
  <c r="R31" i="42"/>
  <c r="R62" i="42"/>
  <c r="V64" i="42"/>
  <c r="AD63" i="42"/>
  <c r="Z63" i="42"/>
  <c r="AH31" i="42"/>
  <c r="AH62" i="42"/>
  <c r="P53" i="42"/>
  <c r="AC125" i="39"/>
  <c r="AD64" i="42"/>
  <c r="X62" i="42"/>
  <c r="X31" i="42"/>
  <c r="AB31" i="42"/>
  <c r="AB62" i="42"/>
  <c r="R63" i="42"/>
  <c r="V53" i="42"/>
  <c r="T62" i="42"/>
  <c r="T31" i="42"/>
  <c r="P63" i="42"/>
  <c r="V31" i="42"/>
  <c r="V62" i="42"/>
  <c r="X63" i="42"/>
  <c r="T63" i="42"/>
  <c r="P64" i="42"/>
  <c r="Z53" i="42"/>
  <c r="P31" i="42"/>
  <c r="P62" i="42"/>
  <c r="AD31" i="42"/>
  <c r="AD62" i="42"/>
  <c r="Z62" i="42"/>
  <c r="Z31" i="42"/>
  <c r="V63" i="42"/>
  <c r="P34" i="60" l="1"/>
  <c r="AD75" i="42"/>
  <c r="AB75" i="42"/>
  <c r="AH75" i="42"/>
  <c r="X102" i="40"/>
  <c r="P75" i="42"/>
  <c r="T75" i="42"/>
  <c r="X75" i="42"/>
  <c r="Z75" i="42"/>
  <c r="V75" i="42"/>
  <c r="AD125" i="41"/>
  <c r="AE125" i="39"/>
  <c r="R75" i="42"/>
  <c r="X125" i="40"/>
  <c r="D34" i="61" l="1"/>
  <c r="J33" i="61"/>
  <c r="J33" i="62"/>
  <c r="D34" i="62"/>
  <c r="D54" i="62" s="1"/>
  <c r="J33" i="63"/>
  <c r="D34" i="63"/>
  <c r="D54" i="63" s="1"/>
  <c r="P54" i="60"/>
  <c r="X120" i="40"/>
  <c r="AF125" i="41"/>
  <c r="X145" i="40"/>
  <c r="Y34" i="62" l="1"/>
  <c r="AC34" i="62"/>
  <c r="O34" i="62"/>
  <c r="AA34" i="62"/>
  <c r="P34" i="62"/>
  <c r="X34" i="62"/>
  <c r="Z34" i="62"/>
  <c r="J34" i="62"/>
  <c r="R34" i="62"/>
  <c r="S34" i="62"/>
  <c r="U34" i="62"/>
  <c r="Q34" i="62"/>
  <c r="T34" i="62"/>
  <c r="V34" i="62"/>
  <c r="W34" i="62"/>
  <c r="AB34" i="62"/>
  <c r="O34" i="63"/>
  <c r="Q34" i="63"/>
  <c r="N34" i="63"/>
  <c r="P34" i="63"/>
  <c r="J34" i="63"/>
  <c r="Y34" i="61"/>
  <c r="S34" i="61"/>
  <c r="W34" i="61"/>
  <c r="V34" i="61"/>
  <c r="X34" i="61"/>
  <c r="T34" i="61"/>
  <c r="AC34" i="61"/>
  <c r="P34" i="61"/>
  <c r="O34" i="61"/>
  <c r="J34" i="61"/>
  <c r="AB34" i="61"/>
  <c r="Q34" i="61"/>
  <c r="Z34" i="61"/>
  <c r="U34" i="61"/>
  <c r="R34" i="61"/>
  <c r="AA34" i="61"/>
  <c r="D54" i="61"/>
  <c r="N34" i="62" l="1"/>
  <c r="N34" i="61"/>
  <c r="I52" i="52" l="1"/>
  <c r="F52" i="63"/>
  <c r="J51" i="63"/>
  <c r="F52" i="62"/>
  <c r="F54" i="62" s="1"/>
  <c r="J51" i="62"/>
  <c r="W52" i="62" l="1"/>
  <c r="W54" i="62" s="1"/>
  <c r="R52" i="62"/>
  <c r="R54" i="62" s="1"/>
  <c r="T52" i="62"/>
  <c r="T54" i="62" s="1"/>
  <c r="U52" i="62"/>
  <c r="U54" i="62" s="1"/>
  <c r="P52" i="62"/>
  <c r="P54" i="62" s="1"/>
  <c r="X52" i="62"/>
  <c r="X54" i="62" s="1"/>
  <c r="Q52" i="62"/>
  <c r="Q54" i="62" s="1"/>
  <c r="Y52" i="62"/>
  <c r="Y54" i="62" s="1"/>
  <c r="V52" i="62"/>
  <c r="V54" i="62" s="1"/>
  <c r="AB52" i="62"/>
  <c r="AB54" i="62" s="1"/>
  <c r="AC52" i="62"/>
  <c r="AC54" i="62" s="1"/>
  <c r="Z52" i="62"/>
  <c r="Z54" i="62" s="1"/>
  <c r="O52" i="62"/>
  <c r="O54" i="62" s="1"/>
  <c r="AA52" i="62"/>
  <c r="AA54" i="62" s="1"/>
  <c r="S52" i="62"/>
  <c r="S54" i="62" s="1"/>
  <c r="J52" i="62"/>
  <c r="J54" i="62" s="1"/>
  <c r="N52" i="63"/>
  <c r="N54" i="63" s="1"/>
  <c r="O52" i="63"/>
  <c r="O54" i="63" s="1"/>
  <c r="Q52" i="63"/>
  <c r="Q54" i="63" s="1"/>
  <c r="R52" i="63"/>
  <c r="R54" i="63" s="1"/>
  <c r="J52" i="63"/>
  <c r="J54" i="63" s="1"/>
  <c r="P52" i="63"/>
  <c r="P54" i="63" s="1"/>
  <c r="N52" i="62" l="1"/>
  <c r="N54" i="62" l="1"/>
  <c r="E12" i="37" l="1"/>
  <c r="G14" i="37"/>
  <c r="I14" i="37"/>
  <c r="K14" i="37"/>
  <c r="K36" i="37" s="1"/>
  <c r="K40" i="37" s="1"/>
  <c r="M14" i="37"/>
  <c r="E16" i="37"/>
  <c r="E19" i="37"/>
  <c r="E21" i="37" s="1"/>
  <c r="G21" i="37"/>
  <c r="I21" i="37"/>
  <c r="K21" i="37"/>
  <c r="M21" i="37"/>
  <c r="M36" i="37" s="1"/>
  <c r="M40" i="37" s="1"/>
  <c r="E32" i="37"/>
  <c r="E33" i="37"/>
  <c r="E34" i="37" s="1"/>
  <c r="G34" i="37"/>
  <c r="G36" i="37" s="1"/>
  <c r="G40" i="37" s="1"/>
  <c r="I34" i="37"/>
  <c r="K34" i="37"/>
  <c r="M34" i="37"/>
  <c r="I36" i="37"/>
  <c r="I40" i="37" s="1"/>
  <c r="G17" i="5"/>
  <c r="H17" i="5"/>
  <c r="I17" i="5"/>
  <c r="J17" i="5"/>
  <c r="K17" i="5"/>
  <c r="L17" i="5"/>
  <c r="M17" i="5"/>
  <c r="M39" i="5" s="1"/>
  <c r="M43" i="5" s="1"/>
  <c r="N17" i="5"/>
  <c r="O17" i="5"/>
  <c r="P17" i="5"/>
  <c r="Q17" i="5"/>
  <c r="R17" i="5"/>
  <c r="S17" i="5"/>
  <c r="T17" i="5"/>
  <c r="U17" i="5"/>
  <c r="U39" i="5" s="1"/>
  <c r="U43" i="5" s="1"/>
  <c r="V17" i="5"/>
  <c r="W17" i="5"/>
  <c r="Y17" i="5"/>
  <c r="Z17" i="5"/>
  <c r="AA17" i="5"/>
  <c r="G24" i="5"/>
  <c r="H24" i="5"/>
  <c r="I24" i="5"/>
  <c r="I39" i="5" s="1"/>
  <c r="I43" i="5" s="1"/>
  <c r="J24" i="5"/>
  <c r="K24" i="5"/>
  <c r="K39" i="5" s="1"/>
  <c r="K43" i="5" s="1"/>
  <c r="L24" i="5"/>
  <c r="M24" i="5"/>
  <c r="N24" i="5"/>
  <c r="O24" i="5"/>
  <c r="P24" i="5"/>
  <c r="Q24" i="5"/>
  <c r="Q39" i="5" s="1"/>
  <c r="Q43" i="5" s="1"/>
  <c r="R24" i="5"/>
  <c r="S24" i="5"/>
  <c r="S39" i="5" s="1"/>
  <c r="S43" i="5" s="1"/>
  <c r="T24" i="5"/>
  <c r="U24" i="5"/>
  <c r="V24" i="5"/>
  <c r="W24" i="5"/>
  <c r="Y24" i="5"/>
  <c r="Z24" i="5"/>
  <c r="Z39" i="5" s="1"/>
  <c r="Z43" i="5" s="1"/>
  <c r="AA24" i="5"/>
  <c r="E32" i="5"/>
  <c r="E37" i="5" s="1"/>
  <c r="E39" i="5" s="1"/>
  <c r="E43" i="5" s="1"/>
  <c r="E36" i="5"/>
  <c r="G37" i="5"/>
  <c r="H37" i="5"/>
  <c r="I37" i="5"/>
  <c r="J37" i="5"/>
  <c r="J39" i="5" s="1"/>
  <c r="J43" i="5" s="1"/>
  <c r="K37" i="5"/>
  <c r="L37" i="5"/>
  <c r="L39" i="5" s="1"/>
  <c r="L43" i="5" s="1"/>
  <c r="M37" i="5"/>
  <c r="N37" i="5"/>
  <c r="O37" i="5"/>
  <c r="P37" i="5"/>
  <c r="Q37" i="5"/>
  <c r="R37" i="5"/>
  <c r="R39" i="5" s="1"/>
  <c r="R43" i="5" s="1"/>
  <c r="S37" i="5"/>
  <c r="T37" i="5"/>
  <c r="T39" i="5" s="1"/>
  <c r="T43" i="5" s="1"/>
  <c r="U37" i="5"/>
  <c r="V37" i="5"/>
  <c r="W37" i="5"/>
  <c r="Y37" i="5"/>
  <c r="Z37" i="5"/>
  <c r="AA37" i="5"/>
  <c r="AA39" i="5" s="1"/>
  <c r="AA43" i="5" s="1"/>
  <c r="G39" i="5"/>
  <c r="G43" i="5" s="1"/>
  <c r="H39" i="5"/>
  <c r="N39" i="5"/>
  <c r="O39" i="5"/>
  <c r="O43" i="5" s="1"/>
  <c r="P39" i="5"/>
  <c r="V39" i="5"/>
  <c r="W39" i="5"/>
  <c r="W43" i="5" s="1"/>
  <c r="Y39" i="5"/>
  <c r="H43" i="5"/>
  <c r="N43" i="5"/>
  <c r="P43" i="5"/>
  <c r="V43" i="5"/>
  <c r="Y43" i="5"/>
  <c r="X33" i="38"/>
  <c r="Z33" i="38"/>
  <c r="P35" i="38"/>
  <c r="R35" i="38"/>
  <c r="T35" i="38"/>
  <c r="V35" i="38"/>
  <c r="X35" i="38"/>
  <c r="Z35" i="38"/>
  <c r="X55" i="38"/>
  <c r="Z55" i="38"/>
  <c r="P57" i="38"/>
  <c r="R57" i="38"/>
  <c r="T57" i="38"/>
  <c r="V57" i="38"/>
  <c r="X57" i="38"/>
  <c r="Z57" i="38"/>
  <c r="P77" i="38"/>
  <c r="R77" i="38"/>
  <c r="X77" i="38" s="1"/>
  <c r="T77" i="38"/>
  <c r="T79" i="38" s="1"/>
  <c r="T92" i="38" s="1"/>
  <c r="T97" i="38" s="1"/>
  <c r="T164" i="38" s="1"/>
  <c r="T180" i="38" s="1"/>
  <c r="V77" i="38"/>
  <c r="P79" i="38"/>
  <c r="V79" i="38"/>
  <c r="V92" i="38" s="1"/>
  <c r="V97" i="38" s="1"/>
  <c r="V164" i="38" s="1"/>
  <c r="V180" i="38" s="1"/>
  <c r="X84" i="38"/>
  <c r="Z84" i="38"/>
  <c r="X85" i="38"/>
  <c r="Z85" i="38"/>
  <c r="X86" i="38"/>
  <c r="Z86" i="38"/>
  <c r="X88" i="38"/>
  <c r="X89" i="38" s="1"/>
  <c r="Z89" i="38" s="1"/>
  <c r="Z88" i="38"/>
  <c r="P89" i="38"/>
  <c r="R89" i="38"/>
  <c r="T89" i="38"/>
  <c r="V89" i="38"/>
  <c r="P92" i="38"/>
  <c r="P97" i="38" s="1"/>
  <c r="X103" i="38"/>
  <c r="Z103" i="38"/>
  <c r="P104" i="38"/>
  <c r="R104" i="38"/>
  <c r="T104" i="38"/>
  <c r="V104" i="38"/>
  <c r="X104" i="38"/>
  <c r="Z104" i="38"/>
  <c r="X108" i="38"/>
  <c r="X110" i="38" s="1"/>
  <c r="Z110" i="38" s="1"/>
  <c r="Z108" i="38"/>
  <c r="P110" i="38"/>
  <c r="R110" i="38"/>
  <c r="T110" i="38"/>
  <c r="V110" i="38"/>
  <c r="X159" i="38"/>
  <c r="Z159" i="38"/>
  <c r="X160" i="38"/>
  <c r="Z160" i="38"/>
  <c r="P162" i="38"/>
  <c r="R162" i="38"/>
  <c r="T162" i="38"/>
  <c r="V162" i="38"/>
  <c r="X162" i="38"/>
  <c r="Z162" i="38"/>
  <c r="L33" i="39"/>
  <c r="AC33" i="39"/>
  <c r="AE33" i="39" s="1"/>
  <c r="F35" i="39"/>
  <c r="AE35" i="39" s="1"/>
  <c r="L35" i="39"/>
  <c r="Q35" i="39"/>
  <c r="S35" i="39"/>
  <c r="U35" i="39"/>
  <c r="W35" i="39"/>
  <c r="Y35" i="39"/>
  <c r="AA35" i="39"/>
  <c r="AC35" i="39"/>
  <c r="L55" i="39"/>
  <c r="L57" i="39" s="1"/>
  <c r="AC55" i="39"/>
  <c r="AE55" i="39"/>
  <c r="F57" i="39"/>
  <c r="Q57" i="39"/>
  <c r="S57" i="39"/>
  <c r="U57" i="39"/>
  <c r="W57" i="39"/>
  <c r="Y57" i="39"/>
  <c r="AA57" i="39"/>
  <c r="AC57" i="39"/>
  <c r="AE57" i="39"/>
  <c r="L77" i="39"/>
  <c r="AC77" i="39"/>
  <c r="AE77" i="39" s="1"/>
  <c r="F79" i="39"/>
  <c r="F92" i="39" s="1"/>
  <c r="L79" i="39"/>
  <c r="Q79" i="39"/>
  <c r="S79" i="39"/>
  <c r="U79" i="39"/>
  <c r="W79" i="39"/>
  <c r="Y79" i="39"/>
  <c r="AA79" i="39"/>
  <c r="AC79" i="39"/>
  <c r="AC92" i="39" s="1"/>
  <c r="L84" i="39"/>
  <c r="L89" i="39" s="1"/>
  <c r="L92" i="39" s="1"/>
  <c r="L97" i="39" s="1"/>
  <c r="AC84" i="39"/>
  <c r="AE84" i="39"/>
  <c r="L85" i="39"/>
  <c r="AC85" i="39"/>
  <c r="AE85" i="39" s="1"/>
  <c r="L86" i="39"/>
  <c r="AC86" i="39"/>
  <c r="AE86" i="39"/>
  <c r="L88" i="39"/>
  <c r="AC88" i="39"/>
  <c r="AE88" i="39" s="1"/>
  <c r="F89" i="39"/>
  <c r="AE89" i="39" s="1"/>
  <c r="Q89" i="39"/>
  <c r="Q92" i="39" s="1"/>
  <c r="Q97" i="39" s="1"/>
  <c r="S89" i="39"/>
  <c r="U89" i="39"/>
  <c r="U92" i="39" s="1"/>
  <c r="U97" i="39" s="1"/>
  <c r="W89" i="39"/>
  <c r="Y89" i="39"/>
  <c r="AA89" i="39"/>
  <c r="AC89" i="39"/>
  <c r="S92" i="39"/>
  <c r="W92" i="39"/>
  <c r="Y92" i="39"/>
  <c r="AA92" i="39"/>
  <c r="S97" i="39"/>
  <c r="W97" i="39"/>
  <c r="Y97" i="39"/>
  <c r="AA97" i="39"/>
  <c r="L103" i="39"/>
  <c r="AC103" i="39"/>
  <c r="AC104" i="39" s="1"/>
  <c r="AE104" i="39" s="1"/>
  <c r="AE103" i="39"/>
  <c r="F104" i="39"/>
  <c r="L104" i="39"/>
  <c r="Q104" i="39"/>
  <c r="S104" i="39"/>
  <c r="S164" i="39" s="1"/>
  <c r="S180" i="39" s="1"/>
  <c r="U104" i="39"/>
  <c r="W104" i="39"/>
  <c r="Y104" i="39"/>
  <c r="AA104" i="39"/>
  <c r="L108" i="39"/>
  <c r="AC108" i="39"/>
  <c r="AE108" i="39" s="1"/>
  <c r="F110" i="39"/>
  <c r="L110" i="39"/>
  <c r="Q110" i="39"/>
  <c r="S110" i="39"/>
  <c r="U110" i="39"/>
  <c r="W110" i="39"/>
  <c r="Y110" i="39"/>
  <c r="AA110" i="39"/>
  <c r="L159" i="39"/>
  <c r="AC159" i="39"/>
  <c r="AE159" i="39"/>
  <c r="L160" i="39"/>
  <c r="AC160" i="39"/>
  <c r="AE160" i="39" s="1"/>
  <c r="F162" i="39"/>
  <c r="L162" i="39"/>
  <c r="L164" i="39" s="1"/>
  <c r="L180" i="39" s="1"/>
  <c r="Q162" i="39"/>
  <c r="S162" i="39"/>
  <c r="U162" i="39"/>
  <c r="W162" i="39"/>
  <c r="Y162" i="39"/>
  <c r="Y164" i="39" s="1"/>
  <c r="Y180" i="39" s="1"/>
  <c r="AA162" i="39"/>
  <c r="W164" i="39"/>
  <c r="AA164" i="39"/>
  <c r="AE166" i="39"/>
  <c r="AC172" i="39"/>
  <c r="AE172" i="39"/>
  <c r="Q178" i="39"/>
  <c r="S178" i="39"/>
  <c r="U178" i="39"/>
  <c r="W178" i="39"/>
  <c r="Y178" i="39"/>
  <c r="AA178" i="39"/>
  <c r="AA180" i="39" s="1"/>
  <c r="AC178" i="39"/>
  <c r="AE178" i="39"/>
  <c r="W180" i="39"/>
  <c r="L33" i="40"/>
  <c r="X33" i="40"/>
  <c r="F35" i="40"/>
  <c r="L35" i="40"/>
  <c r="P35" i="40"/>
  <c r="R35" i="40"/>
  <c r="T35" i="40"/>
  <c r="V35" i="40"/>
  <c r="X35" i="40"/>
  <c r="L55" i="40"/>
  <c r="L57" i="40" s="1"/>
  <c r="X55" i="40"/>
  <c r="F57" i="40"/>
  <c r="P57" i="40"/>
  <c r="R57" i="40"/>
  <c r="T57" i="40"/>
  <c r="V57" i="40"/>
  <c r="X57" i="40"/>
  <c r="F77" i="40"/>
  <c r="L77" i="40"/>
  <c r="L79" i="40" s="1"/>
  <c r="L92" i="40" s="1"/>
  <c r="L97" i="40" s="1"/>
  <c r="P77" i="40"/>
  <c r="R77" i="40"/>
  <c r="X77" i="40" s="1"/>
  <c r="X79" i="40" s="1"/>
  <c r="X92" i="40" s="1"/>
  <c r="T77" i="40"/>
  <c r="V77" i="40"/>
  <c r="F79" i="40"/>
  <c r="P79" i="40"/>
  <c r="P92" i="40" s="1"/>
  <c r="P97" i="40" s="1"/>
  <c r="T79" i="40"/>
  <c r="V79" i="40"/>
  <c r="L84" i="40"/>
  <c r="X84" i="40"/>
  <c r="L85" i="40"/>
  <c r="X85" i="40"/>
  <c r="X89" i="40" s="1"/>
  <c r="L86" i="40"/>
  <c r="X86" i="40"/>
  <c r="L88" i="40"/>
  <c r="X88" i="40"/>
  <c r="F89" i="40"/>
  <c r="F92" i="40" s="1"/>
  <c r="F97" i="40" s="1"/>
  <c r="L89" i="40"/>
  <c r="P89" i="40"/>
  <c r="R89" i="40"/>
  <c r="T89" i="40"/>
  <c r="V89" i="40"/>
  <c r="V92" i="40" s="1"/>
  <c r="V97" i="40" s="1"/>
  <c r="T92" i="40"/>
  <c r="T97" i="40" s="1"/>
  <c r="L103" i="40"/>
  <c r="X103" i="40"/>
  <c r="L104" i="40"/>
  <c r="P104" i="40"/>
  <c r="X104" i="40" s="1"/>
  <c r="R104" i="40"/>
  <c r="T104" i="40"/>
  <c r="V104" i="40"/>
  <c r="V164" i="40" s="1"/>
  <c r="V180" i="40" s="1"/>
  <c r="L108" i="40"/>
  <c r="X108" i="40"/>
  <c r="L110" i="40"/>
  <c r="P110" i="40"/>
  <c r="X110" i="40" s="1"/>
  <c r="R110" i="40"/>
  <c r="T110" i="40"/>
  <c r="V110" i="40"/>
  <c r="L159" i="40"/>
  <c r="L162" i="40" s="1"/>
  <c r="X159" i="40"/>
  <c r="L160" i="40"/>
  <c r="X160" i="40"/>
  <c r="F162" i="40"/>
  <c r="F164" i="40" s="1"/>
  <c r="F180" i="40" s="1"/>
  <c r="P162" i="40"/>
  <c r="P164" i="40" s="1"/>
  <c r="P180" i="40" s="1"/>
  <c r="R162" i="40"/>
  <c r="T162" i="40"/>
  <c r="V162" i="40"/>
  <c r="X162" i="40"/>
  <c r="L33" i="41"/>
  <c r="L35" i="41" s="1"/>
  <c r="AD33" i="41"/>
  <c r="AF33" i="41" s="1"/>
  <c r="F35" i="41"/>
  <c r="P35" i="41"/>
  <c r="R35" i="41"/>
  <c r="T35" i="41"/>
  <c r="V35" i="41"/>
  <c r="X35" i="41"/>
  <c r="Z35" i="41"/>
  <c r="AB35" i="41"/>
  <c r="AD35" i="41"/>
  <c r="AF35" i="41"/>
  <c r="L55" i="41"/>
  <c r="AD55" i="41"/>
  <c r="AF55" i="41" s="1"/>
  <c r="F57" i="41"/>
  <c r="L57" i="41"/>
  <c r="P57" i="41"/>
  <c r="R57" i="41"/>
  <c r="T57" i="41"/>
  <c r="V57" i="41"/>
  <c r="X57" i="41"/>
  <c r="Z57" i="41"/>
  <c r="AB57" i="41"/>
  <c r="L77" i="41"/>
  <c r="P77" i="41"/>
  <c r="P79" i="41" s="1"/>
  <c r="P92" i="41" s="1"/>
  <c r="P97" i="41" s="1"/>
  <c r="R77" i="41"/>
  <c r="T77" i="41"/>
  <c r="T79" i="41" s="1"/>
  <c r="T92" i="41" s="1"/>
  <c r="T97" i="41" s="1"/>
  <c r="V77" i="41"/>
  <c r="X77" i="41"/>
  <c r="Z77" i="41"/>
  <c r="AB77" i="41"/>
  <c r="F79" i="41"/>
  <c r="L79" i="41"/>
  <c r="R79" i="41"/>
  <c r="V79" i="41"/>
  <c r="X79" i="41"/>
  <c r="Z79" i="41"/>
  <c r="Z92" i="41" s="1"/>
  <c r="Z97" i="41" s="1"/>
  <c r="Z164" i="41" s="1"/>
  <c r="Z180" i="41" s="1"/>
  <c r="AB79" i="41"/>
  <c r="L84" i="41"/>
  <c r="AD84" i="41"/>
  <c r="AF84" i="41"/>
  <c r="L85" i="41"/>
  <c r="AD85" i="41"/>
  <c r="AF85" i="41" s="1"/>
  <c r="L86" i="41"/>
  <c r="L89" i="41" s="1"/>
  <c r="AD86" i="41"/>
  <c r="AF86" i="41" s="1"/>
  <c r="L88" i="41"/>
  <c r="AD88" i="41"/>
  <c r="AF88" i="41" s="1"/>
  <c r="F89" i="41"/>
  <c r="F92" i="41" s="1"/>
  <c r="P89" i="41"/>
  <c r="R89" i="41"/>
  <c r="T89" i="41"/>
  <c r="V89" i="41"/>
  <c r="X89" i="41"/>
  <c r="X92" i="41" s="1"/>
  <c r="X97" i="41" s="1"/>
  <c r="Z89" i="41"/>
  <c r="AB89" i="41"/>
  <c r="AB92" i="41" s="1"/>
  <c r="AB97" i="41" s="1"/>
  <c r="AB164" i="41" s="1"/>
  <c r="AB180" i="41" s="1"/>
  <c r="R92" i="41"/>
  <c r="R97" i="41" s="1"/>
  <c r="V92" i="41"/>
  <c r="V97" i="41" s="1"/>
  <c r="V164" i="41" s="1"/>
  <c r="V180" i="41" s="1"/>
  <c r="L103" i="41"/>
  <c r="AD103" i="41"/>
  <c r="AF103" i="41" s="1"/>
  <c r="F104" i="41"/>
  <c r="L104" i="41"/>
  <c r="P104" i="41"/>
  <c r="R104" i="41"/>
  <c r="T104" i="41"/>
  <c r="V104" i="41"/>
  <c r="X104" i="41"/>
  <c r="X164" i="41" s="1"/>
  <c r="X180" i="41" s="1"/>
  <c r="Z104" i="41"/>
  <c r="AB104" i="41"/>
  <c r="L108" i="41"/>
  <c r="AD108" i="41"/>
  <c r="AD110" i="41" s="1"/>
  <c r="F110" i="41"/>
  <c r="AF110" i="41" s="1"/>
  <c r="L110" i="41"/>
  <c r="P110" i="41"/>
  <c r="R110" i="41"/>
  <c r="T110" i="41"/>
  <c r="V110" i="41"/>
  <c r="X110" i="41"/>
  <c r="Z110" i="41"/>
  <c r="AB110" i="41"/>
  <c r="AD145" i="41"/>
  <c r="AF145" i="41"/>
  <c r="L159" i="41"/>
  <c r="AD159" i="41"/>
  <c r="AF159" i="41" s="1"/>
  <c r="L160" i="41"/>
  <c r="AD160" i="41"/>
  <c r="AF160" i="41"/>
  <c r="F162" i="41"/>
  <c r="L162" i="41"/>
  <c r="P162" i="41"/>
  <c r="R162" i="41"/>
  <c r="R164" i="41" s="1"/>
  <c r="R180" i="41" s="1"/>
  <c r="T162" i="41"/>
  <c r="V162" i="41"/>
  <c r="X162" i="41"/>
  <c r="Z162" i="41"/>
  <c r="AB162" i="41"/>
  <c r="AD162" i="41"/>
  <c r="L33" i="42"/>
  <c r="L35" i="42" s="1"/>
  <c r="F35" i="42"/>
  <c r="P35" i="42"/>
  <c r="R35" i="42"/>
  <c r="T35" i="42"/>
  <c r="V35" i="42"/>
  <c r="X35" i="42"/>
  <c r="Z35" i="42"/>
  <c r="AB35" i="42"/>
  <c r="AD35" i="42"/>
  <c r="AF35" i="42"/>
  <c r="AH35" i="42"/>
  <c r="L55" i="42"/>
  <c r="L57" i="42" s="1"/>
  <c r="F57" i="42"/>
  <c r="P57" i="42"/>
  <c r="R57" i="42"/>
  <c r="T57" i="42"/>
  <c r="V57" i="42"/>
  <c r="X57" i="42"/>
  <c r="Z57" i="42"/>
  <c r="AB57" i="42"/>
  <c r="AD57" i="42"/>
  <c r="AF57" i="42"/>
  <c r="AH57" i="42"/>
  <c r="L77" i="42"/>
  <c r="P77" i="42"/>
  <c r="R77" i="42"/>
  <c r="T77" i="42"/>
  <c r="V77" i="42"/>
  <c r="X77" i="42"/>
  <c r="X79" i="42" s="1"/>
  <c r="X92" i="42" s="1"/>
  <c r="X97" i="42" s="1"/>
  <c r="X164" i="42" s="1"/>
  <c r="X180" i="42" s="1"/>
  <c r="Z77" i="42"/>
  <c r="AB77" i="42"/>
  <c r="AD77" i="42"/>
  <c r="AF77" i="42"/>
  <c r="AH77" i="42"/>
  <c r="F79" i="42"/>
  <c r="L79" i="42"/>
  <c r="P79" i="42"/>
  <c r="R79" i="42"/>
  <c r="T79" i="42"/>
  <c r="V79" i="42"/>
  <c r="Z79" i="42"/>
  <c r="AB79" i="42"/>
  <c r="AD79" i="42"/>
  <c r="AF79" i="42"/>
  <c r="AH79" i="42"/>
  <c r="L84" i="42"/>
  <c r="L85" i="42"/>
  <c r="L86" i="42"/>
  <c r="L88" i="42"/>
  <c r="F89" i="42"/>
  <c r="L89" i="42"/>
  <c r="P89" i="42"/>
  <c r="R89" i="42"/>
  <c r="T89" i="42"/>
  <c r="V89" i="42"/>
  <c r="X89" i="42"/>
  <c r="Z89" i="42"/>
  <c r="AB89" i="42"/>
  <c r="AD89" i="42"/>
  <c r="AF89" i="42"/>
  <c r="AH89" i="42"/>
  <c r="L92" i="42"/>
  <c r="P92" i="42"/>
  <c r="R92" i="42"/>
  <c r="T92" i="42"/>
  <c r="V92" i="42"/>
  <c r="Z92" i="42"/>
  <c r="AB92" i="42"/>
  <c r="AB97" i="42" s="1"/>
  <c r="AB164" i="42" s="1"/>
  <c r="AB180" i="42" s="1"/>
  <c r="AD92" i="42"/>
  <c r="AF92" i="42"/>
  <c r="AH92" i="42"/>
  <c r="L97" i="42"/>
  <c r="P97" i="42"/>
  <c r="P164" i="42" s="1"/>
  <c r="P180" i="42" s="1"/>
  <c r="R97" i="42"/>
  <c r="T97" i="42"/>
  <c r="V97" i="42"/>
  <c r="Z97" i="42"/>
  <c r="AD97" i="42"/>
  <c r="AF97" i="42"/>
  <c r="AF164" i="42" s="1"/>
  <c r="AF180" i="42" s="1"/>
  <c r="AH97" i="42"/>
  <c r="L103" i="42"/>
  <c r="F104" i="42"/>
  <c r="L104" i="42"/>
  <c r="P104" i="42"/>
  <c r="R104" i="42"/>
  <c r="R164" i="42" s="1"/>
  <c r="R180" i="42" s="1"/>
  <c r="T104" i="42"/>
  <c r="V104" i="42"/>
  <c r="X104" i="42"/>
  <c r="Z104" i="42"/>
  <c r="AB104" i="42"/>
  <c r="AD104" i="42"/>
  <c r="AF104" i="42"/>
  <c r="AH104" i="42"/>
  <c r="AH164" i="42" s="1"/>
  <c r="AH180" i="42" s="1"/>
  <c r="L108" i="42"/>
  <c r="L110" i="42" s="1"/>
  <c r="F110" i="42"/>
  <c r="P110" i="42"/>
  <c r="R110" i="42"/>
  <c r="T110" i="42"/>
  <c r="V110" i="42"/>
  <c r="X110" i="42"/>
  <c r="Z110" i="42"/>
  <c r="AB110" i="42"/>
  <c r="AD110" i="42"/>
  <c r="AF110" i="42"/>
  <c r="AH110" i="42"/>
  <c r="L159" i="42"/>
  <c r="L160" i="42"/>
  <c r="F162" i="42"/>
  <c r="L162" i="42"/>
  <c r="L164" i="42" s="1"/>
  <c r="L180" i="42" s="1"/>
  <c r="P162" i="42"/>
  <c r="R162" i="42"/>
  <c r="T162" i="42"/>
  <c r="T164" i="42" s="1"/>
  <c r="T180" i="42" s="1"/>
  <c r="V162" i="42"/>
  <c r="X162" i="42"/>
  <c r="Z162" i="42"/>
  <c r="AB162" i="42"/>
  <c r="AD162" i="42"/>
  <c r="AD164" i="42" s="1"/>
  <c r="AD180" i="42" s="1"/>
  <c r="AF162" i="42"/>
  <c r="AH162" i="42"/>
  <c r="V164" i="42"/>
  <c r="Z164" i="42"/>
  <c r="P178" i="42"/>
  <c r="R178" i="42"/>
  <c r="T178" i="42"/>
  <c r="V178" i="42"/>
  <c r="X178" i="42"/>
  <c r="Z178" i="42"/>
  <c r="AB178" i="42"/>
  <c r="AD178" i="42"/>
  <c r="AF178" i="42"/>
  <c r="AH178" i="42"/>
  <c r="V180" i="42"/>
  <c r="Z180" i="42"/>
  <c r="M11" i="52"/>
  <c r="M12" i="52"/>
  <c r="M13" i="52"/>
  <c r="M17" i="52" s="1"/>
  <c r="M14" i="52"/>
  <c r="M15" i="52"/>
  <c r="M16" i="52"/>
  <c r="E17" i="52"/>
  <c r="E54" i="52" s="1"/>
  <c r="G17" i="52"/>
  <c r="I17" i="52"/>
  <c r="I54" i="52" s="1"/>
  <c r="Q17" i="52"/>
  <c r="R17" i="52"/>
  <c r="S17" i="52"/>
  <c r="M20" i="52"/>
  <c r="M24" i="52" s="1"/>
  <c r="M21" i="52"/>
  <c r="M22" i="52"/>
  <c r="M23" i="52"/>
  <c r="E24" i="52"/>
  <c r="G24" i="52"/>
  <c r="I24" i="52"/>
  <c r="Q24" i="52"/>
  <c r="R24" i="52"/>
  <c r="S24" i="52"/>
  <c r="M27" i="52"/>
  <c r="M28" i="52"/>
  <c r="M29" i="52"/>
  <c r="M30" i="52"/>
  <c r="M31" i="52"/>
  <c r="M34" i="52" s="1"/>
  <c r="M32" i="52"/>
  <c r="M33" i="52"/>
  <c r="E34" i="52"/>
  <c r="G34" i="52"/>
  <c r="Q34" i="52"/>
  <c r="R34" i="52"/>
  <c r="S34" i="52"/>
  <c r="M37" i="52"/>
  <c r="M38" i="52"/>
  <c r="M39" i="52"/>
  <c r="G42" i="52"/>
  <c r="M42" i="52" s="1"/>
  <c r="M52" i="52" s="1"/>
  <c r="M43" i="52"/>
  <c r="M44" i="52"/>
  <c r="M45" i="52"/>
  <c r="M46" i="52"/>
  <c r="M48" i="52"/>
  <c r="M49" i="52"/>
  <c r="M50" i="52"/>
  <c r="M51" i="52"/>
  <c r="E52" i="52"/>
  <c r="G52" i="52"/>
  <c r="Q52" i="52"/>
  <c r="R52" i="52"/>
  <c r="S52" i="52"/>
  <c r="G54" i="52"/>
  <c r="Q54" i="52"/>
  <c r="R54" i="52"/>
  <c r="S54" i="52"/>
  <c r="L11" i="56"/>
  <c r="L12" i="56"/>
  <c r="L13" i="56"/>
  <c r="L14" i="56"/>
  <c r="L15" i="56"/>
  <c r="L16" i="56"/>
  <c r="D17" i="56"/>
  <c r="F17" i="56"/>
  <c r="F54" i="56" s="1"/>
  <c r="H17" i="56"/>
  <c r="L17" i="56"/>
  <c r="P17" i="56"/>
  <c r="Q17" i="56"/>
  <c r="R17" i="56"/>
  <c r="L20" i="56"/>
  <c r="L21" i="56"/>
  <c r="L22" i="56"/>
  <c r="L23" i="56"/>
  <c r="D24" i="56"/>
  <c r="F24" i="56"/>
  <c r="H24" i="56"/>
  <c r="L24" i="56"/>
  <c r="P24" i="56"/>
  <c r="Q24" i="56"/>
  <c r="R24" i="56"/>
  <c r="L27" i="56"/>
  <c r="L28" i="56"/>
  <c r="L29" i="56"/>
  <c r="L30" i="56"/>
  <c r="L31" i="56"/>
  <c r="L32" i="56"/>
  <c r="L33" i="56"/>
  <c r="D34" i="56"/>
  <c r="F34" i="56"/>
  <c r="H34" i="56"/>
  <c r="L34" i="56"/>
  <c r="L54" i="56" s="1"/>
  <c r="P34" i="56"/>
  <c r="Q34" i="56"/>
  <c r="R34" i="56"/>
  <c r="L37" i="56"/>
  <c r="L38" i="56"/>
  <c r="L39" i="56"/>
  <c r="L42" i="56"/>
  <c r="L43" i="56"/>
  <c r="L44" i="56"/>
  <c r="L45" i="56"/>
  <c r="L46" i="56"/>
  <c r="L48" i="56"/>
  <c r="L49" i="56"/>
  <c r="L50" i="56"/>
  <c r="L51" i="56"/>
  <c r="D52" i="56"/>
  <c r="F52" i="56"/>
  <c r="L52" i="56"/>
  <c r="P52" i="56"/>
  <c r="Q52" i="56"/>
  <c r="R52" i="56"/>
  <c r="D54" i="56"/>
  <c r="H54" i="56"/>
  <c r="P54" i="56"/>
  <c r="Q54" i="56"/>
  <c r="R54" i="56"/>
  <c r="J51" i="61"/>
  <c r="F52" i="61"/>
  <c r="F54" i="61" s="1"/>
  <c r="J52" i="61"/>
  <c r="J54" i="61" s="1"/>
  <c r="N52" i="61"/>
  <c r="N54" i="61" s="1"/>
  <c r="O52" i="61"/>
  <c r="P52" i="61"/>
  <c r="Q52" i="61"/>
  <c r="R52" i="61"/>
  <c r="S52" i="61"/>
  <c r="T52" i="61"/>
  <c r="T54" i="61" s="1"/>
  <c r="U52" i="61"/>
  <c r="U54" i="61" s="1"/>
  <c r="V52" i="61"/>
  <c r="V54" i="61" s="1"/>
  <c r="W52" i="61"/>
  <c r="X52" i="61"/>
  <c r="Y52" i="61"/>
  <c r="Z52" i="61"/>
  <c r="AA52" i="61"/>
  <c r="AB52" i="61"/>
  <c r="AB54" i="61" s="1"/>
  <c r="AC52" i="61"/>
  <c r="AC54" i="61" s="1"/>
  <c r="O54" i="61"/>
  <c r="P54" i="61"/>
  <c r="Q54" i="61"/>
  <c r="R54" i="61"/>
  <c r="S54" i="61"/>
  <c r="W54" i="61"/>
  <c r="X54" i="61"/>
  <c r="Y54" i="61"/>
  <c r="Z54" i="61"/>
  <c r="AA54" i="61"/>
  <c r="J11" i="54"/>
  <c r="J17" i="54" s="1"/>
  <c r="J54" i="54" s="1"/>
  <c r="J12" i="54"/>
  <c r="J13" i="54"/>
  <c r="J14" i="54"/>
  <c r="J15" i="54"/>
  <c r="J16" i="54"/>
  <c r="D17" i="54"/>
  <c r="N17" i="54"/>
  <c r="O17" i="54"/>
  <c r="O54" i="54" s="1"/>
  <c r="P17" i="54"/>
  <c r="Q17" i="54"/>
  <c r="Q54" i="54" s="1"/>
  <c r="R17" i="54"/>
  <c r="S17" i="54"/>
  <c r="T17" i="54"/>
  <c r="U17" i="54"/>
  <c r="V17" i="54"/>
  <c r="W17" i="54"/>
  <c r="W54" i="54" s="1"/>
  <c r="X17" i="54"/>
  <c r="Y17" i="54"/>
  <c r="Y54" i="54" s="1"/>
  <c r="Z17" i="54"/>
  <c r="AA17" i="54"/>
  <c r="AB17" i="54"/>
  <c r="AC17" i="54"/>
  <c r="J20" i="54"/>
  <c r="J24" i="54" s="1"/>
  <c r="J21" i="54"/>
  <c r="J22" i="54"/>
  <c r="J23" i="54"/>
  <c r="D24" i="54"/>
  <c r="N24" i="54"/>
  <c r="N54" i="54" s="1"/>
  <c r="O24" i="54"/>
  <c r="P24" i="54"/>
  <c r="Q24" i="54"/>
  <c r="R24" i="54"/>
  <c r="S24" i="54"/>
  <c r="T24" i="54"/>
  <c r="T54" i="54" s="1"/>
  <c r="U24" i="54"/>
  <c r="V24" i="54"/>
  <c r="V54" i="54" s="1"/>
  <c r="W24" i="54"/>
  <c r="X24" i="54"/>
  <c r="Y24" i="54"/>
  <c r="Z24" i="54"/>
  <c r="AA24" i="54"/>
  <c r="AB24" i="54"/>
  <c r="AB54" i="54" s="1"/>
  <c r="AC24" i="54"/>
  <c r="J27" i="54"/>
  <c r="J28" i="54"/>
  <c r="J29" i="54"/>
  <c r="J30" i="54"/>
  <c r="J31" i="54"/>
  <c r="J32" i="54"/>
  <c r="J33" i="54"/>
  <c r="D34" i="54"/>
  <c r="J34" i="54"/>
  <c r="N34" i="54"/>
  <c r="O34" i="54"/>
  <c r="P34" i="54"/>
  <c r="Q34" i="54"/>
  <c r="R34" i="54"/>
  <c r="S34" i="54"/>
  <c r="S54" i="54" s="1"/>
  <c r="T34" i="54"/>
  <c r="U34" i="54"/>
  <c r="V34" i="54"/>
  <c r="W34" i="54"/>
  <c r="X34" i="54"/>
  <c r="Y34" i="54"/>
  <c r="Z34" i="54"/>
  <c r="AA34" i="54"/>
  <c r="AB34" i="54"/>
  <c r="AC34" i="54"/>
  <c r="J37" i="54"/>
  <c r="J38" i="54"/>
  <c r="J39" i="54"/>
  <c r="J52" i="54" s="1"/>
  <c r="J42" i="54"/>
  <c r="J43" i="54"/>
  <c r="J44" i="54"/>
  <c r="J45" i="54"/>
  <c r="J46" i="54"/>
  <c r="J48" i="54"/>
  <c r="J49" i="54"/>
  <c r="J50" i="54"/>
  <c r="J51" i="54"/>
  <c r="D52" i="54"/>
  <c r="F52" i="54"/>
  <c r="N52" i="54"/>
  <c r="O52" i="54"/>
  <c r="P52" i="54"/>
  <c r="P54" i="54" s="1"/>
  <c r="Q52" i="54"/>
  <c r="R52" i="54"/>
  <c r="S52" i="54"/>
  <c r="T52" i="54"/>
  <c r="U52" i="54"/>
  <c r="V52" i="54"/>
  <c r="W52" i="54"/>
  <c r="X52" i="54"/>
  <c r="X54" i="54" s="1"/>
  <c r="Y52" i="54"/>
  <c r="Z52" i="54"/>
  <c r="AA52" i="54"/>
  <c r="AB52" i="54"/>
  <c r="AC52" i="54"/>
  <c r="D54" i="54"/>
  <c r="F54" i="54"/>
  <c r="R54" i="54"/>
  <c r="U54" i="54"/>
  <c r="Z54" i="54"/>
  <c r="AA54" i="54"/>
  <c r="AC54" i="54"/>
  <c r="J11" i="53"/>
  <c r="J12" i="53"/>
  <c r="J13" i="53"/>
  <c r="J17" i="53" s="1"/>
  <c r="J54" i="53" s="1"/>
  <c r="J14" i="53"/>
  <c r="J15" i="53"/>
  <c r="J16" i="53"/>
  <c r="D17" i="53"/>
  <c r="D54" i="53" s="1"/>
  <c r="N17" i="53"/>
  <c r="N54" i="53" s="1"/>
  <c r="O17" i="53"/>
  <c r="P17" i="53"/>
  <c r="Q17" i="53"/>
  <c r="R17" i="53"/>
  <c r="S17" i="53"/>
  <c r="T17" i="53"/>
  <c r="T54" i="53" s="1"/>
  <c r="U17" i="53"/>
  <c r="V17" i="53"/>
  <c r="V54" i="53" s="1"/>
  <c r="W17" i="53"/>
  <c r="X17" i="53"/>
  <c r="Y17" i="53"/>
  <c r="Z17" i="53"/>
  <c r="AA17" i="53"/>
  <c r="AB17" i="53"/>
  <c r="AB54" i="53" s="1"/>
  <c r="AC17" i="53"/>
  <c r="J20" i="53"/>
  <c r="J21" i="53"/>
  <c r="J24" i="53" s="1"/>
  <c r="J22" i="53"/>
  <c r="J23" i="53"/>
  <c r="D24" i="53"/>
  <c r="N24" i="53"/>
  <c r="O24" i="53"/>
  <c r="P24" i="53"/>
  <c r="Q24" i="53"/>
  <c r="R24" i="53"/>
  <c r="S24" i="53"/>
  <c r="S54" i="53" s="1"/>
  <c r="T24" i="53"/>
  <c r="U24" i="53"/>
  <c r="V24" i="53"/>
  <c r="W24" i="53"/>
  <c r="X24" i="53"/>
  <c r="Y24" i="53"/>
  <c r="Y54" i="53" s="1"/>
  <c r="Z24" i="53"/>
  <c r="AA24" i="53"/>
  <c r="AA54" i="53" s="1"/>
  <c r="AB24" i="53"/>
  <c r="AC24" i="53"/>
  <c r="J27" i="53"/>
  <c r="J28" i="53"/>
  <c r="J34" i="53" s="1"/>
  <c r="J29" i="53"/>
  <c r="J30" i="53"/>
  <c r="J31" i="53"/>
  <c r="J32" i="53"/>
  <c r="J33" i="53"/>
  <c r="D34" i="53"/>
  <c r="N34" i="53"/>
  <c r="O34" i="53"/>
  <c r="O54" i="53" s="1"/>
  <c r="P34" i="53"/>
  <c r="Q34" i="53"/>
  <c r="R34" i="53"/>
  <c r="S34" i="53"/>
  <c r="T34" i="53"/>
  <c r="U34" i="53"/>
  <c r="V34" i="53"/>
  <c r="W34" i="53"/>
  <c r="X34" i="53"/>
  <c r="Y34" i="53"/>
  <c r="Z34" i="53"/>
  <c r="AA34" i="53"/>
  <c r="AB34" i="53"/>
  <c r="AC34" i="53"/>
  <c r="J37" i="53"/>
  <c r="J38" i="53"/>
  <c r="J39" i="53"/>
  <c r="J42" i="53"/>
  <c r="J43" i="53"/>
  <c r="J44" i="53"/>
  <c r="J45" i="53"/>
  <c r="J46" i="53"/>
  <c r="J48" i="53"/>
  <c r="J49" i="53"/>
  <c r="J50" i="53"/>
  <c r="J51" i="53"/>
  <c r="D52" i="53"/>
  <c r="F52" i="53"/>
  <c r="F54" i="53" s="1"/>
  <c r="J52" i="53"/>
  <c r="N52" i="53"/>
  <c r="O52" i="53"/>
  <c r="P52" i="53"/>
  <c r="Q52" i="53"/>
  <c r="R52" i="53"/>
  <c r="S52" i="53"/>
  <c r="T52" i="53"/>
  <c r="U52" i="53"/>
  <c r="V52" i="53"/>
  <c r="W52" i="53"/>
  <c r="X52" i="53"/>
  <c r="Y52" i="53"/>
  <c r="Z52" i="53"/>
  <c r="AA52" i="53"/>
  <c r="AB52" i="53"/>
  <c r="AC52" i="53"/>
  <c r="P54" i="53"/>
  <c r="R54" i="53"/>
  <c r="U54" i="53"/>
  <c r="W54" i="53"/>
  <c r="X54" i="53"/>
  <c r="Z54" i="53"/>
  <c r="AC54" i="53"/>
  <c r="J11" i="55"/>
  <c r="J12" i="55"/>
  <c r="J17" i="55" s="1"/>
  <c r="J13" i="55"/>
  <c r="J14" i="55"/>
  <c r="J15" i="55"/>
  <c r="J16" i="55"/>
  <c r="D17" i="55"/>
  <c r="D54" i="55" s="1"/>
  <c r="N17" i="55"/>
  <c r="O17" i="55"/>
  <c r="P17" i="55"/>
  <c r="Q17" i="55"/>
  <c r="J20" i="55"/>
  <c r="J21" i="55"/>
  <c r="J22" i="55"/>
  <c r="J23" i="55"/>
  <c r="D24" i="55"/>
  <c r="J24" i="55"/>
  <c r="N24" i="55"/>
  <c r="O24" i="55"/>
  <c r="P24" i="55"/>
  <c r="Q24" i="55"/>
  <c r="J27" i="55"/>
  <c r="J34" i="55" s="1"/>
  <c r="J28" i="55"/>
  <c r="J29" i="55"/>
  <c r="J30" i="55"/>
  <c r="J31" i="55"/>
  <c r="J32" i="55"/>
  <c r="J33" i="55"/>
  <c r="D34" i="55"/>
  <c r="N34" i="55"/>
  <c r="O34" i="55"/>
  <c r="P34" i="55"/>
  <c r="P54" i="55" s="1"/>
  <c r="Q34" i="55"/>
  <c r="J37" i="55"/>
  <c r="J38" i="55"/>
  <c r="J39" i="55"/>
  <c r="J42" i="55"/>
  <c r="J43" i="55"/>
  <c r="J44" i="55"/>
  <c r="J52" i="55" s="1"/>
  <c r="J45" i="55"/>
  <c r="J46" i="55"/>
  <c r="J48" i="55"/>
  <c r="J50" i="55"/>
  <c r="J51" i="55"/>
  <c r="D52" i="55"/>
  <c r="F52" i="55"/>
  <c r="N52" i="55"/>
  <c r="O52" i="55"/>
  <c r="O54" i="55" s="1"/>
  <c r="P52" i="55"/>
  <c r="Q52" i="55"/>
  <c r="Q54" i="55" s="1"/>
  <c r="F54" i="55"/>
  <c r="J11" i="58"/>
  <c r="J17" i="58" s="1"/>
  <c r="J12" i="58"/>
  <c r="J13" i="58"/>
  <c r="J14" i="58"/>
  <c r="J15" i="58"/>
  <c r="J16" i="58"/>
  <c r="D17" i="58"/>
  <c r="D54" i="58" s="1"/>
  <c r="N17" i="58"/>
  <c r="N54" i="58" s="1"/>
  <c r="O17" i="58"/>
  <c r="P17" i="58"/>
  <c r="Q17" i="58"/>
  <c r="R17" i="58"/>
  <c r="S17" i="58"/>
  <c r="T17" i="58"/>
  <c r="T54" i="58" s="1"/>
  <c r="U17" i="58"/>
  <c r="V17" i="58"/>
  <c r="V54" i="58" s="1"/>
  <c r="W17" i="58"/>
  <c r="X17" i="58"/>
  <c r="Y17" i="58"/>
  <c r="Z17" i="58"/>
  <c r="AA17" i="58"/>
  <c r="AB17" i="58"/>
  <c r="AB54" i="58" s="1"/>
  <c r="AC17" i="58"/>
  <c r="J20" i="58"/>
  <c r="J21" i="58"/>
  <c r="J22" i="58"/>
  <c r="J23" i="58"/>
  <c r="D24" i="58"/>
  <c r="J24" i="58"/>
  <c r="N24" i="58"/>
  <c r="O24" i="58"/>
  <c r="P24" i="58"/>
  <c r="Q24" i="58"/>
  <c r="R24" i="58"/>
  <c r="S24" i="58"/>
  <c r="S54" i="58" s="1"/>
  <c r="T24" i="58"/>
  <c r="U24" i="58"/>
  <c r="V24" i="58"/>
  <c r="W24" i="58"/>
  <c r="X24" i="58"/>
  <c r="Y24" i="58"/>
  <c r="Y54" i="58" s="1"/>
  <c r="Z24" i="58"/>
  <c r="AA24" i="58"/>
  <c r="AA54" i="58" s="1"/>
  <c r="AB24" i="58"/>
  <c r="AC24" i="58"/>
  <c r="J27" i="58"/>
  <c r="J28" i="58"/>
  <c r="J34" i="58" s="1"/>
  <c r="J29" i="58"/>
  <c r="J30" i="58"/>
  <c r="J31" i="58"/>
  <c r="J32" i="58"/>
  <c r="J33" i="58"/>
  <c r="D34" i="58"/>
  <c r="N34" i="58"/>
  <c r="O34" i="58"/>
  <c r="P34" i="58"/>
  <c r="Q34" i="58"/>
  <c r="R34" i="58"/>
  <c r="S34" i="58"/>
  <c r="T34" i="58"/>
  <c r="U34" i="58"/>
  <c r="V34" i="58"/>
  <c r="W34" i="58"/>
  <c r="X34" i="58"/>
  <c r="Y34" i="58"/>
  <c r="Z34" i="58"/>
  <c r="AA34" i="58"/>
  <c r="AB34" i="58"/>
  <c r="AC34" i="58"/>
  <c r="J37" i="58"/>
  <c r="J38" i="58"/>
  <c r="J39" i="58"/>
  <c r="J42" i="58"/>
  <c r="J43" i="58"/>
  <c r="J44" i="58"/>
  <c r="J45" i="58"/>
  <c r="J46" i="58"/>
  <c r="J48" i="58"/>
  <c r="J49" i="58"/>
  <c r="J50" i="58"/>
  <c r="J51" i="58"/>
  <c r="D52" i="58"/>
  <c r="F52" i="58"/>
  <c r="F54" i="58" s="1"/>
  <c r="J52" i="58"/>
  <c r="N52" i="58"/>
  <c r="O52" i="58"/>
  <c r="P52" i="58"/>
  <c r="Q52" i="58"/>
  <c r="R52" i="58"/>
  <c r="S52" i="58"/>
  <c r="T52" i="58"/>
  <c r="U52" i="58"/>
  <c r="V52" i="58"/>
  <c r="W52" i="58"/>
  <c r="X52" i="58"/>
  <c r="Y52" i="58"/>
  <c r="Z52" i="58"/>
  <c r="AA52" i="58"/>
  <c r="AB52" i="58"/>
  <c r="AC52" i="58"/>
  <c r="O54" i="58"/>
  <c r="P54" i="58"/>
  <c r="R54" i="58"/>
  <c r="U54" i="58"/>
  <c r="W54" i="58"/>
  <c r="X54" i="58"/>
  <c r="Z54" i="58"/>
  <c r="AC54" i="58"/>
  <c r="J11" i="57"/>
  <c r="J12" i="57"/>
  <c r="J17" i="57" s="1"/>
  <c r="J54" i="57" s="1"/>
  <c r="J13" i="57"/>
  <c r="F14" i="57"/>
  <c r="J14" i="57" s="1"/>
  <c r="J15" i="57"/>
  <c r="J16" i="57"/>
  <c r="D17" i="57"/>
  <c r="F17" i="57"/>
  <c r="N17" i="57"/>
  <c r="O17" i="57"/>
  <c r="P17" i="57"/>
  <c r="Q17" i="57"/>
  <c r="Q54" i="57" s="1"/>
  <c r="R17" i="57"/>
  <c r="S17" i="57"/>
  <c r="T17" i="57"/>
  <c r="U17" i="57"/>
  <c r="V17" i="57"/>
  <c r="W17" i="57"/>
  <c r="W54" i="57" s="1"/>
  <c r="X17" i="57"/>
  <c r="Y17" i="57"/>
  <c r="Y54" i="57" s="1"/>
  <c r="Z17" i="57"/>
  <c r="AA17" i="57"/>
  <c r="AB17" i="57"/>
  <c r="AC17" i="57"/>
  <c r="J20" i="57"/>
  <c r="J24" i="57" s="1"/>
  <c r="J21" i="57"/>
  <c r="J22" i="57"/>
  <c r="J23" i="57"/>
  <c r="D24" i="57"/>
  <c r="N24" i="57"/>
  <c r="O24" i="57"/>
  <c r="P24" i="57"/>
  <c r="Q24" i="57"/>
  <c r="R24" i="57"/>
  <c r="S24" i="57"/>
  <c r="T24" i="57"/>
  <c r="T54" i="57" s="1"/>
  <c r="U24" i="57"/>
  <c r="V24" i="57"/>
  <c r="V54" i="57" s="1"/>
  <c r="W24" i="57"/>
  <c r="X24" i="57"/>
  <c r="Y24" i="57"/>
  <c r="Z24" i="57"/>
  <c r="AA24" i="57"/>
  <c r="AB24" i="57"/>
  <c r="AB54" i="57" s="1"/>
  <c r="AC24" i="57"/>
  <c r="J27" i="57"/>
  <c r="J28" i="57"/>
  <c r="J29" i="57"/>
  <c r="J30" i="57"/>
  <c r="J31" i="57"/>
  <c r="J32" i="57"/>
  <c r="J33" i="57"/>
  <c r="D34" i="57"/>
  <c r="J34" i="57"/>
  <c r="N34" i="57"/>
  <c r="O34" i="57"/>
  <c r="P34" i="57"/>
  <c r="Q34" i="57"/>
  <c r="R34" i="57"/>
  <c r="S34" i="57"/>
  <c r="T34" i="57"/>
  <c r="U34" i="57"/>
  <c r="V34" i="57"/>
  <c r="W34" i="57"/>
  <c r="X34" i="57"/>
  <c r="Y34" i="57"/>
  <c r="Z34" i="57"/>
  <c r="AA34" i="57"/>
  <c r="AB34" i="57"/>
  <c r="AC34" i="57"/>
  <c r="J37" i="57"/>
  <c r="J38" i="57"/>
  <c r="J39" i="57"/>
  <c r="J52" i="57" s="1"/>
  <c r="J42" i="57"/>
  <c r="J43" i="57"/>
  <c r="J44" i="57"/>
  <c r="J45" i="57"/>
  <c r="J46" i="57"/>
  <c r="J48" i="57"/>
  <c r="J49" i="57"/>
  <c r="J50" i="57"/>
  <c r="J51" i="57"/>
  <c r="D52" i="57"/>
  <c r="F52" i="57"/>
  <c r="N52" i="57"/>
  <c r="O52" i="57"/>
  <c r="P52" i="57"/>
  <c r="Q52" i="57"/>
  <c r="R52" i="57"/>
  <c r="S52" i="57"/>
  <c r="T52" i="57"/>
  <c r="U52" i="57"/>
  <c r="V52" i="57"/>
  <c r="W52" i="57"/>
  <c r="X52" i="57"/>
  <c r="Y52" i="57"/>
  <c r="Z52" i="57"/>
  <c r="AA52" i="57"/>
  <c r="AB52" i="57"/>
  <c r="AC52" i="57"/>
  <c r="D54" i="57"/>
  <c r="F54" i="57"/>
  <c r="P54" i="57"/>
  <c r="R54" i="57"/>
  <c r="S54" i="57"/>
  <c r="U54" i="57"/>
  <c r="X54" i="57"/>
  <c r="Z54" i="57"/>
  <c r="AA54" i="57"/>
  <c r="AC54" i="57"/>
  <c r="D17" i="59"/>
  <c r="D24" i="59"/>
  <c r="J24" i="59"/>
  <c r="N24" i="59"/>
  <c r="O24" i="59"/>
  <c r="P24" i="59"/>
  <c r="P54" i="59" s="1"/>
  <c r="Q24" i="59"/>
  <c r="Q54" i="59" s="1"/>
  <c r="D34" i="59"/>
  <c r="J34" i="59"/>
  <c r="N34" i="59"/>
  <c r="O34" i="59"/>
  <c r="P34" i="59"/>
  <c r="Q34" i="59"/>
  <c r="F49" i="59"/>
  <c r="F52" i="59" s="1"/>
  <c r="F54" i="59" s="1"/>
  <c r="D52" i="59"/>
  <c r="J52" i="59"/>
  <c r="N52" i="59"/>
  <c r="N54" i="59" s="1"/>
  <c r="O52" i="59"/>
  <c r="P52" i="59"/>
  <c r="Q52" i="59"/>
  <c r="D54" i="59"/>
  <c r="J54" i="59"/>
  <c r="O54" i="59"/>
  <c r="N54" i="57" l="1"/>
  <c r="O54" i="57"/>
  <c r="AE92" i="39"/>
  <c r="F97" i="39"/>
  <c r="X97" i="38"/>
  <c r="Z97" i="38" s="1"/>
  <c r="L92" i="41"/>
  <c r="L97" i="41" s="1"/>
  <c r="P164" i="41"/>
  <c r="P180" i="41" s="1"/>
  <c r="AD97" i="41"/>
  <c r="Z77" i="38"/>
  <c r="X79" i="38"/>
  <c r="J54" i="58"/>
  <c r="J54" i="55"/>
  <c r="T164" i="41"/>
  <c r="T180" i="41" s="1"/>
  <c r="F97" i="41"/>
  <c r="Q164" i="39"/>
  <c r="Q180" i="39" s="1"/>
  <c r="AC97" i="39"/>
  <c r="L164" i="40"/>
  <c r="L180" i="40" s="1"/>
  <c r="M54" i="52"/>
  <c r="T164" i="40"/>
  <c r="T180" i="40" s="1"/>
  <c r="AD164" i="41"/>
  <c r="AD180" i="41" s="1"/>
  <c r="L164" i="41"/>
  <c r="L180" i="41" s="1"/>
  <c r="U164" i="39"/>
  <c r="U180" i="39" s="1"/>
  <c r="P164" i="38"/>
  <c r="P180" i="38" s="1"/>
  <c r="AF89" i="41"/>
  <c r="F92" i="42"/>
  <c r="Q54" i="58"/>
  <c r="Q54" i="53"/>
  <c r="AF162" i="41"/>
  <c r="AF108" i="41"/>
  <c r="AD89" i="41"/>
  <c r="R79" i="40"/>
  <c r="R92" i="40" s="1"/>
  <c r="R97" i="40" s="1"/>
  <c r="R164" i="40" s="1"/>
  <c r="R180" i="40" s="1"/>
  <c r="AE79" i="39"/>
  <c r="N54" i="55"/>
  <c r="AD77" i="41"/>
  <c r="R79" i="38"/>
  <c r="R92" i="38" s="1"/>
  <c r="R97" i="38" s="1"/>
  <c r="R164" i="38" s="1"/>
  <c r="R180" i="38" s="1"/>
  <c r="AD104" i="41"/>
  <c r="AF104" i="41" s="1"/>
  <c r="AD57" i="41"/>
  <c r="AF57" i="41" s="1"/>
  <c r="E14" i="37"/>
  <c r="E36" i="37" s="1"/>
  <c r="E40" i="37" s="1"/>
  <c r="AC162" i="39"/>
  <c r="AC110" i="39"/>
  <c r="AE110" i="39" s="1"/>
  <c r="AE97" i="39" l="1"/>
  <c r="F164" i="39"/>
  <c r="X92" i="38"/>
  <c r="Z92" i="38" s="1"/>
  <c r="Z79" i="38"/>
  <c r="F164" i="41"/>
  <c r="AF97" i="41"/>
  <c r="X97" i="40"/>
  <c r="X164" i="40" s="1"/>
  <c r="X180" i="40" s="1"/>
  <c r="X164" i="38"/>
  <c r="AE162" i="39"/>
  <c r="AC164" i="39"/>
  <c r="AC180" i="39" s="1"/>
  <c r="AD79" i="41"/>
  <c r="AF77" i="41"/>
  <c r="F97" i="42"/>
  <c r="AF164" i="41" l="1"/>
  <c r="F180" i="41"/>
  <c r="AF180" i="41" s="1"/>
  <c r="F180" i="39"/>
  <c r="AE180" i="39" s="1"/>
  <c r="AE164" i="39"/>
  <c r="Z164" i="38"/>
  <c r="X180" i="38"/>
  <c r="Z180" i="38" s="1"/>
  <c r="AF79" i="41"/>
  <c r="AD92" i="41"/>
  <c r="AF92" i="41" s="1"/>
  <c r="F164" i="42"/>
  <c r="F180" i="42" l="1"/>
</calcChain>
</file>

<file path=xl/sharedStrings.xml><?xml version="1.0" encoding="utf-8"?>
<sst xmlns="http://schemas.openxmlformats.org/spreadsheetml/2006/main" count="4076" uniqueCount="557">
  <si>
    <t>2024 Cost Allocation Study - Two Rate Zones</t>
  </si>
  <si>
    <t>Revenue Requirement Summary - By Function</t>
  </si>
  <si>
    <t>Function</t>
  </si>
  <si>
    <t>Line</t>
  </si>
  <si>
    <t>Revenue</t>
  </si>
  <si>
    <t>No.</t>
  </si>
  <si>
    <t>Particulars ($000s)</t>
  </si>
  <si>
    <t>Requirement</t>
  </si>
  <si>
    <t>Gas Supply</t>
  </si>
  <si>
    <t>Storage</t>
  </si>
  <si>
    <t>Transmission</t>
  </si>
  <si>
    <t>Distribution</t>
  </si>
  <si>
    <t>(a) = (sum b:e)</t>
  </si>
  <si>
    <t>(b)</t>
  </si>
  <si>
    <t>(c)</t>
  </si>
  <si>
    <t>(d)</t>
  </si>
  <si>
    <t>(e)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</si>
  <si>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</si>
  <si>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</si>
  <si>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</si>
  <si>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</si>
  <si>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</si>
  <si>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</si>
  <si>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</si>
  <si>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</si>
  <si>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</si>
  <si>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Operating Expenses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</si>
  <si>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</si>
  <si>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</si>
  <si>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</si>
  <si>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</si>
  <si>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</si>
  <si>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</si>
  <si>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Operating Expenses</t>
  </si>
  <si>
    <t>Total Revenue Requirement</t>
  </si>
  <si>
    <t>Other Revenue</t>
  </si>
  <si>
    <t>Total Revenue Requirement Less Other Revenue</t>
  </si>
  <si>
    <r>
      <rPr>
        <sz val="10"/>
        <color theme="1"/>
        <rFont val="Arial"/>
        <family val="2"/>
      </rPr>
      <t xml:space="preserve">                   </t>
    </r>
    <r>
      <rPr>
        <u/>
        <sz val="10"/>
        <color theme="1"/>
        <rFont val="Arial"/>
        <family val="2"/>
      </rPr>
      <t>2024 Cost Allocation Study - Two Rate Zones</t>
    </r>
  </si>
  <si>
    <r>
      <rPr>
        <sz val="10"/>
        <color theme="1"/>
        <rFont val="Arial"/>
        <family val="2"/>
      </rPr>
      <t xml:space="preserve">                   </t>
    </r>
    <r>
      <rPr>
        <u/>
        <sz val="10"/>
        <color theme="1"/>
        <rFont val="Arial"/>
        <family val="2"/>
      </rPr>
      <t>Revenue Requirement Summary - By Rate Class</t>
    </r>
  </si>
  <si>
    <t xml:space="preserve">Revenue Requirement Summary - By Rate Class </t>
  </si>
  <si>
    <t>In-franchise Rate Classes</t>
  </si>
  <si>
    <t>Wholesale Rate Classes</t>
  </si>
  <si>
    <t>Ex-franchise Rate Classes</t>
  </si>
  <si>
    <t>Rate E01</t>
  </si>
  <si>
    <t>Rate E02</t>
  </si>
  <si>
    <t>Rate E10</t>
  </si>
  <si>
    <t>E12</t>
  </si>
  <si>
    <t>E14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</si>
  <si>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</si>
  <si>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</si>
  <si>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</si>
  <si>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</si>
  <si>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</si>
  <si>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</si>
  <si>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</si>
  <si>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</si>
  <si>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</si>
  <si>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</si>
  <si>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</si>
  <si>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</si>
  <si>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</si>
  <si>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</si>
  <si>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</si>
  <si>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</si>
  <si>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(a)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</si>
  <si>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</si>
  <si>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</si>
  <si>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</si>
  <si>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</si>
  <si>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</si>
  <si>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</si>
  <si>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</si>
  <si>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</si>
  <si>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</si>
  <si>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</si>
  <si>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</si>
  <si>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</si>
  <si>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</si>
  <si>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</si>
  <si>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</si>
  <si>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Functionalization</t>
  </si>
  <si>
    <t>Total</t>
  </si>
  <si>
    <t>Direct</t>
  </si>
  <si>
    <t>Balance</t>
  </si>
  <si>
    <t>Functional</t>
  </si>
  <si>
    <t>Assignment</t>
  </si>
  <si>
    <t>to be</t>
  </si>
  <si>
    <t>Allocation</t>
  </si>
  <si>
    <t>Factor</t>
  </si>
  <si>
    <t xml:space="preserve">Match </t>
  </si>
  <si>
    <t>Functionalized</t>
  </si>
  <si>
    <t>Check</t>
  </si>
  <si>
    <t>(d) = (a-b)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</si>
  <si>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</si>
  <si>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</si>
  <si>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</si>
  <si>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</si>
  <si>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</si>
  <si>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</si>
  <si>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</si>
  <si>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</si>
  <si>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</si>
  <si>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</si>
  <si>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</si>
  <si>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</si>
  <si>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</si>
  <si>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</si>
  <si>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</si>
  <si>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</si>
  <si>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</si>
  <si>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</si>
  <si>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</si>
  <si>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</si>
  <si>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</si>
  <si>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</si>
  <si>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</si>
  <si>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</si>
  <si>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</si>
  <si>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</si>
  <si>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</si>
  <si>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</si>
  <si>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</si>
  <si>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</si>
  <si>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</si>
  <si>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</si>
  <si>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</si>
  <si>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</si>
  <si>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</si>
  <si>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</si>
  <si>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</si>
  <si>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</si>
  <si>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</si>
  <si>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</si>
  <si>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</si>
  <si>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</si>
  <si>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</si>
  <si>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</si>
  <si>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</si>
  <si>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</si>
  <si>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</si>
  <si>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</si>
  <si>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</si>
  <si>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</si>
  <si>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</si>
  <si>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</si>
  <si>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</si>
  <si>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</si>
  <si>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</si>
  <si>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</si>
  <si>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</si>
  <si>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</si>
  <si>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</si>
  <si>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</si>
  <si>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</si>
  <si>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</si>
  <si>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</si>
  <si>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</si>
  <si>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</si>
  <si>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</si>
  <si>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</si>
  <si>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</si>
  <si>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</si>
  <si>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</si>
  <si>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</si>
  <si>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</si>
  <si>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</si>
  <si>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</si>
  <si>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</si>
  <si>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</si>
  <si>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</si>
  <si>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</si>
  <si>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</si>
  <si>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</si>
  <si>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</si>
  <si>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</si>
  <si>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 xml:space="preserve">     Supervision</t>
  </si>
  <si>
    <t>Lines</t>
  </si>
  <si>
    <t>Meter &amp; Regulator</t>
  </si>
  <si>
    <t>Service &amp; Equipment on Customer Premise</t>
  </si>
  <si>
    <t>Mains &amp; Services</t>
  </si>
  <si>
    <t>Other Distribution</t>
  </si>
  <si>
    <t>System Operation &amp; Engineering</t>
  </si>
  <si>
    <t>DP_GS_GENOPS</t>
  </si>
  <si>
    <t>GENOPS&amp;ENG</t>
  </si>
  <si>
    <t>Sales Promotion &amp; Supervision</t>
  </si>
  <si>
    <t>Demand Side Management - Program</t>
  </si>
  <si>
    <t>Demand Side Management - Administration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</si>
  <si>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</si>
  <si>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</si>
  <si>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</si>
  <si>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</si>
  <si>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</si>
  <si>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</si>
  <si>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</si>
  <si>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</si>
  <si>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DP_GS_EMPBEN</t>
  </si>
  <si>
    <t>LABOUR</t>
  </si>
  <si>
    <t>DP_GS_A&amp;G</t>
  </si>
  <si>
    <t>O&amp;M</t>
  </si>
  <si>
    <t>Total O&amp;M Expenses (sum line 64 to 101)</t>
  </si>
  <si>
    <t>Total Revenue Requirement (lines 57+60+63+102)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</si>
  <si>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</si>
  <si>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</si>
  <si>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</si>
  <si>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</si>
  <si>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</si>
  <si>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</si>
  <si>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</si>
  <si>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</si>
  <si>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(line 103 - line 111)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</si>
  <si>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</si>
  <si>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</si>
  <si>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</si>
  <si>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</si>
  <si>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</si>
  <si>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</si>
  <si>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</si>
  <si>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</si>
  <si>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</si>
  <si>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</si>
  <si>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(l) = (f+g+h+i+j+k)</t>
  </si>
  <si>
    <t xml:space="preserve">Gross Plant </t>
  </si>
  <si>
    <t>GASSUPPLY_CLASS</t>
  </si>
  <si>
    <t xml:space="preserve"> </t>
  </si>
  <si>
    <t>ADMIN</t>
  </si>
  <si>
    <t>OPTIMIZATION</t>
  </si>
  <si>
    <t>(lines 10 - line 111)</t>
  </si>
  <si>
    <t>Storage Classification</t>
  </si>
  <si>
    <t>Storage Demand</t>
  </si>
  <si>
    <t>Operational</t>
  </si>
  <si>
    <t>Deliverability</t>
  </si>
  <si>
    <t>Space</t>
  </si>
  <si>
    <t>Contingency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</si>
  <si>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</si>
  <si>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</si>
  <si>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</si>
  <si>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</si>
  <si>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</si>
  <si>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</si>
  <si>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</si>
  <si>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</si>
  <si>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</si>
  <si>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</si>
  <si>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</si>
  <si>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</si>
  <si>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</si>
  <si>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</si>
  <si>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</si>
  <si>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</si>
  <si>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</si>
  <si>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</si>
  <si>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</si>
  <si>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 xml:space="preserve">      Supervision</t>
  </si>
  <si>
    <t>STOR_LABOUR</t>
  </si>
  <si>
    <t>STOR_O&amp;M</t>
  </si>
  <si>
    <t>(lines 103 - line 111)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</si>
  <si>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</si>
  <si>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</si>
  <si>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</si>
  <si>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</si>
  <si>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</si>
  <si>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</si>
  <si>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</si>
  <si>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</si>
  <si>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</si>
  <si>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</si>
  <si>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(m) = (sum f to l)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</si>
  <si>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</si>
  <si>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</si>
  <si>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</si>
  <si>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</si>
  <si>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</si>
  <si>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</si>
  <si>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</si>
  <si>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</si>
  <si>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</si>
  <si>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</si>
  <si>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</si>
  <si>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</si>
  <si>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</si>
  <si>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</si>
  <si>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</si>
  <si>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</si>
  <si>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</si>
  <si>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</si>
  <si>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</si>
  <si>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</si>
  <si>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</si>
  <si>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</si>
  <si>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</si>
  <si>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</si>
  <si>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</si>
  <si>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</si>
  <si>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</si>
  <si>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</si>
  <si>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</si>
  <si>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</si>
  <si>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</si>
  <si>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</si>
  <si>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</si>
  <si>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</si>
  <si>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</si>
  <si>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</si>
  <si>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</si>
  <si>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</si>
  <si>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</si>
  <si>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</si>
  <si>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</si>
  <si>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</si>
  <si>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</si>
  <si>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</si>
  <si>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</si>
  <si>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</si>
  <si>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</si>
  <si>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</si>
  <si>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</si>
  <si>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</si>
  <si>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</si>
  <si>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</si>
  <si>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</si>
  <si>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</si>
  <si>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</si>
  <si>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</si>
  <si>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</si>
  <si>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Total Allocation to Rate Zones</t>
  </si>
  <si>
    <t xml:space="preserve">Total Revenue </t>
  </si>
  <si>
    <t xml:space="preserve">Total Direct </t>
  </si>
  <si>
    <t>Direct Assignment</t>
  </si>
  <si>
    <t>Balance to be</t>
  </si>
  <si>
    <t xml:space="preserve">Requirement </t>
  </si>
  <si>
    <t>Net of Other Revenue</t>
  </si>
  <si>
    <t xml:space="preserve">Allocated </t>
  </si>
  <si>
    <t>North Rate Zone</t>
  </si>
  <si>
    <t>South Rate Zone</t>
  </si>
  <si>
    <t>Ex-franchise</t>
  </si>
  <si>
    <t>Gas Supply Revenue Requirement</t>
  </si>
  <si>
    <t>Gas Supply Commodity</t>
  </si>
  <si>
    <t>SUPPLY_VOL_SA</t>
  </si>
  <si>
    <t>Load Balancing - Transportation</t>
  </si>
  <si>
    <t>LOAD_BALANCING_SA</t>
  </si>
  <si>
    <t>Load Balancing - Commodity</t>
  </si>
  <si>
    <t>NETFROMSTOR_SA</t>
  </si>
  <si>
    <t>Transportation Demand</t>
  </si>
  <si>
    <t>TRANSPT_DEMAND_OPT_SA</t>
  </si>
  <si>
    <t>TRANS_DEMAND_SA</t>
  </si>
  <si>
    <t>Transportation Commodity</t>
  </si>
  <si>
    <t>TRANS_FUEL_SA</t>
  </si>
  <si>
    <t>ADMIN SA</t>
  </si>
  <si>
    <t>Total Gas Supply Revenue Requirement</t>
  </si>
  <si>
    <t>Storage Revenue Requirement</t>
  </si>
  <si>
    <t>Storage Demand - Deliverability</t>
  </si>
  <si>
    <t>Storage Demand - Space</t>
  </si>
  <si>
    <t>GASSTORALLO_SA</t>
  </si>
  <si>
    <t>STORAGEXCESS_SA</t>
  </si>
  <si>
    <t>Storage Demand - Operational Contingency</t>
  </si>
  <si>
    <t>OP_CONTINGENCY_SA</t>
  </si>
  <si>
    <t>Storage Commodity</t>
  </si>
  <si>
    <t>STORCOMM_SA</t>
  </si>
  <si>
    <t>Total Storage Revenue Requirement</t>
  </si>
  <si>
    <t>Transmission Revenue Requirement</t>
  </si>
  <si>
    <t>Transmission Demand - Dawn Station</t>
  </si>
  <si>
    <t>DAWNDEMAND_SA</t>
  </si>
  <si>
    <t>Transmission Demand - Kirkwall Station</t>
  </si>
  <si>
    <t>KIRKWALL_SA</t>
  </si>
  <si>
    <t>Transmission Demand - Parkway Station</t>
  </si>
  <si>
    <t>PKWY_SA</t>
  </si>
  <si>
    <t>Transmission Demand - Dawn Parkway</t>
  </si>
  <si>
    <t>D-PTRANS_SA</t>
  </si>
  <si>
    <t>Transmission Demand - Albion</t>
  </si>
  <si>
    <t>ALBIONTRANS_SA</t>
  </si>
  <si>
    <t>Transmission Demand - Panhandle St. Clair</t>
  </si>
  <si>
    <t>PAN_STCLAIR_SA</t>
  </si>
  <si>
    <t>Transmission Commodity</t>
  </si>
  <si>
    <t>TRANS_COMPFUEL_SA</t>
  </si>
  <si>
    <t>TRANSCOMM_SA</t>
  </si>
  <si>
    <t>Total Transmission Revenue Requirement</t>
  </si>
  <si>
    <t xml:space="preserve">Distribution Revenue Requirement </t>
  </si>
  <si>
    <t>Distribution Demand - High Pressure &gt; 4"</t>
  </si>
  <si>
    <t>HIGHPRESS&gt;4_SA</t>
  </si>
  <si>
    <t>Distribution Demand - High Pressure &lt;= 4"</t>
  </si>
  <si>
    <t>HIGHPRESS&lt;=4_SA</t>
  </si>
  <si>
    <t>Distribution Demand - Low Pressure</t>
  </si>
  <si>
    <t>LOWPRESS_SA</t>
  </si>
  <si>
    <t>Distribution Demand - Specific Allocation</t>
  </si>
  <si>
    <t>Distribution Demand Specific - DSM Program</t>
  </si>
  <si>
    <t>DSM_PRO_SA</t>
  </si>
  <si>
    <t>Distribution Demand Specific - DSM Admin</t>
  </si>
  <si>
    <t>DSM_ADM_SA</t>
  </si>
  <si>
    <t>Distribution Customer - Mains</t>
  </si>
  <si>
    <t>DIST_MAINS_SA</t>
  </si>
  <si>
    <t>Distribution Customer - Services</t>
  </si>
  <si>
    <t>DIST_SERVICES_SA</t>
  </si>
  <si>
    <t>Distribution Customer - Meters</t>
  </si>
  <si>
    <t>METERREPLCOST_SA</t>
  </si>
  <si>
    <t>Distribution Customer - Stations</t>
  </si>
  <si>
    <t>STATIONREPLCOST_SA</t>
  </si>
  <si>
    <t xml:space="preserve">Distribution Customer- Specific </t>
  </si>
  <si>
    <t>BAD_DEBT_SA</t>
  </si>
  <si>
    <t>SALES_PROMO_SA</t>
  </si>
  <si>
    <t>TOTAL_CUSTOMERS_SA</t>
  </si>
  <si>
    <t>CUST_EXCL_GS_SA</t>
  </si>
  <si>
    <t>Distribution Commodity</t>
  </si>
  <si>
    <t>DISTCOMM_SA</t>
  </si>
  <si>
    <t>Total Distribution Revenue Requirement</t>
  </si>
  <si>
    <t xml:space="preserve">Total Revenue Requirement </t>
  </si>
  <si>
    <t>Total Allocation - North Rate Zone</t>
  </si>
  <si>
    <t xml:space="preserve">Total Allocation - North Rate Zone </t>
  </si>
  <si>
    <t>Rate</t>
  </si>
  <si>
    <t>E01</t>
  </si>
  <si>
    <t>E02</t>
  </si>
  <si>
    <t>E10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</si>
  <si>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</si>
  <si>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</si>
  <si>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</si>
  <si>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</si>
  <si>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</si>
  <si>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</si>
  <si>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</si>
  <si>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</si>
  <si>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</si>
  <si>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E62</t>
  </si>
  <si>
    <t>E64</t>
  </si>
  <si>
    <t>SUPPLY_VOL</t>
  </si>
  <si>
    <t>LOAD_BALANCING</t>
  </si>
  <si>
    <t>NETFROMSTOR</t>
  </si>
  <si>
    <t>TRANSPT_DEMAND_OPT</t>
  </si>
  <si>
    <t>TRANSDEMAND</t>
  </si>
  <si>
    <t>TRANS_FUEL</t>
  </si>
  <si>
    <t>GASSTORALLO</t>
  </si>
  <si>
    <t>STORAGEXCESS</t>
  </si>
  <si>
    <t>OP_CONTINGENCY</t>
  </si>
  <si>
    <t>STORCOMM</t>
  </si>
  <si>
    <t>DAWN_DEMAND</t>
  </si>
  <si>
    <t>KIRKWALL_DEMAND</t>
  </si>
  <si>
    <t>PKWY_DEMAND</t>
  </si>
  <si>
    <t>D-PTRANS</t>
  </si>
  <si>
    <t>ALBIONTRANS</t>
  </si>
  <si>
    <t>TRANS_COMPFUEL</t>
  </si>
  <si>
    <t>TRANSCOMM</t>
  </si>
  <si>
    <t>Distribution Revenue Requirement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</si>
  <si>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</si>
  <si>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</si>
  <si>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</si>
  <si>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</si>
  <si>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</si>
  <si>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</si>
  <si>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</si>
  <si>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</si>
  <si>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</si>
  <si>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SALESPROMO</t>
  </si>
  <si>
    <t>CUST_EXCL_GS</t>
  </si>
  <si>
    <t>DISTCOMM</t>
  </si>
  <si>
    <t xml:space="preserve">2024 Cost Allocation Study - Two Rate Zones </t>
  </si>
  <si>
    <t>Total Allocation - South Rate Zone</t>
  </si>
  <si>
    <t xml:space="preserve">Total Allocation - South Rate Zone </t>
  </si>
  <si>
    <t>Total Allocation - Ex-franchise</t>
  </si>
  <si>
    <t>E60</t>
  </si>
  <si>
    <t>E70</t>
  </si>
  <si>
    <t>E72</t>
  </si>
  <si>
    <t>E80</t>
  </si>
  <si>
    <t>E82</t>
  </si>
  <si>
    <t>Allocation of Delivery Revenue Requirement to Rate Zones</t>
  </si>
  <si>
    <t>GS OPTIM SA</t>
  </si>
  <si>
    <t>Allocation of Delivery Revenue Requirement - North Rate Zone</t>
  </si>
  <si>
    <t xml:space="preserve">Allocation of Delivery Revenue Requirement - North Rate Zone </t>
  </si>
  <si>
    <t>Allocation of Delivery Revenue Requirement - South Rate Zone</t>
  </si>
  <si>
    <t xml:space="preserve">Allocation of Delivery Revenue Requirement - South Rate Zone </t>
  </si>
  <si>
    <t>Allocation of Delivery Revenue Requirement - Ex-franchise</t>
  </si>
  <si>
    <t>Allocation of Gas Cost Revenue Requirement to Rate Zones</t>
  </si>
  <si>
    <t>Allocation of Gas Cost Revenue Requirement - North Rate Zone</t>
  </si>
  <si>
    <t>Allocation of Gas Cost Revenue Requirement - South Rate Zone</t>
  </si>
  <si>
    <t xml:space="preserve">Allocation of Gas Cost Revenue Requirement - South Rate Zone </t>
  </si>
  <si>
    <t>Allocation of Gas Cost Revenue Requirement - Ex-franchise</t>
  </si>
  <si>
    <t>Total Revenue Requirement Excluding Distribution</t>
  </si>
  <si>
    <t>Functionalization Factors</t>
  </si>
  <si>
    <t xml:space="preserve">Functionalization </t>
  </si>
  <si>
    <t>EXT</t>
  </si>
  <si>
    <t>INT</t>
  </si>
  <si>
    <t xml:space="preserve">Functionalization Factors </t>
  </si>
  <si>
    <t>2024 Cost Allocation Study - Two Rates Zones</t>
  </si>
  <si>
    <t>Gas Supply Classification Factors</t>
  </si>
  <si>
    <t>Gas</t>
  </si>
  <si>
    <t>Classification Factor</t>
  </si>
  <si>
    <t>Supply</t>
  </si>
  <si>
    <t>Storage Classification Factors</t>
  </si>
  <si>
    <t xml:space="preserve">Storage Classification Factors </t>
  </si>
  <si>
    <t>Transmission Classification Factors</t>
  </si>
  <si>
    <t xml:space="preserve">Transmission Classification Factors </t>
  </si>
  <si>
    <t>Distribution Classification Factors</t>
  </si>
  <si>
    <t xml:space="preserve">Distribution </t>
  </si>
  <si>
    <t>Pressure &gt; 4"</t>
  </si>
  <si>
    <t xml:space="preserve">Distribution Classification Factors </t>
  </si>
  <si>
    <t>Allocation Factors - All Rate Zones</t>
  </si>
  <si>
    <t>North</t>
  </si>
  <si>
    <t>South</t>
  </si>
  <si>
    <t>Allocation Factors</t>
  </si>
  <si>
    <t>Rate Zone</t>
  </si>
  <si>
    <t>Ex-Franchise</t>
  </si>
  <si>
    <t>TRANSPT_DEM_OPT_SA</t>
  </si>
  <si>
    <t>ADMIN_SA</t>
  </si>
  <si>
    <t xml:space="preserve">Allocation Factors - All Rate Zones </t>
  </si>
  <si>
    <t>Cost Allocation Study - Two Rate Zones</t>
  </si>
  <si>
    <t>Allocation Factors - North Rate Zone</t>
  </si>
  <si>
    <t>TRANSPT_DEM_OPT</t>
  </si>
  <si>
    <t xml:space="preserve">Allocation Factors - North Rate Zone </t>
  </si>
  <si>
    <t>TRANS_DEMAND</t>
  </si>
  <si>
    <t>Allocation Factors - South Rate Zone</t>
  </si>
  <si>
    <t xml:space="preserve">Allocation Factors - South Rate Zone </t>
  </si>
  <si>
    <t>Allocation Factors - Ex-franchise</t>
  </si>
  <si>
    <t xml:space="preserve">Allocation Factors - Ex-franchise </t>
  </si>
  <si>
    <t>Mapping of Total Revenue Requirement to Rate Component by Rate Class</t>
  </si>
  <si>
    <t>In-franchise</t>
  </si>
  <si>
    <t xml:space="preserve">(d) </t>
  </si>
  <si>
    <t xml:space="preserve">(f) </t>
  </si>
  <si>
    <t>Delivery Revenue Requirement (1)</t>
  </si>
  <si>
    <t>Cost Allocation Study</t>
  </si>
  <si>
    <t>Adjustments</t>
  </si>
  <si>
    <t>Total Delivery Revenue Requirement</t>
  </si>
  <si>
    <t>Rate Design Component</t>
  </si>
  <si>
    <t>Monthly Customer Charge</t>
  </si>
  <si>
    <t xml:space="preserve">Delivery Demand Charge </t>
  </si>
  <si>
    <t>Delivery Commodity Charge</t>
  </si>
  <si>
    <t>Gas Supply Transportation Charge</t>
  </si>
  <si>
    <t>Gas Supply Commodity Charge</t>
  </si>
  <si>
    <t>Storage Charges</t>
  </si>
  <si>
    <t>Gas Cost Revenue Requirement (2)</t>
  </si>
  <si>
    <t>Total Gas Cost Revenue Requirement</t>
  </si>
  <si>
    <t>Delivery Demand Charge</t>
  </si>
  <si>
    <t xml:space="preserve">South </t>
  </si>
  <si>
    <t>Customer Supplied Fuel</t>
  </si>
  <si>
    <t>Total Revenue Requirement (3)</t>
  </si>
  <si>
    <t>Notes:</t>
  </si>
  <si>
    <t>(1)</t>
  </si>
  <si>
    <t>Page 2.</t>
  </si>
  <si>
    <t>(2)</t>
  </si>
  <si>
    <t>Page 3.</t>
  </si>
  <si>
    <t>(3)</t>
  </si>
  <si>
    <t>Total revenue requirement by rate design component is equal to the sum of the delivery and gas cost rate design components.</t>
  </si>
  <si>
    <t>Mapping of Delivery Revenue Requirement to Rate Component by Rate Class</t>
  </si>
  <si>
    <t>Allocation of Delivery Revenue Requirement (1)</t>
  </si>
  <si>
    <t xml:space="preserve">Load Balancing - Transportation </t>
  </si>
  <si>
    <t>Distribution Customer Specific - Uncollectible Accounts</t>
  </si>
  <si>
    <t>Distribution Customer Specific - Distribution Customer Accounting</t>
  </si>
  <si>
    <t>Distribution Customer Specific - Large Volume Customer Care</t>
  </si>
  <si>
    <t>Delivery Revenue Requirement Adjustments</t>
  </si>
  <si>
    <t>Panhandle/St. Clair Transmission Credit (2)</t>
  </si>
  <si>
    <t>Panhandle/St. Clair Re-Allocation (2)</t>
  </si>
  <si>
    <t>Proposed Delivery Revenue Requirement by Rate Design Component (3)</t>
  </si>
  <si>
    <t xml:space="preserve">Gas Supply Commodity Charge </t>
  </si>
  <si>
    <t>Allocation of delivery revenue requirement by rate class per the Cost Allocation Study at Attachment 9.</t>
  </si>
  <si>
    <t>Panhandle/St. Clair transmission cost re-allocation based on the methodology described at Phase 3 Exhibit 8, Tab 2, Schedule 2, Section 1.2.</t>
  </si>
  <si>
    <t>Proposed delivery revenue requirement by rate class per Phase 3 Exhibit 8, Tab 2, Schedule 13, Attachment 1, page 2, column (e).</t>
  </si>
  <si>
    <t>Mapping of Gas Cost Revenue Requirement to Rate Component by Rate Class</t>
  </si>
  <si>
    <t>Allocation of Gas Cost Revenue Requirement (1)</t>
  </si>
  <si>
    <t>Proposed Gas Cost Revenue Requirement by Rate Design Component (2)</t>
  </si>
  <si>
    <t>Allocation of gas cost revenue requirement by rate class per the Cost Allocation Study at Attachment 10.</t>
  </si>
  <si>
    <t>Proposed gas cost revenue requirement by rate class per Phase 3 Exhibit 8, Tab 2, Schedule 13, Attachment 1, page 3, column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</si>
</sst>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-* #,##0.00_-;\-* #,##0.00_-;_-* &quot;-&quot;??_-;_-@_-"/>
    <numFmt numFmtId="167" formatCode="#,##0,"/>
    <numFmt numFmtId="168" formatCode="0.00000%"/>
    <numFmt numFmtId="169" formatCode="0.000000000%"/>
    <numFmt numFmtId="170" formatCode="0.0%"/>
    <numFmt numFmtId="171" formatCode="_(* #,##0.000_);_(* \(#,##0.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2"/>
    </font>
    <font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i/>
      <u/>
      <sz val="10"/>
      <color theme="1"/>
      <name val="Arial"/>
      <family val="2"/>
    </font>
    <font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166" fontId="8" fillId="0" borderId="0" applyFont="0" applyFill="0" applyBorder="0" applyAlignment="0" applyProtection="0"/>
    <xf numFmtId="0" fontId="1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5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 indent="1"/>
    </xf>
    <xf numFmtId="164" fontId="5" fillId="0" borderId="0" xfId="6" applyNumberFormat="1" applyFont="1" applyFill="1"/>
    <xf numFmtId="0" fontId="4" fillId="0" borderId="0" xfId="0" applyFont="1"/>
    <xf numFmtId="0" fontId="5" fillId="0" borderId="0" xfId="0" applyFont="1" applyAlignment="1">
      <alignment horizontal="left" indent="2"/>
    </xf>
    <xf numFmtId="164" fontId="5" fillId="0" borderId="0" xfId="6" applyNumberFormat="1" applyFont="1"/>
    <xf numFmtId="43" fontId="5" fillId="0" borderId="0" xfId="6" applyFont="1"/>
    <xf numFmtId="164" fontId="5" fillId="0" borderId="2" xfId="6" applyNumberFormat="1" applyFont="1" applyBorder="1"/>
    <xf numFmtId="43" fontId="5" fillId="0" borderId="0" xfId="0" applyNumberFormat="1" applyFont="1"/>
    <xf numFmtId="164" fontId="3" fillId="0" borderId="0" xfId="6" applyNumberFormat="1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165" fontId="5" fillId="0" borderId="1" xfId="1" applyNumberFormat="1" applyFont="1" applyFill="1" applyBorder="1"/>
    <xf numFmtId="165" fontId="5" fillId="0" borderId="0" xfId="6" applyNumberFormat="1" applyFont="1" applyFill="1"/>
    <xf numFmtId="164" fontId="5" fillId="0" borderId="0" xfId="6" applyNumberFormat="1" applyFont="1" applyFill="1" applyBorder="1"/>
    <xf numFmtId="164" fontId="5" fillId="0" borderId="1" xfId="6" applyNumberFormat="1" applyFont="1" applyFill="1" applyBorder="1"/>
    <xf numFmtId="164" fontId="5" fillId="0" borderId="3" xfId="6" applyNumberFormat="1" applyFon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4" borderId="0" xfId="0" applyFont="1" applyFill="1"/>
    <xf numFmtId="0" fontId="16" fillId="4" borderId="0" xfId="0" applyFont="1" applyFill="1" applyAlignment="1">
      <alignment horizontal="center"/>
    </xf>
    <xf numFmtId="0" fontId="17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2" xfId="6" applyNumberFormat="1" applyFont="1" applyFill="1" applyBorder="1"/>
    <xf numFmtId="164" fontId="3" fillId="0" borderId="0" xfId="6" applyNumberFormat="1" applyFont="1" applyFill="1" applyBorder="1"/>
    <xf numFmtId="164" fontId="3" fillId="0" borderId="5" xfId="0" applyNumberFormat="1" applyFont="1" applyBorder="1"/>
    <xf numFmtId="0" fontId="7" fillId="0" borderId="0" xfId="0" applyFont="1" applyAlignment="1">
      <alignment horizontal="center"/>
    </xf>
    <xf numFmtId="0" fontId="13" fillId="4" borderId="0" xfId="0" applyFont="1" applyFill="1"/>
    <xf numFmtId="0" fontId="16" fillId="0" borderId="0" xfId="0" applyFont="1" applyAlignment="1">
      <alignment horizontal="center"/>
    </xf>
    <xf numFmtId="164" fontId="5" fillId="0" borderId="2" xfId="6" applyNumberFormat="1" applyFont="1" applyFill="1" applyBorder="1"/>
    <xf numFmtId="43" fontId="5" fillId="0" borderId="0" xfId="6" applyFont="1" applyFill="1" applyBorder="1"/>
    <xf numFmtId="164" fontId="5" fillId="0" borderId="2" xfId="0" applyNumberFormat="1" applyFont="1" applyBorder="1"/>
    <xf numFmtId="43" fontId="5" fillId="0" borderId="2" xfId="6" applyFont="1" applyFill="1" applyBorder="1"/>
    <xf numFmtId="10" fontId="5" fillId="0" borderId="0" xfId="1" applyNumberFormat="1" applyFont="1" applyFill="1"/>
    <xf numFmtId="164" fontId="5" fillId="0" borderId="0" xfId="6" applyNumberFormat="1" applyFont="1" applyBorder="1"/>
    <xf numFmtId="164" fontId="5" fillId="0" borderId="5" xfId="0" applyNumberFormat="1" applyFont="1" applyBorder="1"/>
    <xf numFmtId="0" fontId="5" fillId="0" borderId="4" xfId="0" applyFont="1" applyBorder="1"/>
    <xf numFmtId="164" fontId="3" fillId="0" borderId="1" xfId="0" applyNumberFormat="1" applyFont="1" applyBorder="1"/>
    <xf numFmtId="164" fontId="3" fillId="0" borderId="0" xfId="6" applyNumberFormat="1" applyFont="1" applyBorder="1"/>
    <xf numFmtId="164" fontId="3" fillId="4" borderId="0" xfId="6" applyNumberFormat="1" applyFont="1" applyFill="1" applyBorder="1"/>
    <xf numFmtId="164" fontId="3" fillId="5" borderId="0" xfId="6" applyNumberFormat="1" applyFont="1" applyFill="1" applyBorder="1"/>
    <xf numFmtId="9" fontId="3" fillId="0" borderId="0" xfId="1" applyFont="1" applyBorder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5" fillId="0" borderId="0" xfId="6" applyFont="1" applyBorder="1"/>
    <xf numFmtId="164" fontId="5" fillId="0" borderId="2" xfId="0" applyNumberFormat="1" applyFont="1" applyBorder="1" applyAlignment="1">
      <alignment horizontal="left" indent="2"/>
    </xf>
    <xf numFmtId="43" fontId="5" fillId="0" borderId="0" xfId="0" applyNumberFormat="1" applyFont="1" applyAlignment="1">
      <alignment horizontal="center"/>
    </xf>
    <xf numFmtId="9" fontId="3" fillId="6" borderId="0" xfId="1" applyFont="1" applyFill="1" applyBorder="1"/>
    <xf numFmtId="0" fontId="5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3" fillId="3" borderId="0" xfId="0" applyFont="1" applyFill="1"/>
    <xf numFmtId="0" fontId="5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6" fillId="3" borderId="0" xfId="0" applyFont="1" applyFill="1"/>
    <xf numFmtId="0" fontId="4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164" fontId="3" fillId="3" borderId="0" xfId="0" applyNumberFormat="1" applyFont="1" applyFill="1"/>
    <xf numFmtId="164" fontId="3" fillId="3" borderId="0" xfId="6" applyNumberFormat="1" applyFont="1" applyFill="1"/>
    <xf numFmtId="164" fontId="3" fillId="3" borderId="2" xfId="0" applyNumberFormat="1" applyFont="1" applyFill="1" applyBorder="1"/>
    <xf numFmtId="164" fontId="3" fillId="3" borderId="2" xfId="6" applyNumberFormat="1" applyFont="1" applyFill="1" applyBorder="1"/>
    <xf numFmtId="43" fontId="3" fillId="3" borderId="0" xfId="6" applyFont="1" applyFill="1" applyBorder="1"/>
    <xf numFmtId="164" fontId="3" fillId="3" borderId="0" xfId="6" applyNumberFormat="1" applyFont="1" applyFill="1" applyBorder="1"/>
    <xf numFmtId="165" fontId="3" fillId="3" borderId="0" xfId="1" applyNumberFormat="1" applyFont="1" applyFill="1"/>
    <xf numFmtId="165" fontId="3" fillId="3" borderId="0" xfId="0" applyNumberFormat="1" applyFont="1" applyFill="1"/>
    <xf numFmtId="0" fontId="5" fillId="3" borderId="0" xfId="0" applyFont="1" applyFill="1" applyAlignment="1">
      <alignment horizontal="left" indent="2"/>
    </xf>
    <xf numFmtId="164" fontId="3" fillId="3" borderId="5" xfId="0" applyNumberFormat="1" applyFont="1" applyFill="1" applyBorder="1"/>
    <xf numFmtId="0" fontId="12" fillId="3" borderId="0" xfId="0" applyFont="1" applyFill="1"/>
    <xf numFmtId="164" fontId="5" fillId="3" borderId="0" xfId="6" applyNumberFormat="1" applyFont="1" applyFill="1"/>
    <xf numFmtId="164" fontId="5" fillId="3" borderId="0" xfId="0" applyNumberFormat="1" applyFont="1" applyFill="1"/>
    <xf numFmtId="43" fontId="5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5" fillId="3" borderId="0" xfId="6" applyNumberFormat="1" applyFont="1" applyFill="1" applyBorder="1"/>
    <xf numFmtId="164" fontId="9" fillId="3" borderId="0" xfId="6" applyNumberFormat="1" applyFont="1" applyFill="1" applyBorder="1"/>
    <xf numFmtId="164" fontId="5" fillId="3" borderId="2" xfId="6" applyNumberFormat="1" applyFont="1" applyFill="1" applyBorder="1"/>
    <xf numFmtId="43" fontId="5" fillId="3" borderId="0" xfId="6" applyFont="1" applyFill="1" applyBorder="1"/>
    <xf numFmtId="164" fontId="5" fillId="3" borderId="2" xfId="0" applyNumberFormat="1" applyFont="1" applyFill="1" applyBorder="1"/>
    <xf numFmtId="43" fontId="5" fillId="3" borderId="2" xfId="6" applyFont="1" applyFill="1" applyBorder="1"/>
    <xf numFmtId="10" fontId="3" fillId="3" borderId="0" xfId="1" applyNumberFormat="1" applyFont="1" applyFill="1" applyBorder="1"/>
    <xf numFmtId="10" fontId="5" fillId="3" borderId="0" xfId="1" applyNumberFormat="1" applyFont="1" applyFill="1"/>
    <xf numFmtId="9" fontId="3" fillId="3" borderId="0" xfId="1" applyFont="1" applyFill="1" applyBorder="1"/>
    <xf numFmtId="164" fontId="5" fillId="3" borderId="5" xfId="0" applyNumberFormat="1" applyFont="1" applyFill="1" applyBorder="1"/>
    <xf numFmtId="0" fontId="5" fillId="3" borderId="4" xfId="0" applyFont="1" applyFill="1" applyBorder="1"/>
    <xf numFmtId="0" fontId="5" fillId="3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2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0" xfId="0" applyFont="1" applyFill="1"/>
    <xf numFmtId="165" fontId="5" fillId="0" borderId="0" xfId="1" applyNumberFormat="1" applyFont="1" applyFill="1" applyBorder="1"/>
    <xf numFmtId="0" fontId="6" fillId="0" borderId="0" xfId="0" applyFont="1" applyAlignment="1">
      <alignment horizontal="left"/>
    </xf>
    <xf numFmtId="164" fontId="7" fillId="0" borderId="0" xfId="6" applyNumberFormat="1" applyFont="1" applyFill="1"/>
    <xf numFmtId="0" fontId="5" fillId="2" borderId="0" xfId="0" quotePrefix="1" applyFont="1" applyFill="1" applyAlignment="1">
      <alignment horizontal="center"/>
    </xf>
    <xf numFmtId="0" fontId="5" fillId="0" borderId="0" xfId="0" quotePrefix="1" applyFont="1" applyAlignment="1">
      <alignment horizontal="center"/>
    </xf>
    <xf numFmtId="165" fontId="3" fillId="0" borderId="0" xfId="1" applyNumberFormat="1" applyFont="1" applyFill="1"/>
    <xf numFmtId="165" fontId="3" fillId="0" borderId="0" xfId="0" applyNumberFormat="1" applyFont="1"/>
    <xf numFmtId="165" fontId="13" fillId="0" borderId="0" xfId="0" applyNumberFormat="1" applyFont="1"/>
    <xf numFmtId="165" fontId="5" fillId="0" borderId="0" xfId="1" applyNumberFormat="1" applyFont="1" applyFill="1"/>
    <xf numFmtId="165" fontId="5" fillId="0" borderId="0" xfId="0" applyNumberFormat="1" applyFont="1"/>
    <xf numFmtId="0" fontId="12" fillId="3" borderId="0" xfId="0" applyFont="1" applyFill="1" applyAlignment="1">
      <alignment horizontal="center"/>
    </xf>
    <xf numFmtId="165" fontId="5" fillId="3" borderId="0" xfId="0" applyNumberFormat="1" applyFont="1" applyFill="1"/>
    <xf numFmtId="165" fontId="13" fillId="3" borderId="0" xfId="0" applyNumberFormat="1" applyFont="1" applyFill="1"/>
    <xf numFmtId="165" fontId="5" fillId="3" borderId="0" xfId="1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165" fontId="5" fillId="0" borderId="0" xfId="0" applyNumberFormat="1" applyFont="1" applyAlignment="1">
      <alignment horizontal="center"/>
    </xf>
    <xf numFmtId="164" fontId="3" fillId="6" borderId="0" xfId="0" applyNumberFormat="1" applyFont="1" applyFill="1"/>
    <xf numFmtId="0" fontId="7" fillId="0" borderId="0" xfId="0" applyFont="1"/>
    <xf numFmtId="0" fontId="13" fillId="0" borderId="0" xfId="0" quotePrefix="1" applyFont="1" applyAlignment="1">
      <alignment horizontal="center"/>
    </xf>
    <xf numFmtId="164" fontId="3" fillId="0" borderId="0" xfId="6" applyNumberFormat="1" applyFont="1" applyFill="1" applyAlignment="1">
      <alignment horizontal="center"/>
    </xf>
    <xf numFmtId="164" fontId="3" fillId="0" borderId="0" xfId="6" applyNumberFormat="1" applyFont="1" applyFill="1" applyBorder="1" applyAlignment="1">
      <alignment horizontal="center"/>
    </xf>
    <xf numFmtId="164" fontId="13" fillId="0" borderId="0" xfId="6" applyNumberFormat="1" applyFont="1" applyFill="1"/>
    <xf numFmtId="0" fontId="4" fillId="0" borderId="0" xfId="0" applyFont="1" applyAlignment="1">
      <alignment horizontal="center"/>
    </xf>
    <xf numFmtId="164" fontId="3" fillId="0" borderId="0" xfId="6" applyNumberFormat="1" applyFont="1"/>
    <xf numFmtId="0" fontId="3" fillId="2" borderId="0" xfId="0" applyFont="1" applyFill="1"/>
    <xf numFmtId="0" fontId="5" fillId="3" borderId="1" xfId="0" applyFont="1" applyFill="1" applyBorder="1" applyAlignment="1">
      <alignment horizontal="centerContinuous"/>
    </xf>
    <xf numFmtId="0" fontId="0" fillId="3" borderId="0" xfId="0" applyFill="1"/>
    <xf numFmtId="10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7" fontId="3" fillId="0" borderId="0" xfId="18" applyNumberFormat="1" applyFont="1" applyFill="1" applyBorder="1"/>
    <xf numFmtId="1" fontId="3" fillId="0" borderId="0" xfId="18" applyNumberFormat="1" applyFont="1" applyFill="1" applyBorder="1"/>
    <xf numFmtId="164" fontId="0" fillId="0" borderId="0" xfId="6" applyNumberFormat="1" applyFont="1" applyFill="1"/>
    <xf numFmtId="0" fontId="1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3" fontId="5" fillId="0" borderId="0" xfId="6" applyFont="1" applyFill="1"/>
    <xf numFmtId="43" fontId="0" fillId="0" borderId="0" xfId="6" applyFont="1" applyFill="1"/>
    <xf numFmtId="168" fontId="5" fillId="0" borderId="0" xfId="0" applyNumberFormat="1" applyFont="1"/>
    <xf numFmtId="169" fontId="5" fillId="0" borderId="0" xfId="0" applyNumberFormat="1" applyFont="1"/>
    <xf numFmtId="0" fontId="2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43" fontId="3" fillId="0" borderId="0" xfId="6" applyFont="1" applyFill="1" applyBorder="1"/>
    <xf numFmtId="10" fontId="3" fillId="0" borderId="0" xfId="1" applyNumberFormat="1" applyFont="1" applyFill="1" applyBorder="1"/>
    <xf numFmtId="43" fontId="3" fillId="0" borderId="0" xfId="18" applyFont="1" applyFill="1" applyBorder="1"/>
    <xf numFmtId="170" fontId="5" fillId="0" borderId="0" xfId="0" applyNumberFormat="1" applyFont="1"/>
    <xf numFmtId="0" fontId="5" fillId="0" borderId="1" xfId="0" quotePrefix="1" applyFont="1" applyBorder="1" applyAlignment="1">
      <alignment horizontal="center"/>
    </xf>
    <xf numFmtId="9" fontId="3" fillId="0" borderId="0" xfId="1" applyFont="1" applyFill="1"/>
    <xf numFmtId="9" fontId="3" fillId="0" borderId="0" xfId="1" applyFont="1" applyFill="1" applyBorder="1"/>
    <xf numFmtId="10" fontId="3" fillId="0" borderId="0" xfId="1" applyNumberFormat="1" applyFont="1" applyFill="1"/>
    <xf numFmtId="0" fontId="19" fillId="0" borderId="0" xfId="0" quotePrefix="1" applyFont="1" applyAlignment="1">
      <alignment horizontal="center"/>
    </xf>
    <xf numFmtId="10" fontId="3" fillId="0" borderId="0" xfId="0" applyNumberFormat="1" applyFont="1"/>
    <xf numFmtId="0" fontId="21" fillId="0" borderId="0" xfId="5" applyFont="1"/>
    <xf numFmtId="0" fontId="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43" fontId="3" fillId="0" borderId="0" xfId="0" applyNumberFormat="1" applyFont="1"/>
    <xf numFmtId="0" fontId="11" fillId="0" borderId="0" xfId="0" applyFont="1" applyAlignment="1">
      <alignment horizontal="center"/>
    </xf>
    <xf numFmtId="43" fontId="3" fillId="0" borderId="0" xfId="6" applyFont="1" applyFill="1"/>
    <xf numFmtId="167" fontId="3" fillId="0" borderId="0" xfId="13" applyNumberFormat="1" applyFont="1" applyFill="1" applyBorder="1"/>
    <xf numFmtId="0" fontId="17" fillId="0" borderId="0" xfId="0" applyFont="1" applyAlignment="1">
      <alignment horizontal="center"/>
    </xf>
    <xf numFmtId="164" fontId="9" fillId="0" borderId="0" xfId="6" applyNumberFormat="1" applyFont="1" applyFill="1" applyBorder="1"/>
    <xf numFmtId="0" fontId="2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5" fillId="0" borderId="3" xfId="0" applyNumberFormat="1" applyFont="1" applyBorder="1"/>
    <xf numFmtId="0" fontId="5" fillId="7" borderId="0" xfId="0" applyFont="1" applyFill="1" applyAlignment="1">
      <alignment horizontal="left" indent="1"/>
    </xf>
    <xf numFmtId="164" fontId="5" fillId="7" borderId="0" xfId="6" applyNumberFormat="1" applyFont="1" applyFill="1"/>
    <xf numFmtId="164" fontId="5" fillId="7" borderId="0" xfId="6" applyNumberFormat="1" applyFont="1" applyFill="1" applyAlignment="1">
      <alignment horizontal="left" indent="1"/>
    </xf>
    <xf numFmtId="0" fontId="5" fillId="8" borderId="0" xfId="0" applyFont="1" applyFill="1" applyAlignment="1">
      <alignment horizontal="left" indent="1"/>
    </xf>
    <xf numFmtId="164" fontId="5" fillId="8" borderId="0" xfId="6" applyNumberFormat="1" applyFont="1" applyFill="1"/>
    <xf numFmtId="0" fontId="5" fillId="8" borderId="0" xfId="0" applyFont="1" applyFill="1" applyAlignment="1">
      <alignment horizontal="left" indent="2"/>
    </xf>
    <xf numFmtId="0" fontId="5" fillId="9" borderId="0" xfId="0" applyFont="1" applyFill="1" applyAlignment="1">
      <alignment horizontal="left" indent="1"/>
    </xf>
    <xf numFmtId="164" fontId="5" fillId="9" borderId="0" xfId="6" applyNumberFormat="1" applyFont="1" applyFill="1"/>
    <xf numFmtId="0" fontId="5" fillId="10" borderId="0" xfId="0" applyFont="1" applyFill="1" applyAlignment="1">
      <alignment horizontal="left" indent="1"/>
    </xf>
    <xf numFmtId="164" fontId="5" fillId="10" borderId="0" xfId="6" applyNumberFormat="1" applyFont="1" applyFill="1"/>
    <xf numFmtId="0" fontId="5" fillId="10" borderId="0" xfId="0" applyFont="1" applyFill="1" applyAlignment="1">
      <alignment horizontal="left" indent="2"/>
    </xf>
    <xf numFmtId="0" fontId="5" fillId="11" borderId="0" xfId="0" applyFont="1" applyFill="1" applyAlignment="1">
      <alignment horizontal="left" indent="1"/>
    </xf>
    <xf numFmtId="164" fontId="5" fillId="11" borderId="0" xfId="6" applyNumberFormat="1" applyFont="1" applyFill="1"/>
    <xf numFmtId="0" fontId="5" fillId="11" borderId="0" xfId="0" applyFont="1" applyFill="1" applyAlignment="1">
      <alignment horizontal="left" indent="2"/>
    </xf>
    <xf numFmtId="0" fontId="5" fillId="12" borderId="0" xfId="0" applyFont="1" applyFill="1" applyAlignment="1">
      <alignment horizontal="left" indent="1"/>
    </xf>
    <xf numFmtId="164" fontId="5" fillId="12" borderId="0" xfId="6" applyNumberFormat="1" applyFont="1" applyFill="1"/>
    <xf numFmtId="164" fontId="0" fillId="0" borderId="0" xfId="0" applyNumberFormat="1"/>
    <xf numFmtId="164" fontId="5" fillId="12" borderId="0" xfId="0" applyNumberFormat="1" applyFont="1" applyFill="1" applyAlignment="1">
      <alignment horizontal="right" indent="1"/>
    </xf>
    <xf numFmtId="0" fontId="5" fillId="12" borderId="0" xfId="0" applyFont="1" applyFill="1" applyAlignment="1">
      <alignment horizontal="left" indent="2"/>
    </xf>
    <xf numFmtId="164" fontId="5" fillId="9" borderId="0" xfId="13" applyNumberFormat="1" applyFont="1" applyFill="1" applyAlignment="1">
      <alignment horizontal="left" indent="1"/>
    </xf>
    <xf numFmtId="164" fontId="5" fillId="10" borderId="0" xfId="13" applyNumberFormat="1" applyFont="1" applyFill="1" applyAlignment="1">
      <alignment horizontal="left" indent="1"/>
    </xf>
    <xf numFmtId="164" fontId="5" fillId="11" borderId="0" xfId="13" applyNumberFormat="1" applyFont="1" applyFill="1" applyAlignment="1">
      <alignment horizontal="left" indent="1"/>
    </xf>
    <xf numFmtId="0" fontId="5" fillId="13" borderId="0" xfId="0" applyFont="1" applyFill="1" applyAlignment="1">
      <alignment horizontal="left" indent="1"/>
    </xf>
    <xf numFmtId="164" fontId="5" fillId="13" borderId="0" xfId="6" applyNumberFormat="1" applyFont="1" applyFill="1"/>
    <xf numFmtId="164" fontId="5" fillId="13" borderId="0" xfId="13" applyNumberFormat="1" applyFont="1" applyFill="1" applyAlignment="1">
      <alignment horizontal="left" indent="1"/>
    </xf>
    <xf numFmtId="164" fontId="5" fillId="12" borderId="0" xfId="13" applyNumberFormat="1" applyFont="1" applyFill="1" applyAlignment="1">
      <alignment horizontal="left" indent="1"/>
    </xf>
    <xf numFmtId="164" fontId="5" fillId="8" borderId="0" xfId="13" applyNumberFormat="1" applyFont="1" applyFill="1" applyAlignment="1">
      <alignment horizontal="left" indent="1"/>
    </xf>
    <xf numFmtId="0" fontId="5" fillId="0" borderId="0" xfId="0" quotePrefix="1" applyFont="1" applyAlignment="1">
      <alignment horizontal="right"/>
    </xf>
    <xf numFmtId="164" fontId="5" fillId="0" borderId="0" xfId="13" applyNumberFormat="1" applyFont="1" applyAlignment="1">
      <alignment horizontal="left" indent="2"/>
    </xf>
    <xf numFmtId="164" fontId="3" fillId="10" borderId="0" xfId="6" applyNumberFormat="1" applyFont="1" applyFill="1"/>
    <xf numFmtId="164" fontId="3" fillId="8" borderId="0" xfId="6" applyNumberFormat="1" applyFont="1" applyFill="1"/>
    <xf numFmtId="164" fontId="3" fillId="11" borderId="0" xfId="6" applyNumberFormat="1" applyFont="1" applyFill="1"/>
    <xf numFmtId="164" fontId="3" fillId="0" borderId="0" xfId="18" applyNumberFormat="1" applyFont="1" applyFill="1"/>
    <xf numFmtId="164" fontId="3" fillId="0" borderId="2" xfId="6" applyNumberFormat="1" applyFont="1" applyBorder="1"/>
    <xf numFmtId="164" fontId="3" fillId="12" borderId="0" xfId="0" applyNumberFormat="1" applyFont="1" applyFill="1" applyAlignment="1">
      <alignment horizontal="left" indent="1"/>
    </xf>
    <xf numFmtId="164" fontId="3" fillId="7" borderId="0" xfId="6" applyNumberFormat="1" applyFont="1" applyFill="1"/>
    <xf numFmtId="164" fontId="3" fillId="0" borderId="0" xfId="6" quotePrefix="1" applyNumberFormat="1" applyFont="1" applyFill="1"/>
    <xf numFmtId="164" fontId="3" fillId="7" borderId="0" xfId="6" quotePrefix="1" applyNumberFormat="1" applyFont="1" applyFill="1"/>
    <xf numFmtId="164" fontId="7" fillId="0" borderId="0" xfId="0" applyNumberFormat="1" applyFont="1"/>
    <xf numFmtId="41" fontId="3" fillId="8" borderId="0" xfId="0" applyNumberFormat="1" applyFont="1" applyFill="1" applyAlignment="1">
      <alignment horizontal="right"/>
    </xf>
    <xf numFmtId="164" fontId="5" fillId="12" borderId="0" xfId="0" applyNumberFormat="1" applyFont="1" applyFill="1" applyAlignment="1">
      <alignment horizontal="left" indent="1"/>
    </xf>
    <xf numFmtId="164" fontId="3" fillId="9" borderId="0" xfId="18" applyNumberFormat="1" applyFont="1" applyFill="1"/>
    <xf numFmtId="164" fontId="3" fillId="0" borderId="0" xfId="0" applyNumberFormat="1" applyFont="1" applyAlignment="1">
      <alignment horizontal="left" indent="1"/>
    </xf>
    <xf numFmtId="164" fontId="3" fillId="12" borderId="0" xfId="18" applyNumberFormat="1" applyFont="1" applyFill="1"/>
    <xf numFmtId="164" fontId="3" fillId="13" borderId="0" xfId="6" applyNumberFormat="1" applyFont="1" applyFill="1"/>
    <xf numFmtId="164" fontId="3" fillId="9" borderId="0" xfId="6" applyNumberFormat="1" applyFont="1" applyFill="1"/>
    <xf numFmtId="164" fontId="3" fillId="12" borderId="0" xfId="6" applyNumberFormat="1" applyFont="1" applyFill="1"/>
    <xf numFmtId="164" fontId="3" fillId="9" borderId="0" xfId="6" quotePrefix="1" applyNumberFormat="1" applyFont="1" applyFill="1"/>
    <xf numFmtId="164" fontId="3" fillId="13" borderId="0" xfId="6" quotePrefix="1" applyNumberFormat="1" applyFont="1" applyFill="1"/>
    <xf numFmtId="171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9">
    <cellStyle name="Comma" xfId="6" builtinId="3"/>
    <cellStyle name="Comma 10" xfId="4" xr:uid="{79B42F33-AD9D-45F1-A1D5-CF9D02C96880}"/>
    <cellStyle name="Comma 10 2 2" xfId="10" xr:uid="{8E76A18F-AF91-4EBE-A4FC-FADB20C9C5B3}"/>
    <cellStyle name="Comma 2" xfId="13" xr:uid="{0C12989B-C6BA-449C-A376-9DA66F1910E5}"/>
    <cellStyle name="Comma 2 2" xfId="18" xr:uid="{AEE2C48D-D509-4ED1-A236-0D1C2492A833}"/>
    <cellStyle name="Comma 3" xfId="16" xr:uid="{E6CB602A-4377-46D6-8571-55754035B375}"/>
    <cellStyle name="Comma 5 36" xfId="9" xr:uid="{F2292113-4E25-476F-95AA-440BE51F08A1}"/>
    <cellStyle name="Normal" xfId="0" builtinId="0"/>
    <cellStyle name="Normal 10" xfId="5" xr:uid="{9A806827-BD73-4923-9066-BB23D0D9AEE5}"/>
    <cellStyle name="Normal 2" xfId="12" xr:uid="{13CEEB15-CC31-470B-A1E3-DEEA604DEC5E}"/>
    <cellStyle name="Normal 2 2" xfId="14" xr:uid="{9C2FB680-44A5-4D19-9A03-D37E63856814}"/>
    <cellStyle name="Normal 3" xfId="8" xr:uid="{0AC47943-724C-4CCB-8307-52779C663816}"/>
    <cellStyle name="Normal 4" xfId="15" xr:uid="{5D7BD815-B85D-401C-A4F4-4F57003F6A8D}"/>
    <cellStyle name="Normal 4 3" xfId="2" xr:uid="{F40D9BFE-D5FE-49AD-8C14-BE06707E12BB}"/>
    <cellStyle name="Normal 59" xfId="7" xr:uid="{311371DF-BCC5-4C90-AB3D-92232833AA89}"/>
    <cellStyle name="Normal 60" xfId="3" xr:uid="{DC98C82D-F7E8-41CD-B6FA-3CF744F91E73}"/>
    <cellStyle name="Normal 7 3 4" xfId="11" xr:uid="{0699F86A-33C1-4DAF-A475-1ED71E5BDB8E}"/>
    <cellStyle name="Percent" xfId="1" builtinId="5"/>
    <cellStyle name="Percent 2" xfId="17" xr:uid="{36B15DAE-BF54-44F3-9182-A1E9A329929A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F893-8FE4-475B-8C14-88F02677B005}">
  <sheetPr>
    <pageSetUpPr fitToPage="1"/>
  </sheetPr>
  <dimension ref="A1:O139"/>
  <sheetViews>
    <sheetView view="pageLayout" zoomScaleNormal="100" zoomScaleSheetLayoutView="80" workbookViewId="0">
      <selection activeCell="E31" sqref="E31"/>
    </sheetView>
  </sheetViews>
  <sheetFormatPr defaultColWidth="9.140625" defaultRowHeight="12.75" x14ac:dyDescent="0.2"/>
  <cols>
    <col min="1" max="1" width="6.5703125" style="26" customWidth="1"/>
    <col min="2" max="2" width="1.5703125" style="1" customWidth="1"/>
    <col min="3" max="3" width="41.85546875" style="1" bestFit="1" customWidth="1"/>
    <col min="4" max="4" width="1.5703125" style="1" customWidth="1"/>
    <col min="5" max="5" width="13.85546875" style="1" customWidth="1"/>
    <col min="6" max="6" width="1.5703125" style="1" customWidth="1"/>
    <col min="7" max="7" width="12.5703125" style="1" customWidth="1"/>
    <col min="8" max="8" width="1.5703125" style="1" customWidth="1"/>
    <col min="9" max="9" width="12.5703125" style="1" customWidth="1"/>
    <col min="10" max="10" width="1.5703125" style="1" customWidth="1"/>
    <col min="11" max="11" width="12.5703125" style="1" customWidth="1"/>
    <col min="12" max="12" width="1.5703125" style="1" customWidth="1"/>
    <col min="13" max="13" width="12.5703125" style="1" customWidth="1"/>
    <col min="14" max="16384" width="9.140625" style="1"/>
  </cols>
  <sheetData>
    <row r="1" spans="1:15" x14ac:dyDescent="0.2">
      <c r="M1" s="7"/>
    </row>
    <row r="2" spans="1:15" ht="83.45" customHeight="1" x14ac:dyDescent="0.2">
      <c r="B2" s="4"/>
      <c r="C2" s="3" t="s">
        <v>0</v>
      </c>
      <c r="D2" s="4"/>
      <c r="E2" s="4"/>
      <c r="F2" s="4"/>
      <c r="G2" s="4"/>
      <c r="H2" s="4"/>
      <c r="I2" s="4"/>
      <c r="J2" s="4"/>
      <c r="K2" s="4"/>
      <c r="M2" s="7"/>
    </row>
    <row r="3" spans="1:15" x14ac:dyDescent="0.2">
      <c r="C3" s="3" t="s">
        <v>1</v>
      </c>
      <c r="D3" s="4"/>
      <c r="E3" s="4"/>
      <c r="F3" s="4"/>
      <c r="G3" s="4"/>
      <c r="H3" s="4"/>
      <c r="I3" s="4"/>
      <c r="J3" s="4"/>
      <c r="K3" s="4"/>
      <c r="M3" s="7"/>
    </row>
    <row r="4" spans="1:15" x14ac:dyDescent="0.2">
      <c r="M4" s="7"/>
    </row>
    <row r="6" spans="1:15" x14ac:dyDescent="0.2">
      <c r="G6" s="20" t="s">
        <v>2</v>
      </c>
      <c r="H6" s="20"/>
      <c r="I6" s="20"/>
      <c r="J6" s="20"/>
      <c r="K6" s="20"/>
      <c r="L6" s="20"/>
      <c r="M6" s="20"/>
    </row>
    <row r="7" spans="1:15" x14ac:dyDescent="0.2">
      <c r="A7" s="26" t="s">
        <v>3</v>
      </c>
      <c r="E7" s="26" t="s">
        <v>4</v>
      </c>
      <c r="F7" s="26"/>
      <c r="G7" s="26"/>
      <c r="H7" s="26"/>
      <c r="I7" s="26"/>
      <c r="J7" s="26"/>
      <c r="K7" s="26"/>
      <c r="L7" s="26"/>
      <c r="M7" s="26"/>
    </row>
    <row r="8" spans="1:15" x14ac:dyDescent="0.2">
      <c r="A8" s="106" t="s">
        <v>5</v>
      </c>
      <c r="C8" s="2" t="s">
        <v>6</v>
      </c>
      <c r="E8" s="106" t="s">
        <v>7</v>
      </c>
      <c r="F8" s="26"/>
      <c r="G8" s="106" t="s">
        <v>8</v>
      </c>
      <c r="H8" s="26"/>
      <c r="I8" s="106" t="s">
        <v>9</v>
      </c>
      <c r="J8" s="26"/>
      <c r="K8" s="106" t="s">
        <v>10</v>
      </c>
      <c r="L8" s="26"/>
      <c r="M8" s="106" t="s">
        <v>11</v>
      </c>
    </row>
    <row r="9" spans="1:15" x14ac:dyDescent="0.2">
      <c r="E9" s="26" t="s">
        <v>12</v>
      </c>
      <c r="F9" s="26"/>
      <c r="G9" s="26" t="s">
        <v>13</v>
      </c>
      <c r="H9" s="26"/>
      <c r="I9" s="114" t="s">
        <v>14</v>
      </c>
      <c r="J9" s="26"/>
      <c r="K9" s="26" t="s">
        <v>15</v>
      </c>
      <c r="L9" s="26"/>
      <c r="M9" s="26" t="s">
        <v>16</v>
      </c>
    </row>
    <row r="10" spans="1:15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C11" s="1" t="s">
        <v>17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26">
        <v>1</v>
      </c>
      <c r="C12" s="9" t="s">
        <v>18</v>
      </c>
      <c r="E12" s="10">
        <f>SUM(G12:M12)</f>
        <v>15519249.032609718</v>
      </c>
      <c r="F12" s="10"/>
      <c r="G12" s="10">
        <v>0</v>
      </c>
      <c r="H12" s="10"/>
      <c r="I12" s="10">
        <v>1128725.1756033166</v>
      </c>
      <c r="J12" s="10"/>
      <c r="K12" s="10">
        <v>2606329.5708189611</v>
      </c>
      <c r="L12" s="10"/>
      <c r="M12" s="10">
        <v>11784194.28618744</v>
      </c>
      <c r="N12" s="10"/>
      <c r="O12" s="10"/>
    </row>
    <row r="13" spans="1:15" x14ac:dyDescent="0.2">
      <c r="A13" s="26">
        <v>2</v>
      </c>
      <c r="C13" s="9" t="s">
        <v>19</v>
      </c>
      <c r="E13" s="21">
        <v>6.0821321807016528E-2</v>
      </c>
      <c r="F13" s="22"/>
      <c r="G13" s="21">
        <v>6.0821321807016528E-2</v>
      </c>
      <c r="H13" s="22"/>
      <c r="I13" s="21">
        <v>6.0821321807016528E-2</v>
      </c>
      <c r="J13" s="22"/>
      <c r="K13" s="21">
        <v>6.0821321807016528E-2</v>
      </c>
      <c r="L13" s="22"/>
      <c r="M13" s="21">
        <v>6.0821321807016528E-2</v>
      </c>
      <c r="N13" s="10"/>
      <c r="O13" s="10"/>
    </row>
    <row r="14" spans="1:15" x14ac:dyDescent="0.2">
      <c r="A14" s="26">
        <v>3</v>
      </c>
      <c r="C14" s="1" t="s">
        <v>20</v>
      </c>
      <c r="E14" s="10">
        <f>SUM(G14:M14)</f>
        <v>943901.23961558565</v>
      </c>
      <c r="F14" s="10"/>
      <c r="G14" s="10">
        <f>G12*G13</f>
        <v>0</v>
      </c>
      <c r="H14" s="10"/>
      <c r="I14" s="10">
        <f>I12*I13</f>
        <v>68650.557137050564</v>
      </c>
      <c r="J14" s="10"/>
      <c r="K14" s="10">
        <f>K12*K13</f>
        <v>158520.4095619233</v>
      </c>
      <c r="L14" s="10"/>
      <c r="M14" s="10">
        <f>M12*M13</f>
        <v>716730.27291661175</v>
      </c>
      <c r="N14" s="10"/>
      <c r="O14" s="10"/>
    </row>
    <row r="15" spans="1:15" x14ac:dyDescent="0.2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26">
        <v>4</v>
      </c>
      <c r="C16" s="1" t="s">
        <v>21</v>
      </c>
      <c r="E16" s="10">
        <f>SUM(G16:M16)</f>
        <v>730199.99999971013</v>
      </c>
      <c r="F16" s="10"/>
      <c r="G16" s="10">
        <v>0</v>
      </c>
      <c r="H16" s="10"/>
      <c r="I16" s="10">
        <v>27855.65739191823</v>
      </c>
      <c r="J16" s="10"/>
      <c r="K16" s="10">
        <v>89493.032037264871</v>
      </c>
      <c r="L16" s="10"/>
      <c r="M16" s="10">
        <v>612851.31057052698</v>
      </c>
      <c r="N16" s="10"/>
      <c r="O16" s="10"/>
    </row>
    <row r="17" spans="1:15" x14ac:dyDescent="0.2"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C18" s="1" t="s">
        <v>22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26">
        <v>5</v>
      </c>
      <c r="C19" s="9" t="s">
        <v>23</v>
      </c>
      <c r="E19" s="23">
        <f>SUM(G19:M19)</f>
        <v>121807.67104598368</v>
      </c>
      <c r="F19" s="10"/>
      <c r="G19" s="23">
        <v>0</v>
      </c>
      <c r="H19" s="10"/>
      <c r="I19" s="23">
        <v>8859.1519217401892</v>
      </c>
      <c r="J19" s="10"/>
      <c r="K19" s="23">
        <v>20456.591316541941</v>
      </c>
      <c r="L19" s="10"/>
      <c r="M19" s="23">
        <v>92491.927807701548</v>
      </c>
      <c r="N19" s="10"/>
      <c r="O19" s="10"/>
    </row>
    <row r="20" spans="1:15" x14ac:dyDescent="0.2">
      <c r="A20" s="26">
        <v>6</v>
      </c>
      <c r="C20" s="9" t="s">
        <v>24</v>
      </c>
      <c r="E20" s="24">
        <f>SUM(G20:M20)</f>
        <v>125582.50292039153</v>
      </c>
      <c r="F20" s="10"/>
      <c r="G20" s="24">
        <v>0</v>
      </c>
      <c r="H20" s="10"/>
      <c r="I20" s="24">
        <v>4332.8583914291694</v>
      </c>
      <c r="J20" s="10"/>
      <c r="K20" s="24">
        <v>25970.862333656336</v>
      </c>
      <c r="L20" s="10"/>
      <c r="M20" s="24">
        <v>95278.782195306019</v>
      </c>
      <c r="N20" s="10"/>
      <c r="O20" s="10"/>
    </row>
    <row r="21" spans="1:15" x14ac:dyDescent="0.2">
      <c r="A21" s="26">
        <v>7</v>
      </c>
      <c r="C21" s="1" t="s">
        <v>25</v>
      </c>
      <c r="E21" s="10">
        <f>SUM(E19:E20)</f>
        <v>247390.17396637521</v>
      </c>
      <c r="F21" s="10"/>
      <c r="G21" s="10">
        <f>SUM(G19:G20)</f>
        <v>0</v>
      </c>
      <c r="H21" s="10"/>
      <c r="I21" s="10">
        <f>SUM(I19:I20)</f>
        <v>13192.010313169358</v>
      </c>
      <c r="J21" s="10"/>
      <c r="K21" s="10">
        <f>SUM(K19:K20)</f>
        <v>46427.45365019828</v>
      </c>
      <c r="L21" s="10"/>
      <c r="M21" s="10">
        <f>SUM(M19:M20)</f>
        <v>187770.71000300755</v>
      </c>
      <c r="N21" s="10"/>
      <c r="O21" s="10"/>
    </row>
    <row r="22" spans="1:15" x14ac:dyDescent="0.2"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C23" s="1" t="s">
        <v>26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A24" s="26">
        <v>8</v>
      </c>
      <c r="C24" s="9" t="s">
        <v>8</v>
      </c>
      <c r="E24" s="10">
        <f>SUM(G24:M24)</f>
        <v>2350398.9906080579</v>
      </c>
      <c r="F24" s="10"/>
      <c r="G24" s="10">
        <v>2247538.0139059885</v>
      </c>
      <c r="H24" s="10"/>
      <c r="I24" s="10">
        <v>27381.480246158113</v>
      </c>
      <c r="J24" s="10"/>
      <c r="K24" s="10">
        <v>46429.622983469031</v>
      </c>
      <c r="L24" s="10"/>
      <c r="M24" s="10">
        <v>29049.873472442094</v>
      </c>
      <c r="N24" s="10"/>
      <c r="O24" s="10"/>
    </row>
    <row r="25" spans="1:15" x14ac:dyDescent="0.2">
      <c r="A25" s="26">
        <f>A24+1</f>
        <v>9</v>
      </c>
      <c r="C25" s="9" t="s">
        <v>9</v>
      </c>
      <c r="E25" s="10">
        <f t="shared" ref="E25:E30" si="0">SUM(G25:M25)</f>
        <v>30284.585334084644</v>
      </c>
      <c r="F25" s="10"/>
      <c r="G25" s="10">
        <v>0</v>
      </c>
      <c r="H25" s="10"/>
      <c r="I25" s="10">
        <v>25007.101442961823</v>
      </c>
      <c r="J25" s="10"/>
      <c r="K25" s="10">
        <v>5277.4838911228217</v>
      </c>
      <c r="L25" s="10"/>
      <c r="M25" s="10">
        <v>0</v>
      </c>
      <c r="N25" s="10"/>
      <c r="O25" s="10"/>
    </row>
    <row r="26" spans="1:15" x14ac:dyDescent="0.2">
      <c r="A26" s="26">
        <f t="shared" ref="A26:A34" si="1">A25+1</f>
        <v>10</v>
      </c>
      <c r="C26" s="9" t="s">
        <v>10</v>
      </c>
      <c r="E26" s="10">
        <f t="shared" si="0"/>
        <v>12038.006099324666</v>
      </c>
      <c r="F26" s="10"/>
      <c r="G26" s="10">
        <v>0</v>
      </c>
      <c r="H26" s="10"/>
      <c r="I26" s="10">
        <v>0</v>
      </c>
      <c r="J26" s="10"/>
      <c r="K26" s="10">
        <v>12038.006099324666</v>
      </c>
      <c r="L26" s="10"/>
      <c r="M26" s="10">
        <v>0</v>
      </c>
      <c r="N26" s="10"/>
      <c r="O26" s="10"/>
    </row>
    <row r="27" spans="1:15" x14ac:dyDescent="0.2">
      <c r="A27" s="26">
        <f t="shared" si="1"/>
        <v>11</v>
      </c>
      <c r="C27" s="9" t="s">
        <v>11</v>
      </c>
      <c r="E27" s="10">
        <f t="shared" si="0"/>
        <v>101331.43023372216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10">
        <v>101331.43023372216</v>
      </c>
      <c r="N27" s="10"/>
      <c r="O27" s="10"/>
    </row>
    <row r="28" spans="1:15" x14ac:dyDescent="0.2">
      <c r="A28" s="26">
        <f t="shared" si="1"/>
        <v>12</v>
      </c>
      <c r="C28" s="9" t="s">
        <v>27</v>
      </c>
      <c r="E28" s="10">
        <f t="shared" si="0"/>
        <v>197654.2230046961</v>
      </c>
      <c r="F28" s="10"/>
      <c r="G28" s="10">
        <v>2546.4739944630078</v>
      </c>
      <c r="H28" s="10"/>
      <c r="I28" s="10">
        <v>7271.6222767735126</v>
      </c>
      <c r="J28" s="10"/>
      <c r="K28" s="10">
        <v>17848.649151574664</v>
      </c>
      <c r="L28" s="10"/>
      <c r="M28" s="10">
        <v>169987.47758188492</v>
      </c>
      <c r="N28" s="10"/>
      <c r="O28" s="10"/>
    </row>
    <row r="29" spans="1:15" x14ac:dyDescent="0.2">
      <c r="A29" s="26">
        <f t="shared" si="1"/>
        <v>13</v>
      </c>
      <c r="C29" s="9" t="s">
        <v>28</v>
      </c>
      <c r="E29" s="10">
        <f t="shared" si="0"/>
        <v>193264.44833656598</v>
      </c>
      <c r="F29" s="10"/>
      <c r="G29" s="10">
        <v>0</v>
      </c>
      <c r="H29" s="10">
        <v>0</v>
      </c>
      <c r="I29" s="10">
        <v>0</v>
      </c>
      <c r="J29" s="10"/>
      <c r="K29" s="10">
        <v>0</v>
      </c>
      <c r="L29" s="10"/>
      <c r="M29" s="10">
        <v>193264.44833656598</v>
      </c>
      <c r="N29" s="10"/>
      <c r="O29" s="10"/>
    </row>
    <row r="30" spans="1:15" x14ac:dyDescent="0.2">
      <c r="A30" s="26">
        <f t="shared" si="1"/>
        <v>14</v>
      </c>
      <c r="C30" s="9" t="s">
        <v>29</v>
      </c>
      <c r="E30" s="10">
        <f t="shared" si="0"/>
        <v>129044.15298987577</v>
      </c>
      <c r="F30" s="10"/>
      <c r="G30" s="10">
        <v>11446.693046176775</v>
      </c>
      <c r="H30" s="10"/>
      <c r="I30" s="10">
        <v>0</v>
      </c>
      <c r="J30" s="10"/>
      <c r="K30" s="10">
        <v>0</v>
      </c>
      <c r="L30" s="10"/>
      <c r="M30" s="10">
        <v>117597.459943699</v>
      </c>
      <c r="N30" s="10"/>
      <c r="O30" s="10"/>
    </row>
    <row r="31" spans="1:15" x14ac:dyDescent="0.2">
      <c r="A31" s="26">
        <f t="shared" si="1"/>
        <v>15</v>
      </c>
      <c r="C31" s="9" t="s">
        <v>30</v>
      </c>
      <c r="N31" s="10"/>
      <c r="O31" s="10"/>
    </row>
    <row r="32" spans="1:15" x14ac:dyDescent="0.2">
      <c r="A32" s="26">
        <f t="shared" si="1"/>
        <v>16</v>
      </c>
      <c r="C32" s="12" t="s">
        <v>31</v>
      </c>
      <c r="E32" s="23">
        <f>SUM(G32:M32)</f>
        <v>176362.2125386211</v>
      </c>
      <c r="F32" s="23"/>
      <c r="G32" s="23">
        <v>2104.1517941099964</v>
      </c>
      <c r="H32" s="23"/>
      <c r="I32" s="23">
        <v>10406.168494020047</v>
      </c>
      <c r="J32" s="23"/>
      <c r="K32" s="23">
        <v>12393.267122205592</v>
      </c>
      <c r="L32" s="23"/>
      <c r="M32" s="23">
        <v>151458.62512828546</v>
      </c>
      <c r="N32" s="10"/>
      <c r="O32" s="10"/>
    </row>
    <row r="33" spans="1:15" x14ac:dyDescent="0.2">
      <c r="A33" s="26">
        <f t="shared" si="1"/>
        <v>17</v>
      </c>
      <c r="C33" s="12" t="s">
        <v>32</v>
      </c>
      <c r="E33" s="24">
        <f>SUM(G33:M33)</f>
        <v>218020.94145853556</v>
      </c>
      <c r="F33" s="10"/>
      <c r="G33" s="24">
        <v>4758.6044086021757</v>
      </c>
      <c r="H33" s="23"/>
      <c r="I33" s="24">
        <v>13722.899779797011</v>
      </c>
      <c r="J33" s="23"/>
      <c r="K33" s="24">
        <v>15289.379593203623</v>
      </c>
      <c r="L33" s="23"/>
      <c r="M33" s="24">
        <v>184250.05767693275</v>
      </c>
      <c r="N33" s="10"/>
      <c r="O33" s="10"/>
    </row>
    <row r="34" spans="1:15" x14ac:dyDescent="0.2">
      <c r="A34" s="26">
        <f t="shared" si="1"/>
        <v>18</v>
      </c>
      <c r="C34" s="1" t="s">
        <v>33</v>
      </c>
      <c r="E34" s="10">
        <f>SUM(E24:E33)</f>
        <v>3408398.9906034833</v>
      </c>
      <c r="F34" s="10"/>
      <c r="G34" s="10">
        <f>SUM(G24:G33)</f>
        <v>2268393.9371493408</v>
      </c>
      <c r="H34" s="10"/>
      <c r="I34" s="10">
        <f>SUM(I24:I33)</f>
        <v>83789.27223971051</v>
      </c>
      <c r="J34" s="10"/>
      <c r="K34" s="10">
        <f>SUM(K24:K33)</f>
        <v>109276.4088409004</v>
      </c>
      <c r="L34" s="10"/>
      <c r="M34" s="10">
        <f>SUM(M24:M33)</f>
        <v>946939.37237353239</v>
      </c>
      <c r="N34" s="10"/>
      <c r="O34" s="10"/>
    </row>
    <row r="35" spans="1:15" x14ac:dyDescent="0.2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3.5" thickBot="1" x14ac:dyDescent="0.25">
      <c r="A36" s="26">
        <f>A34+1</f>
        <v>19</v>
      </c>
      <c r="C36" s="1" t="s">
        <v>34</v>
      </c>
      <c r="E36" s="25">
        <f>E14+E16+E21+E34</f>
        <v>5329890.4041851545</v>
      </c>
      <c r="F36" s="10"/>
      <c r="G36" s="25">
        <f>G14+G16+G21+G34</f>
        <v>2268393.9371493408</v>
      </c>
      <c r="H36" s="10"/>
      <c r="I36" s="25">
        <f>I14+I16+I21+I34</f>
        <v>193487.49708184868</v>
      </c>
      <c r="J36" s="10"/>
      <c r="K36" s="25">
        <f>K14+K16+K21+K34</f>
        <v>403717.30409028684</v>
      </c>
      <c r="L36" s="10"/>
      <c r="M36" s="25">
        <f>M14+M16+M21+M34</f>
        <v>2464291.6658636788</v>
      </c>
      <c r="N36" s="10"/>
      <c r="O36" s="10"/>
    </row>
    <row r="37" spans="1:15" ht="13.5" thickTop="1" x14ac:dyDescent="0.2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2">
      <c r="A38" s="26">
        <f>A36+1</f>
        <v>20</v>
      </c>
      <c r="C38" s="1" t="s">
        <v>35</v>
      </c>
      <c r="E38" s="10">
        <f t="shared" ref="E38" si="2">SUM(G38:M38)</f>
        <v>85633.427639633912</v>
      </c>
      <c r="F38" s="10"/>
      <c r="G38" s="10">
        <v>20700.84256063772</v>
      </c>
      <c r="H38" s="10"/>
      <c r="I38" s="10">
        <v>0</v>
      </c>
      <c r="J38" s="10"/>
      <c r="K38" s="10">
        <v>0</v>
      </c>
      <c r="L38" s="10"/>
      <c r="M38" s="10">
        <v>64932.585078996191</v>
      </c>
      <c r="N38" s="10"/>
      <c r="O38" s="10"/>
    </row>
    <row r="39" spans="1:15" x14ac:dyDescent="0.2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3.5" thickBot="1" x14ac:dyDescent="0.25">
      <c r="A40" s="26">
        <f>A38+1</f>
        <v>21</v>
      </c>
      <c r="C40" s="1" t="s">
        <v>36</v>
      </c>
      <c r="E40" s="25">
        <f>E36-E38</f>
        <v>5244256.9765455201</v>
      </c>
      <c r="F40" s="10"/>
      <c r="G40" s="25">
        <f>G36-G38</f>
        <v>2247693.094588703</v>
      </c>
      <c r="H40" s="10"/>
      <c r="I40" s="25">
        <f>I36-I38</f>
        <v>193487.49708184868</v>
      </c>
      <c r="J40" s="10"/>
      <c r="K40" s="25">
        <f>K36-K38</f>
        <v>403717.30409028684</v>
      </c>
      <c r="L40" s="10"/>
      <c r="M40" s="25">
        <f>M36-M38</f>
        <v>2399359.0807846827</v>
      </c>
      <c r="N40" s="10"/>
      <c r="O40" s="10"/>
    </row>
    <row r="41" spans="1:15" ht="13.5" thickTop="1" x14ac:dyDescent="0.2"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2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"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2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2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"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87" ht="11.2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135" ht="11.45" customHeight="1" x14ac:dyDescent="0.2"/>
    <row r="136" ht="11.45" customHeight="1" x14ac:dyDescent="0.2"/>
    <row r="137" ht="11.45" customHeight="1" x14ac:dyDescent="0.2"/>
    <row r="138" ht="11.45" customHeight="1" x14ac:dyDescent="0.2"/>
    <row r="139" ht="11.45" customHeight="1" x14ac:dyDescent="0.2"/>
  </sheetData>
  <pageMargins left="0.70866141732283505" right="0.70866141732283505" top="0.74803149606299202" bottom="0.74803149606299202" header="0.31496062992126" footer="0.31496062992126"/>
  <pageSetup scale="73" fitToHeight="0" orientation="portrait" blackAndWhite="1" r:id="rId1"/>
  <headerFooter scaleWithDoc="0">
    <oddHeader>&amp;R&amp;"Arial,Regular"&amp;10Filed: 2025-02-28
EB-2025-0064
Phase 3 Exhibit 7
Tab 3
Schedule 5
Attachment 1
Page &amp;P of &amp;N</oddHeader>
  </headerFooter>
  <rowBreaks count="2" manualBreakCount="2">
    <brk id="40" max="12" man="1"/>
    <brk id="93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6C94-37CE-4570-A4C0-40954D4DF8BD}">
  <dimension ref="A1:AG60"/>
  <sheetViews>
    <sheetView view="pageBreakPreview" topLeftCell="A21" zoomScale="80" zoomScaleNormal="70" zoomScaleSheetLayoutView="80" workbookViewId="0">
      <selection activeCell="N31" sqref="N31:O31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17.140625" style="6" customWidth="1"/>
    <col min="7" max="7" width="1.5703125" style="6" customWidth="1"/>
    <col min="8" max="8" width="23" style="19" customWidth="1"/>
    <col min="9" max="9" width="1.5703125" style="6" customWidth="1"/>
    <col min="10" max="10" width="17.140625" style="6" customWidth="1"/>
    <col min="11" max="11" width="1.5703125" style="6" customWidth="1"/>
    <col min="12" max="12" width="20" style="19" customWidth="1"/>
    <col min="13" max="13" width="1.5703125" style="6" customWidth="1"/>
    <col min="14" max="14" width="12.42578125" style="6" customWidth="1"/>
    <col min="15" max="15" width="11.5703125" style="6" customWidth="1"/>
    <col min="16" max="16" width="10.5703125" style="6" customWidth="1"/>
    <col min="17" max="18" width="10.5703125" style="6" hidden="1" customWidth="1"/>
    <col min="19" max="25" width="10.5703125" style="6" customWidth="1"/>
    <col min="26" max="26" width="10.85546875" style="6" bestFit="1" customWidth="1"/>
    <col min="27" max="29" width="9.140625" style="6"/>
    <col min="30" max="30" width="24.85546875" style="6" customWidth="1"/>
    <col min="31" max="16384" width="9.140625" style="6"/>
  </cols>
  <sheetData>
    <row r="1" spans="1:33" ht="55.35" customHeight="1" x14ac:dyDescent="0.2"/>
    <row r="2" spans="1:33" ht="15" customHeight="1" x14ac:dyDescent="0.2">
      <c r="B2" s="234" t="s">
        <v>452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 t="s">
        <v>452</v>
      </c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11"/>
      <c r="AD2" s="11"/>
      <c r="AE2" s="11"/>
      <c r="AF2" s="133"/>
      <c r="AG2" s="133"/>
    </row>
    <row r="3" spans="1:33" ht="15" customHeight="1" x14ac:dyDescent="0.2">
      <c r="B3" s="234" t="s">
        <v>453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 t="s">
        <v>454</v>
      </c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11"/>
      <c r="AD3" s="11"/>
      <c r="AE3" s="11"/>
      <c r="AF3" s="133"/>
      <c r="AG3" s="133"/>
    </row>
    <row r="5" spans="1:33" x14ac:dyDescent="0.2">
      <c r="D5" s="19" t="s">
        <v>325</v>
      </c>
    </row>
    <row r="6" spans="1:33" x14ac:dyDescent="0.2">
      <c r="A6" s="19" t="s">
        <v>3</v>
      </c>
      <c r="D6" s="19" t="s">
        <v>7</v>
      </c>
      <c r="F6" s="19" t="s">
        <v>326</v>
      </c>
      <c r="H6" s="19" t="s">
        <v>327</v>
      </c>
      <c r="I6" s="19"/>
      <c r="J6" s="19" t="s">
        <v>328</v>
      </c>
      <c r="L6" s="19" t="s">
        <v>87</v>
      </c>
      <c r="N6" s="19" t="s">
        <v>407</v>
      </c>
      <c r="O6" s="19" t="s">
        <v>407</v>
      </c>
      <c r="P6" s="19" t="s">
        <v>407</v>
      </c>
      <c r="Q6" s="19" t="s">
        <v>407</v>
      </c>
      <c r="R6" s="19" t="s">
        <v>407</v>
      </c>
      <c r="S6" s="19" t="s">
        <v>407</v>
      </c>
      <c r="T6" s="19" t="s">
        <v>407</v>
      </c>
      <c r="U6" s="19" t="s">
        <v>407</v>
      </c>
      <c r="V6" s="19" t="s">
        <v>407</v>
      </c>
      <c r="W6" s="19" t="s">
        <v>407</v>
      </c>
      <c r="X6" s="19" t="s">
        <v>407</v>
      </c>
      <c r="Y6" s="19" t="s">
        <v>407</v>
      </c>
      <c r="Z6" s="19" t="s">
        <v>407</v>
      </c>
      <c r="AA6" s="19" t="s">
        <v>407</v>
      </c>
      <c r="AB6" s="19" t="s">
        <v>407</v>
      </c>
      <c r="AC6" s="19" t="s">
        <v>407</v>
      </c>
    </row>
    <row r="7" spans="1:33" x14ac:dyDescent="0.2">
      <c r="A7" s="18" t="s">
        <v>5</v>
      </c>
      <c r="B7" s="101" t="s">
        <v>6</v>
      </c>
      <c r="D7" s="18" t="s">
        <v>330</v>
      </c>
      <c r="F7" s="18" t="s">
        <v>85</v>
      </c>
      <c r="H7" s="18" t="s">
        <v>88</v>
      </c>
      <c r="I7" s="19"/>
      <c r="J7" s="18" t="s">
        <v>331</v>
      </c>
      <c r="L7" s="18" t="s">
        <v>88</v>
      </c>
      <c r="N7" s="18" t="s">
        <v>408</v>
      </c>
      <c r="O7" s="18" t="s">
        <v>409</v>
      </c>
      <c r="P7" s="18" t="s">
        <v>410</v>
      </c>
      <c r="Q7" s="18" t="s">
        <v>46</v>
      </c>
      <c r="R7" s="18" t="s">
        <v>47</v>
      </c>
      <c r="S7" s="18" t="s">
        <v>411</v>
      </c>
      <c r="T7" s="18" t="s">
        <v>412</v>
      </c>
      <c r="U7" s="18" t="s">
        <v>413</v>
      </c>
      <c r="V7" s="18" t="s">
        <v>414</v>
      </c>
      <c r="W7" s="18" t="s">
        <v>415</v>
      </c>
      <c r="X7" s="18" t="s">
        <v>416</v>
      </c>
      <c r="Y7" s="18" t="s">
        <v>417</v>
      </c>
      <c r="Z7" s="18" t="s">
        <v>418</v>
      </c>
      <c r="AA7" s="102" t="s">
        <v>419</v>
      </c>
      <c r="AB7" s="18" t="s">
        <v>420</v>
      </c>
      <c r="AC7" s="18" t="s">
        <v>421</v>
      </c>
    </row>
    <row r="8" spans="1:33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  <c r="AD8" s="103"/>
      <c r="AE8" s="103"/>
    </row>
    <row r="10" spans="1:33" x14ac:dyDescent="0.2">
      <c r="B10" s="11" t="s">
        <v>335</v>
      </c>
    </row>
    <row r="11" spans="1:33" x14ac:dyDescent="0.2">
      <c r="A11" s="19">
        <v>1</v>
      </c>
      <c r="B11" s="6" t="s">
        <v>336</v>
      </c>
      <c r="D11" s="17">
        <v>1607381.5768921007</v>
      </c>
      <c r="J11" s="17">
        <f>D11-F11</f>
        <v>1607381.5768921007</v>
      </c>
      <c r="L11" s="19" t="s">
        <v>422</v>
      </c>
      <c r="N11" s="17">
        <v>1054875.725952544</v>
      </c>
      <c r="O11" s="17">
        <v>522492.0243601501</v>
      </c>
      <c r="P11" s="17">
        <v>25576.370380719476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1165.8542892540936</v>
      </c>
      <c r="Z11" s="17">
        <v>908.89653926420601</v>
      </c>
      <c r="AA11" s="17">
        <v>0</v>
      </c>
      <c r="AB11" s="17">
        <v>2362.7053701687569</v>
      </c>
      <c r="AC11" s="17">
        <v>0</v>
      </c>
      <c r="AD11" s="35"/>
    </row>
    <row r="12" spans="1:33" x14ac:dyDescent="0.2">
      <c r="A12" s="19">
        <f>A11+1</f>
        <v>2</v>
      </c>
      <c r="B12" s="6" t="s">
        <v>338</v>
      </c>
      <c r="D12" s="17">
        <v>14619.553091345873</v>
      </c>
      <c r="J12" s="17">
        <f t="shared" ref="J12:J16" si="0">D12-F12</f>
        <v>14619.553091345873</v>
      </c>
      <c r="L12" s="19" t="s">
        <v>423</v>
      </c>
      <c r="N12" s="17">
        <v>7751.7308648435655</v>
      </c>
      <c r="O12" s="17">
        <v>5548.9652185962359</v>
      </c>
      <c r="P12" s="17">
        <v>1282.5475561204582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0.20329606486168247</v>
      </c>
      <c r="Z12" s="17">
        <v>0</v>
      </c>
      <c r="AA12" s="17">
        <v>0</v>
      </c>
      <c r="AB12" s="17">
        <v>36.10615572075347</v>
      </c>
      <c r="AC12" s="17">
        <v>0</v>
      </c>
      <c r="AD12" s="35"/>
    </row>
    <row r="13" spans="1:33" x14ac:dyDescent="0.2">
      <c r="A13" s="19">
        <f t="shared" ref="A13:A17" si="1">A12+1</f>
        <v>3</v>
      </c>
      <c r="B13" s="6" t="s">
        <v>340</v>
      </c>
      <c r="D13" s="17">
        <v>33470.907100727294</v>
      </c>
      <c r="J13" s="17">
        <f t="shared" si="0"/>
        <v>33470.907100727294</v>
      </c>
      <c r="L13" s="19" t="s">
        <v>424</v>
      </c>
      <c r="N13" s="17">
        <v>16494.337622867286</v>
      </c>
      <c r="O13" s="17">
        <v>11807.234715561934</v>
      </c>
      <c r="P13" s="17">
        <v>2729.0385562761771</v>
      </c>
      <c r="Q13" s="17">
        <v>0</v>
      </c>
      <c r="R13" s="17">
        <v>0</v>
      </c>
      <c r="S13" s="17">
        <v>1683.3721963380592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0.43257873495542049</v>
      </c>
      <c r="Z13" s="17">
        <v>0</v>
      </c>
      <c r="AA13" s="17">
        <v>251.61547121694153</v>
      </c>
      <c r="AB13" s="17">
        <v>76.827631545222303</v>
      </c>
      <c r="AC13" s="17">
        <v>428.04832818671429</v>
      </c>
      <c r="AD13" s="35"/>
    </row>
    <row r="14" spans="1:33" x14ac:dyDescent="0.2">
      <c r="A14" s="19">
        <f t="shared" si="1"/>
        <v>4</v>
      </c>
      <c r="B14" s="6" t="s">
        <v>342</v>
      </c>
      <c r="D14" s="17">
        <v>40633.731826830277</v>
      </c>
      <c r="F14" s="35">
        <v>-372.21086023201303</v>
      </c>
      <c r="H14" s="19" t="s">
        <v>425</v>
      </c>
      <c r="J14" s="17">
        <f t="shared" si="0"/>
        <v>41005.942687062292</v>
      </c>
      <c r="L14" s="19" t="s">
        <v>426</v>
      </c>
      <c r="N14" s="17">
        <v>15034.307213218495</v>
      </c>
      <c r="O14" s="17">
        <v>10728.181805121938</v>
      </c>
      <c r="P14" s="17">
        <v>4551.6637862474354</v>
      </c>
      <c r="Q14" s="17">
        <v>0</v>
      </c>
      <c r="R14" s="17">
        <v>0</v>
      </c>
      <c r="S14" s="17">
        <v>6486.391555784915</v>
      </c>
      <c r="T14" s="17">
        <v>130.86834032995395</v>
      </c>
      <c r="U14" s="17">
        <v>0</v>
      </c>
      <c r="V14" s="17">
        <v>0</v>
      </c>
      <c r="W14" s="17">
        <v>2355.5370638125542</v>
      </c>
      <c r="X14" s="17">
        <v>0</v>
      </c>
      <c r="Y14" s="17">
        <v>710.35679829124581</v>
      </c>
      <c r="Z14" s="17">
        <v>76.507940824199366</v>
      </c>
      <c r="AA14" s="17">
        <v>0</v>
      </c>
      <c r="AB14" s="17">
        <v>148.65193087855636</v>
      </c>
      <c r="AC14" s="17">
        <v>411.26539232099037</v>
      </c>
      <c r="AD14" s="35"/>
    </row>
    <row r="15" spans="1:33" x14ac:dyDescent="0.2">
      <c r="A15" s="19">
        <f t="shared" si="1"/>
        <v>5</v>
      </c>
      <c r="B15" s="6" t="s">
        <v>345</v>
      </c>
      <c r="D15" s="17">
        <v>563.8527719960482</v>
      </c>
      <c r="J15" s="17">
        <f t="shared" si="0"/>
        <v>563.8527719960482</v>
      </c>
      <c r="L15" s="19" t="s">
        <v>427</v>
      </c>
      <c r="N15" s="17">
        <v>191.80247060146968</v>
      </c>
      <c r="O15" s="17">
        <v>143.92122364472402</v>
      </c>
      <c r="P15" s="17">
        <v>67.109312988973656</v>
      </c>
      <c r="Q15" s="17">
        <v>0</v>
      </c>
      <c r="R15" s="17">
        <v>0</v>
      </c>
      <c r="S15" s="17">
        <v>101.20928772465533</v>
      </c>
      <c r="T15" s="17">
        <v>2.0419814925742088</v>
      </c>
      <c r="U15" s="17">
        <v>0</v>
      </c>
      <c r="V15" s="17">
        <v>0</v>
      </c>
      <c r="W15" s="17">
        <v>36.754214787553877</v>
      </c>
      <c r="X15" s="17">
        <v>0</v>
      </c>
      <c r="Y15" s="17">
        <v>11.083929326052486</v>
      </c>
      <c r="Z15" s="17">
        <v>1.1937784096908839</v>
      </c>
      <c r="AA15" s="17">
        <v>0</v>
      </c>
      <c r="AB15" s="17">
        <v>2.3194646690262597</v>
      </c>
      <c r="AC15" s="17">
        <v>6.4171083513276246</v>
      </c>
      <c r="AD15" s="35"/>
    </row>
    <row r="16" spans="1:33" x14ac:dyDescent="0.2">
      <c r="A16" s="19">
        <f t="shared" si="1"/>
        <v>6</v>
      </c>
      <c r="B16" s="6" t="s">
        <v>218</v>
      </c>
      <c r="D16" s="17">
        <v>12641.879645794897</v>
      </c>
      <c r="J16" s="17">
        <f t="shared" si="0"/>
        <v>12641.879645794897</v>
      </c>
      <c r="L16" s="19" t="s">
        <v>422</v>
      </c>
      <c r="N16" s="17">
        <v>8296.4817815986244</v>
      </c>
      <c r="O16" s="17">
        <v>4109.3424130318672</v>
      </c>
      <c r="P16" s="17">
        <v>201.1553453004604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9.1693159988689885</v>
      </c>
      <c r="Z16" s="17">
        <v>7.1483715037184936</v>
      </c>
      <c r="AA16" s="17">
        <v>0</v>
      </c>
      <c r="AB16" s="17">
        <v>18.582418361356979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348</v>
      </c>
      <c r="D17" s="37">
        <f>SUM(D11:D16)</f>
        <v>1709311.501328795</v>
      </c>
      <c r="F17" s="37">
        <f>SUM(F11:F16)</f>
        <v>-372.21086023201303</v>
      </c>
      <c r="J17" s="36">
        <f>SUM(J11:J16)</f>
        <v>1709683.7121890271</v>
      </c>
      <c r="N17" s="36">
        <f t="shared" ref="N17:AB17" si="2">SUM(N11:N16)</f>
        <v>1102644.3859056733</v>
      </c>
      <c r="O17" s="36">
        <f t="shared" si="2"/>
        <v>554829.66973610688</v>
      </c>
      <c r="P17" s="36">
        <f t="shared" si="2"/>
        <v>34407.884937652976</v>
      </c>
      <c r="Q17" s="36">
        <f t="shared" si="2"/>
        <v>0</v>
      </c>
      <c r="R17" s="36">
        <f t="shared" si="2"/>
        <v>0</v>
      </c>
      <c r="S17" s="36">
        <f t="shared" si="2"/>
        <v>8270.9730398476295</v>
      </c>
      <c r="T17" s="36">
        <f t="shared" si="2"/>
        <v>132.91032182252815</v>
      </c>
      <c r="U17" s="36">
        <f t="shared" si="2"/>
        <v>0</v>
      </c>
      <c r="V17" s="36">
        <f t="shared" si="2"/>
        <v>0</v>
      </c>
      <c r="W17" s="36">
        <f t="shared" si="2"/>
        <v>2392.2912786001079</v>
      </c>
      <c r="X17" s="36">
        <f t="shared" si="2"/>
        <v>0</v>
      </c>
      <c r="Y17" s="36">
        <f t="shared" si="2"/>
        <v>1897.1002076700779</v>
      </c>
      <c r="Z17" s="36">
        <f>SUM(Z11:Z16)</f>
        <v>993.74663000181488</v>
      </c>
      <c r="AA17" s="36">
        <f t="shared" si="2"/>
        <v>251.61547121694153</v>
      </c>
      <c r="AB17" s="36">
        <f t="shared" si="2"/>
        <v>2645.1929713436721</v>
      </c>
      <c r="AC17" s="36">
        <f>SUM(AC11:AC16)</f>
        <v>845.73082885903227</v>
      </c>
      <c r="AD17" s="35"/>
    </row>
    <row r="18" spans="1:30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AD18" s="35"/>
    </row>
    <row r="19" spans="1:30" x14ac:dyDescent="0.2">
      <c r="B19" s="11" t="s">
        <v>349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AD19" s="35"/>
    </row>
    <row r="20" spans="1:30" x14ac:dyDescent="0.2">
      <c r="A20" s="19">
        <f>A17+1</f>
        <v>8</v>
      </c>
      <c r="B20" s="6" t="s">
        <v>350</v>
      </c>
      <c r="D20" s="17">
        <v>88195.70965883747</v>
      </c>
      <c r="J20" s="17">
        <f t="shared" ref="J20:J23" si="3">D20-F20</f>
        <v>88195.70965883747</v>
      </c>
      <c r="L20" s="19" t="s">
        <v>424</v>
      </c>
      <c r="N20" s="17">
        <v>43462.515300926294</v>
      </c>
      <c r="O20" s="17">
        <v>31112.017421984336</v>
      </c>
      <c r="P20" s="17">
        <v>7191.0059513109736</v>
      </c>
      <c r="Q20" s="17">
        <v>0</v>
      </c>
      <c r="R20" s="17">
        <v>0</v>
      </c>
      <c r="S20" s="17">
        <v>4435.6791714427418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1.1398432793560731</v>
      </c>
      <c r="Z20" s="17">
        <v>0</v>
      </c>
      <c r="AA20" s="17">
        <v>663.00578524323146</v>
      </c>
      <c r="AB20" s="17">
        <v>202.44050945937269</v>
      </c>
      <c r="AC20" s="17">
        <v>1127.9056751911546</v>
      </c>
      <c r="AD20" s="35"/>
    </row>
    <row r="21" spans="1:30" x14ac:dyDescent="0.2">
      <c r="A21" s="19">
        <f>A20+1</f>
        <v>9</v>
      </c>
      <c r="B21" s="6" t="s">
        <v>351</v>
      </c>
      <c r="D21" s="17">
        <v>54722.979751061299</v>
      </c>
      <c r="F21" s="17">
        <v>22761.109628983257</v>
      </c>
      <c r="H21" s="19" t="s">
        <v>428</v>
      </c>
      <c r="J21" s="17">
        <f t="shared" si="3"/>
        <v>31961.870122078042</v>
      </c>
      <c r="L21" s="19" t="s">
        <v>429</v>
      </c>
      <c r="N21" s="17">
        <v>28692.784620164566</v>
      </c>
      <c r="O21" s="17">
        <v>19841.95442913541</v>
      </c>
      <c r="P21" s="17">
        <v>3279.5297273336305</v>
      </c>
      <c r="Q21" s="17">
        <v>0</v>
      </c>
      <c r="R21" s="17">
        <v>0</v>
      </c>
      <c r="S21" s="17">
        <v>1526.2590479119278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255.05726994643953</v>
      </c>
      <c r="Z21" s="17">
        <v>0</v>
      </c>
      <c r="AA21" s="17">
        <v>436.73154609655177</v>
      </c>
      <c r="AB21" s="17">
        <v>112.89276919187282</v>
      </c>
      <c r="AC21" s="17">
        <v>577.77034128090179</v>
      </c>
      <c r="AD21" s="35"/>
    </row>
    <row r="22" spans="1:30" x14ac:dyDescent="0.2">
      <c r="A22" s="19">
        <f t="shared" ref="A22:A24" si="4">A21+1</f>
        <v>10</v>
      </c>
      <c r="B22" s="6" t="s">
        <v>354</v>
      </c>
      <c r="D22" s="17">
        <v>4368.2244235760718</v>
      </c>
      <c r="J22" s="17">
        <f t="shared" si="3"/>
        <v>4368.2244235760718</v>
      </c>
      <c r="L22" s="19" t="s">
        <v>430</v>
      </c>
      <c r="N22" s="17">
        <v>2337.7899595830481</v>
      </c>
      <c r="O22" s="17">
        <v>1669.6230189426678</v>
      </c>
      <c r="P22" s="17">
        <v>104.80357566202251</v>
      </c>
      <c r="Q22" s="17">
        <v>0</v>
      </c>
      <c r="R22" s="17">
        <v>0</v>
      </c>
      <c r="S22" s="17">
        <v>133.37000812253069</v>
      </c>
      <c r="T22" s="17">
        <v>1.2137004413002555</v>
      </c>
      <c r="U22" s="17">
        <v>0</v>
      </c>
      <c r="V22" s="17">
        <v>0</v>
      </c>
      <c r="W22" s="17">
        <v>60.701032150643634</v>
      </c>
      <c r="X22" s="17">
        <v>0</v>
      </c>
      <c r="Y22" s="17">
        <v>9.6578049480964303</v>
      </c>
      <c r="Z22" s="17">
        <v>0.70955069275873384</v>
      </c>
      <c r="AA22" s="17">
        <v>8.8420497872321278</v>
      </c>
      <c r="AB22" s="17">
        <v>6.3961873891318586</v>
      </c>
      <c r="AC22" s="17">
        <v>35.117535856639627</v>
      </c>
      <c r="AD22" s="35"/>
    </row>
    <row r="23" spans="1:30" x14ac:dyDescent="0.2">
      <c r="A23" s="19">
        <f t="shared" si="4"/>
        <v>11</v>
      </c>
      <c r="B23" s="6" t="s">
        <v>356</v>
      </c>
      <c r="D23" s="17">
        <v>11971.55401416434</v>
      </c>
      <c r="J23" s="17">
        <f t="shared" si="3"/>
        <v>11971.55401416434</v>
      </c>
      <c r="L23" s="19" t="s">
        <v>431</v>
      </c>
      <c r="N23" s="17">
        <v>4957.2150190167113</v>
      </c>
      <c r="O23" s="17">
        <v>3717.5113589898938</v>
      </c>
      <c r="P23" s="17">
        <v>1734.5934963521879</v>
      </c>
      <c r="Q23" s="17">
        <v>0</v>
      </c>
      <c r="R23" s="17">
        <v>0</v>
      </c>
      <c r="S23" s="17">
        <v>657.97517548256747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286.34210949224018</v>
      </c>
      <c r="Z23" s="17">
        <v>30.853716242323351</v>
      </c>
      <c r="AA23" s="17">
        <v>339.43046423798779</v>
      </c>
      <c r="AB23" s="17">
        <v>59.947561583695737</v>
      </c>
      <c r="AC23" s="17">
        <v>187.68511276673155</v>
      </c>
      <c r="AD23" s="35"/>
    </row>
    <row r="24" spans="1:30" x14ac:dyDescent="0.2">
      <c r="A24" s="19">
        <f t="shared" si="4"/>
        <v>12</v>
      </c>
      <c r="B24" s="6" t="s">
        <v>358</v>
      </c>
      <c r="D24" s="36">
        <f>SUM(D20:D23)</f>
        <v>159258.46784763917</v>
      </c>
      <c r="F24" s="36">
        <f>SUM(F20:F23)</f>
        <v>22761.109628983257</v>
      </c>
      <c r="H24" s="104"/>
      <c r="J24" s="36">
        <f>SUM(J20:J23)</f>
        <v>136497.35821865592</v>
      </c>
      <c r="N24" s="36">
        <f t="shared" ref="N24:AB24" si="5">SUM(N20:N23)</f>
        <v>79450.304899690629</v>
      </c>
      <c r="O24" s="36">
        <f t="shared" si="5"/>
        <v>56341.106229052311</v>
      </c>
      <c r="P24" s="36">
        <f t="shared" si="5"/>
        <v>12309.932750658816</v>
      </c>
      <c r="Q24" s="36">
        <f t="shared" si="5"/>
        <v>0</v>
      </c>
      <c r="R24" s="36">
        <f t="shared" si="5"/>
        <v>0</v>
      </c>
      <c r="S24" s="36">
        <f t="shared" si="5"/>
        <v>6753.283402959768</v>
      </c>
      <c r="T24" s="36">
        <f t="shared" si="5"/>
        <v>1.2137004413002555</v>
      </c>
      <c r="U24" s="36">
        <f t="shared" si="5"/>
        <v>0</v>
      </c>
      <c r="V24" s="36">
        <f t="shared" si="5"/>
        <v>0</v>
      </c>
      <c r="W24" s="36">
        <f t="shared" si="5"/>
        <v>60.701032150643634</v>
      </c>
      <c r="X24" s="36">
        <f t="shared" si="5"/>
        <v>0</v>
      </c>
      <c r="Y24" s="36">
        <f t="shared" si="5"/>
        <v>552.19702766613227</v>
      </c>
      <c r="Z24" s="36">
        <f>SUM(Z20:Z23)</f>
        <v>31.563266935082083</v>
      </c>
      <c r="AA24" s="36">
        <f t="shared" si="5"/>
        <v>1448.009845365003</v>
      </c>
      <c r="AB24" s="36">
        <f t="shared" si="5"/>
        <v>381.67702762407311</v>
      </c>
      <c r="AC24" s="36">
        <f>SUM(AC20:AC23)</f>
        <v>1928.4786650954275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AD25" s="35"/>
    </row>
    <row r="26" spans="1:30" x14ac:dyDescent="0.2">
      <c r="B26" s="11" t="s">
        <v>359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AD26" s="35"/>
    </row>
    <row r="27" spans="1:30" x14ac:dyDescent="0.2">
      <c r="A27" s="19">
        <f>A24+1</f>
        <v>13</v>
      </c>
      <c r="B27" s="6" t="s">
        <v>360</v>
      </c>
      <c r="D27" s="17">
        <v>7179.1739335693392</v>
      </c>
      <c r="J27" s="17">
        <f t="shared" ref="J27:J33" si="6">D27-F27</f>
        <v>7179.1739335693392</v>
      </c>
      <c r="L27" s="19" t="s">
        <v>432</v>
      </c>
      <c r="N27" s="17">
        <v>3017.4408723867887</v>
      </c>
      <c r="O27" s="17">
        <v>1841.2792867397131</v>
      </c>
      <c r="P27" s="17">
        <v>533.537651314458</v>
      </c>
      <c r="Q27" s="17">
        <v>0</v>
      </c>
      <c r="R27" s="17">
        <v>0</v>
      </c>
      <c r="S27" s="17">
        <v>821.53855438277685</v>
      </c>
      <c r="T27" s="17">
        <v>0</v>
      </c>
      <c r="U27" s="17">
        <v>0</v>
      </c>
      <c r="V27" s="17">
        <v>0</v>
      </c>
      <c r="W27" s="17">
        <v>509.24468848394588</v>
      </c>
      <c r="X27" s="17">
        <v>0</v>
      </c>
      <c r="Y27" s="17">
        <v>3.0741748291562008</v>
      </c>
      <c r="Z27" s="17">
        <v>0</v>
      </c>
      <c r="AA27" s="17">
        <v>0</v>
      </c>
      <c r="AB27" s="17">
        <v>72.398730644921372</v>
      </c>
      <c r="AC27" s="17">
        <v>380.65997478757924</v>
      </c>
      <c r="AD27" s="35"/>
    </row>
    <row r="28" spans="1:30" x14ac:dyDescent="0.2">
      <c r="A28" s="19">
        <f>A27+1</f>
        <v>14</v>
      </c>
      <c r="B28" s="6" t="s">
        <v>362</v>
      </c>
      <c r="D28" s="17">
        <v>286.05282800224484</v>
      </c>
      <c r="J28" s="17">
        <f t="shared" si="6"/>
        <v>286.05282800224484</v>
      </c>
      <c r="L28" s="19" t="s">
        <v>433</v>
      </c>
      <c r="N28" s="17">
        <v>120.22936104664932</v>
      </c>
      <c r="O28" s="17">
        <v>73.36542504577335</v>
      </c>
      <c r="P28" s="17">
        <v>21.258706839589944</v>
      </c>
      <c r="Q28" s="17">
        <v>0</v>
      </c>
      <c r="R28" s="17">
        <v>0</v>
      </c>
      <c r="S28" s="17">
        <v>32.734048369438291</v>
      </c>
      <c r="T28" s="17">
        <v>0</v>
      </c>
      <c r="U28" s="17">
        <v>0</v>
      </c>
      <c r="V28" s="17">
        <v>0</v>
      </c>
      <c r="W28" s="17">
        <v>20.290758328727428</v>
      </c>
      <c r="X28" s="17">
        <v>0</v>
      </c>
      <c r="Y28" s="17">
        <v>0.12248991482732345</v>
      </c>
      <c r="Z28" s="17">
        <v>0</v>
      </c>
      <c r="AA28" s="17">
        <v>0</v>
      </c>
      <c r="AB28" s="17">
        <v>2.8847137339735722</v>
      </c>
      <c r="AC28" s="17">
        <v>15.16732472326561</v>
      </c>
      <c r="AD28" s="35"/>
    </row>
    <row r="29" spans="1:30" x14ac:dyDescent="0.2">
      <c r="A29" s="19">
        <f t="shared" ref="A29:A34" si="7">A28+1</f>
        <v>15</v>
      </c>
      <c r="B29" s="6" t="s">
        <v>364</v>
      </c>
      <c r="D29" s="17">
        <v>16407.221259188133</v>
      </c>
      <c r="J29" s="17">
        <f t="shared" si="6"/>
        <v>16407.221259188133</v>
      </c>
      <c r="L29" s="19" t="s">
        <v>434</v>
      </c>
      <c r="N29" s="17">
        <v>6929.1167752679266</v>
      </c>
      <c r="O29" s="17">
        <v>5026.1390982835183</v>
      </c>
      <c r="P29" s="17">
        <v>1499.171009681256</v>
      </c>
      <c r="Q29" s="17">
        <v>0</v>
      </c>
      <c r="R29" s="17">
        <v>0</v>
      </c>
      <c r="S29" s="17">
        <v>1726.6450878816302</v>
      </c>
      <c r="T29" s="17">
        <v>0</v>
      </c>
      <c r="U29" s="17">
        <v>0</v>
      </c>
      <c r="V29" s="17">
        <v>0</v>
      </c>
      <c r="W29" s="17">
        <v>933.34547471394217</v>
      </c>
      <c r="X29" s="17">
        <v>0</v>
      </c>
      <c r="Y29" s="17">
        <v>0.13156577662229255</v>
      </c>
      <c r="Z29" s="17">
        <v>1.7197338377793312</v>
      </c>
      <c r="AA29" s="17">
        <v>0</v>
      </c>
      <c r="AB29" s="17">
        <v>46.494179276417071</v>
      </c>
      <c r="AC29" s="17">
        <v>244.45833446903978</v>
      </c>
      <c r="AD29" s="35"/>
    </row>
    <row r="30" spans="1:30" x14ac:dyDescent="0.2">
      <c r="A30" s="19">
        <f t="shared" si="7"/>
        <v>16</v>
      </c>
      <c r="B30" s="6" t="s">
        <v>366</v>
      </c>
      <c r="D30" s="17">
        <v>141086.42307606991</v>
      </c>
      <c r="J30" s="17">
        <f t="shared" si="6"/>
        <v>141086.42307606991</v>
      </c>
      <c r="L30" s="19" t="s">
        <v>435</v>
      </c>
      <c r="N30" s="17">
        <v>59299.293131477127</v>
      </c>
      <c r="O30" s="17">
        <v>36185.153174162799</v>
      </c>
      <c r="P30" s="17">
        <v>10485.178308382221</v>
      </c>
      <c r="Q30" s="17">
        <v>0</v>
      </c>
      <c r="R30" s="17">
        <v>0</v>
      </c>
      <c r="S30" s="17">
        <v>16145.02408347756</v>
      </c>
      <c r="T30" s="17">
        <v>0</v>
      </c>
      <c r="U30" s="17">
        <v>0</v>
      </c>
      <c r="V30" s="17">
        <v>0</v>
      </c>
      <c r="W30" s="17">
        <v>10007.768614259816</v>
      </c>
      <c r="X30" s="17">
        <v>0</v>
      </c>
      <c r="Y30" s="17">
        <v>60.414239099023717</v>
      </c>
      <c r="Z30" s="17">
        <v>0</v>
      </c>
      <c r="AA30" s="17">
        <v>0</v>
      </c>
      <c r="AB30" s="17">
        <v>1422.7929336239629</v>
      </c>
      <c r="AC30" s="17">
        <v>7480.7985915874033</v>
      </c>
      <c r="AD30" s="35"/>
    </row>
    <row r="31" spans="1:30" x14ac:dyDescent="0.2">
      <c r="A31" s="19">
        <f t="shared" si="7"/>
        <v>17</v>
      </c>
      <c r="B31" s="6" t="s">
        <v>368</v>
      </c>
      <c r="D31" s="17">
        <v>12227.889051322658</v>
      </c>
      <c r="J31" s="17">
        <f t="shared" si="6"/>
        <v>12227.889051322658</v>
      </c>
      <c r="L31" s="19" t="s">
        <v>436</v>
      </c>
      <c r="N31" s="17">
        <v>6395.55750949711</v>
      </c>
      <c r="O31" s="17">
        <v>5050.8315292437255</v>
      </c>
      <c r="P31" s="17">
        <v>779.02483737265686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2.4746856841335032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370</v>
      </c>
      <c r="D32" s="17">
        <v>53148.309605428796</v>
      </c>
      <c r="J32" s="17">
        <f t="shared" si="6"/>
        <v>53148.309605428796</v>
      </c>
      <c r="L32" s="19" t="s">
        <v>286</v>
      </c>
      <c r="N32" s="17">
        <v>8595.3684971611219</v>
      </c>
      <c r="O32" s="17">
        <v>5244.9988732336369</v>
      </c>
      <c r="P32" s="17">
        <v>9417.9013963890666</v>
      </c>
      <c r="Q32" s="17">
        <v>0</v>
      </c>
      <c r="R32" s="17">
        <v>0</v>
      </c>
      <c r="S32" s="17">
        <v>20088.29838901911</v>
      </c>
      <c r="T32" s="17">
        <v>0</v>
      </c>
      <c r="U32" s="17">
        <v>0</v>
      </c>
      <c r="V32" s="17">
        <v>0</v>
      </c>
      <c r="W32" s="17">
        <v>9800.6791051317578</v>
      </c>
      <c r="X32" s="17">
        <v>0</v>
      </c>
      <c r="Y32" s="17">
        <v>1.0633444941004326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372</v>
      </c>
      <c r="D33" s="17">
        <v>8163.6709527584489</v>
      </c>
      <c r="F33" s="17">
        <v>7778.2073779181883</v>
      </c>
      <c r="H33" s="19" t="s">
        <v>437</v>
      </c>
      <c r="J33" s="17">
        <f t="shared" si="6"/>
        <v>385.46357484026066</v>
      </c>
      <c r="L33" s="19" t="s">
        <v>438</v>
      </c>
      <c r="N33" s="17">
        <v>2776.8880371160362</v>
      </c>
      <c r="O33" s="17">
        <v>2083.7284666514242</v>
      </c>
      <c r="P33" s="17">
        <v>971.59879033084724</v>
      </c>
      <c r="Q33" s="17">
        <v>0</v>
      </c>
      <c r="R33" s="17">
        <v>0</v>
      </c>
      <c r="S33" s="17">
        <v>1465.2932230093154</v>
      </c>
      <c r="T33" s="17">
        <v>29.563508551082144</v>
      </c>
      <c r="U33" s="17">
        <v>0</v>
      </c>
      <c r="V33" s="17">
        <v>0</v>
      </c>
      <c r="W33" s="17">
        <v>532.1221308410602</v>
      </c>
      <c r="X33" s="17">
        <v>0</v>
      </c>
      <c r="Y33" s="17">
        <v>160.47150306725703</v>
      </c>
      <c r="Z33" s="17">
        <v>17.283348720068709</v>
      </c>
      <c r="AA33" s="17">
        <v>0.23512170974873656</v>
      </c>
      <c r="AB33" s="17">
        <v>33.58086927630589</v>
      </c>
      <c r="AC33" s="17">
        <v>92.905953485302831</v>
      </c>
      <c r="AD33" s="35"/>
    </row>
    <row r="34" spans="1:30" x14ac:dyDescent="0.2">
      <c r="A34" s="19">
        <f t="shared" si="7"/>
        <v>20</v>
      </c>
      <c r="B34" s="6" t="s">
        <v>375</v>
      </c>
      <c r="D34" s="36">
        <f>SUM(D27:D33)</f>
        <v>238498.74070633954</v>
      </c>
      <c r="F34" s="36">
        <f>SUM(F27:F33)</f>
        <v>7778.2073779181883</v>
      </c>
      <c r="J34" s="36">
        <f>SUM(J27:J33)</f>
        <v>230720.53332842133</v>
      </c>
      <c r="N34" s="36">
        <f t="shared" ref="N34:AB34" si="8">SUM(N27:N33)</f>
        <v>87133.894183952769</v>
      </c>
      <c r="O34" s="36">
        <f t="shared" si="8"/>
        <v>55505.49585336059</v>
      </c>
      <c r="P34" s="36">
        <f t="shared" si="8"/>
        <v>23707.670700310096</v>
      </c>
      <c r="Q34" s="36">
        <f t="shared" si="8"/>
        <v>0</v>
      </c>
      <c r="R34" s="36">
        <f t="shared" si="8"/>
        <v>0</v>
      </c>
      <c r="S34" s="36">
        <f t="shared" si="8"/>
        <v>40279.533386139825</v>
      </c>
      <c r="T34" s="36">
        <f t="shared" si="8"/>
        <v>29.563508551082144</v>
      </c>
      <c r="U34" s="36">
        <f t="shared" si="8"/>
        <v>0</v>
      </c>
      <c r="V34" s="36">
        <f t="shared" si="8"/>
        <v>0</v>
      </c>
      <c r="W34" s="36">
        <f t="shared" si="8"/>
        <v>21803.45077175925</v>
      </c>
      <c r="X34" s="36">
        <f t="shared" si="8"/>
        <v>0</v>
      </c>
      <c r="Y34" s="36">
        <f t="shared" si="8"/>
        <v>225.27731718098698</v>
      </c>
      <c r="Z34" s="36">
        <f t="shared" si="8"/>
        <v>21.477768241981543</v>
      </c>
      <c r="AA34" s="36">
        <f t="shared" si="8"/>
        <v>0.23512170974873656</v>
      </c>
      <c r="AB34" s="36">
        <f t="shared" si="8"/>
        <v>1578.1514265555809</v>
      </c>
      <c r="AC34" s="36">
        <f>SUM(AC27:AC33)</f>
        <v>8213.990179052591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x14ac:dyDescent="0.2">
      <c r="B36" s="11" t="s">
        <v>439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x14ac:dyDescent="0.2">
      <c r="A37" s="19">
        <f>A34+1</f>
        <v>21</v>
      </c>
      <c r="B37" s="6" t="s">
        <v>377</v>
      </c>
      <c r="D37" s="17">
        <v>247062.5619188835</v>
      </c>
      <c r="E37" s="17"/>
      <c r="F37" s="17"/>
      <c r="G37" s="17"/>
      <c r="H37" s="131"/>
      <c r="I37" s="17"/>
      <c r="J37" s="17">
        <f t="shared" ref="J37:J51" si="9">D37-F37</f>
        <v>247062.5619188835</v>
      </c>
      <c r="L37" s="19" t="s">
        <v>440</v>
      </c>
      <c r="N37" s="17">
        <v>99084.26965191061</v>
      </c>
      <c r="O37" s="17">
        <v>71872.265668820168</v>
      </c>
      <c r="P37" s="17">
        <v>21437.691035570824</v>
      </c>
      <c r="Q37" s="17">
        <v>0</v>
      </c>
      <c r="R37" s="17">
        <v>0</v>
      </c>
      <c r="S37" s="17">
        <v>24690.501405815186</v>
      </c>
      <c r="T37" s="17">
        <v>0</v>
      </c>
      <c r="U37" s="17">
        <v>0</v>
      </c>
      <c r="V37" s="17">
        <v>0</v>
      </c>
      <c r="W37" s="17">
        <v>25790.82837536477</v>
      </c>
      <c r="X37" s="17">
        <v>0</v>
      </c>
      <c r="Y37" s="17">
        <v>1.8813507277487334</v>
      </c>
      <c r="Z37" s="17">
        <v>24.591672624171292</v>
      </c>
      <c r="AA37" s="17">
        <v>0</v>
      </c>
      <c r="AB37" s="17">
        <v>664.8526711386894</v>
      </c>
      <c r="AC37" s="17">
        <v>3495.6800869113231</v>
      </c>
      <c r="AD37" s="35"/>
    </row>
    <row r="38" spans="1:30" x14ac:dyDescent="0.2">
      <c r="A38" s="19">
        <f>A37+1</f>
        <v>22</v>
      </c>
      <c r="B38" s="6" t="s">
        <v>379</v>
      </c>
      <c r="D38" s="17">
        <v>45073.076328983749</v>
      </c>
      <c r="E38" s="17"/>
      <c r="F38" s="17"/>
      <c r="G38" s="17"/>
      <c r="H38" s="131"/>
      <c r="I38" s="17"/>
      <c r="J38" s="17">
        <f t="shared" si="9"/>
        <v>45073.076328983749</v>
      </c>
      <c r="L38" s="19" t="s">
        <v>441</v>
      </c>
      <c r="N38" s="17">
        <v>23994.113590759152</v>
      </c>
      <c r="O38" s="17">
        <v>17404.491273349537</v>
      </c>
      <c r="P38" s="17">
        <v>2990.0947380423454</v>
      </c>
      <c r="Q38" s="17">
        <v>0</v>
      </c>
      <c r="R38" s="17">
        <v>0</v>
      </c>
      <c r="S38" s="17">
        <v>610.02923102299087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4.170157655972706</v>
      </c>
      <c r="AA38" s="17">
        <v>0</v>
      </c>
      <c r="AB38" s="17">
        <v>70.177338153748053</v>
      </c>
      <c r="AC38" s="17">
        <v>0</v>
      </c>
      <c r="AD38" s="35"/>
    </row>
    <row r="39" spans="1:30" x14ac:dyDescent="0.2">
      <c r="A39" s="19">
        <f t="shared" ref="A39:A52" si="10">A38+1</f>
        <v>23</v>
      </c>
      <c r="B39" s="6" t="s">
        <v>381</v>
      </c>
      <c r="D39" s="17">
        <v>239351.8781088324</v>
      </c>
      <c r="E39" s="17"/>
      <c r="F39" s="17"/>
      <c r="G39" s="17"/>
      <c r="H39" s="131"/>
      <c r="I39" s="17"/>
      <c r="J39" s="17">
        <f t="shared" si="9"/>
        <v>239351.8781088324</v>
      </c>
      <c r="L39" s="19" t="s">
        <v>442</v>
      </c>
      <c r="N39" s="17">
        <v>130265.1701789373</v>
      </c>
      <c r="O39" s="17">
        <v>94489.800968262149</v>
      </c>
      <c r="P39" s="17">
        <v>12032.390965974424</v>
      </c>
      <c r="Q39" s="17">
        <v>0</v>
      </c>
      <c r="R39" s="17">
        <v>0</v>
      </c>
      <c r="S39" s="17">
        <v>1891.6999573132539</v>
      </c>
      <c r="T39" s="17">
        <v>222.12981256234627</v>
      </c>
      <c r="U39" s="17">
        <v>0</v>
      </c>
      <c r="V39" s="17">
        <v>0</v>
      </c>
      <c r="W39" s="17">
        <v>0</v>
      </c>
      <c r="X39" s="17">
        <v>168.86798886713839</v>
      </c>
      <c r="Y39" s="17">
        <v>267.97569101399313</v>
      </c>
      <c r="Z39" s="17">
        <v>13.842545901797598</v>
      </c>
      <c r="AA39" s="17">
        <v>0</v>
      </c>
      <c r="AB39" s="17">
        <v>0</v>
      </c>
      <c r="AC39" s="17">
        <v>0</v>
      </c>
      <c r="AD39" s="35"/>
    </row>
    <row r="40" spans="1:30" x14ac:dyDescent="0.2">
      <c r="B40" s="6" t="s">
        <v>383</v>
      </c>
      <c r="D40" s="17"/>
      <c r="E40" s="17"/>
      <c r="F40" s="17"/>
      <c r="G40" s="17"/>
      <c r="H40" s="131"/>
      <c r="I40" s="17"/>
      <c r="J40" s="17">
        <f t="shared" si="9"/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35"/>
    </row>
    <row r="41" spans="1:30" x14ac:dyDescent="0.2">
      <c r="A41" s="19">
        <f>A39+1</f>
        <v>24</v>
      </c>
      <c r="B41" s="105" t="s">
        <v>384</v>
      </c>
      <c r="D41" s="17">
        <v>124732.61418104559</v>
      </c>
      <c r="E41" s="17"/>
      <c r="F41" s="17"/>
      <c r="G41" s="17"/>
      <c r="H41" s="131"/>
      <c r="I41" s="17"/>
      <c r="J41" s="17">
        <f t="shared" si="9"/>
        <v>124732.61418104559</v>
      </c>
      <c r="L41" s="19" t="s">
        <v>443</v>
      </c>
      <c r="N41" s="17">
        <v>89403.568295809644</v>
      </c>
      <c r="O41" s="17">
        <v>21128.034666319105</v>
      </c>
      <c r="P41" s="17">
        <v>8912.3530567050802</v>
      </c>
      <c r="Q41" s="17">
        <v>0</v>
      </c>
      <c r="R41" s="17">
        <v>0</v>
      </c>
      <c r="S41" s="17">
        <v>3113.0442388940387</v>
      </c>
      <c r="T41" s="17">
        <v>62.808254699710055</v>
      </c>
      <c r="U41" s="17">
        <v>0</v>
      </c>
      <c r="V41" s="17">
        <v>0</v>
      </c>
      <c r="W41" s="17">
        <v>515.12309232299401</v>
      </c>
      <c r="X41" s="17">
        <v>0</v>
      </c>
      <c r="Y41" s="17">
        <v>897.92767412992657</v>
      </c>
      <c r="Z41" s="17">
        <v>589.7284917294578</v>
      </c>
      <c r="AA41" s="17">
        <v>0</v>
      </c>
      <c r="AB41" s="17">
        <v>16.283849195312797</v>
      </c>
      <c r="AC41" s="17">
        <v>93.742561240303274</v>
      </c>
      <c r="AD41" s="35"/>
    </row>
    <row r="42" spans="1:30" x14ac:dyDescent="0.2">
      <c r="A42" s="19">
        <f t="shared" si="10"/>
        <v>25</v>
      </c>
      <c r="B42" s="105" t="s">
        <v>386</v>
      </c>
      <c r="D42" s="17">
        <v>54976.552200042664</v>
      </c>
      <c r="E42" s="17"/>
      <c r="F42" s="17"/>
      <c r="G42" s="17"/>
      <c r="H42" s="131"/>
      <c r="I42" s="17"/>
      <c r="J42" s="17">
        <f t="shared" si="9"/>
        <v>54976.552200042664</v>
      </c>
      <c r="L42" s="19" t="s">
        <v>444</v>
      </c>
      <c r="N42" s="17">
        <v>32943.156511683424</v>
      </c>
      <c r="O42" s="17">
        <v>12030.259316309299</v>
      </c>
      <c r="P42" s="17">
        <v>7068.4169568369689</v>
      </c>
      <c r="Q42" s="17">
        <v>0</v>
      </c>
      <c r="R42" s="17">
        <v>0</v>
      </c>
      <c r="S42" s="17">
        <v>1516.2852733607162</v>
      </c>
      <c r="T42" s="17">
        <v>30.592315540139342</v>
      </c>
      <c r="U42" s="17">
        <v>0</v>
      </c>
      <c r="V42" s="17">
        <v>0</v>
      </c>
      <c r="W42" s="17">
        <v>223.17668883763756</v>
      </c>
      <c r="X42" s="17">
        <v>0</v>
      </c>
      <c r="Y42" s="17">
        <v>616.25372523401222</v>
      </c>
      <c r="Z42" s="17">
        <v>503.51915573796947</v>
      </c>
      <c r="AA42" s="17">
        <v>0</v>
      </c>
      <c r="AB42" s="17">
        <v>6.6440296655115301</v>
      </c>
      <c r="AC42" s="17">
        <v>38.248226836986639</v>
      </c>
      <c r="AD42" s="35"/>
    </row>
    <row r="43" spans="1:30" x14ac:dyDescent="0.2">
      <c r="A43" s="19">
        <f t="shared" si="10"/>
        <v>26</v>
      </c>
      <c r="B43" s="6" t="s">
        <v>388</v>
      </c>
      <c r="D43" s="17">
        <v>316707.91772580112</v>
      </c>
      <c r="E43" s="17"/>
      <c r="F43" s="17"/>
      <c r="G43" s="17"/>
      <c r="H43" s="131"/>
      <c r="I43" s="17"/>
      <c r="J43" s="17">
        <f t="shared" si="9"/>
        <v>316707.91772580112</v>
      </c>
      <c r="L43" s="19" t="s">
        <v>445</v>
      </c>
      <c r="N43" s="17">
        <v>309561.63389351452</v>
      </c>
      <c r="O43" s="17">
        <v>7059.4910753832119</v>
      </c>
      <c r="P43" s="17">
        <v>69.012296287780529</v>
      </c>
      <c r="Q43" s="17">
        <v>0</v>
      </c>
      <c r="R43" s="17">
        <v>0</v>
      </c>
      <c r="S43" s="17">
        <v>8.0363663799453295</v>
      </c>
      <c r="T43" s="17">
        <v>0</v>
      </c>
      <c r="U43" s="17">
        <v>0</v>
      </c>
      <c r="V43" s="17">
        <v>0</v>
      </c>
      <c r="W43" s="17">
        <v>1.105000377242483</v>
      </c>
      <c r="X43" s="17">
        <v>0</v>
      </c>
      <c r="Y43" s="17">
        <v>4.8218198279671975</v>
      </c>
      <c r="Z43" s="17">
        <v>3.3150011317274486</v>
      </c>
      <c r="AA43" s="17">
        <v>0</v>
      </c>
      <c r="AB43" s="17">
        <v>0.4018183189972665</v>
      </c>
      <c r="AC43" s="17">
        <v>0.10045457974931662</v>
      </c>
      <c r="AD43" s="35"/>
    </row>
    <row r="44" spans="1:30" x14ac:dyDescent="0.2">
      <c r="A44" s="19">
        <f t="shared" si="10"/>
        <v>27</v>
      </c>
      <c r="B44" s="6" t="s">
        <v>390</v>
      </c>
      <c r="D44" s="17">
        <v>448233.2411650538</v>
      </c>
      <c r="E44" s="17"/>
      <c r="F44" s="17"/>
      <c r="G44" s="17"/>
      <c r="H44" s="131"/>
      <c r="I44" s="17"/>
      <c r="J44" s="17">
        <f t="shared" si="9"/>
        <v>448233.2411650538</v>
      </c>
      <c r="L44" s="19" t="s">
        <v>445</v>
      </c>
      <c r="N44" s="17">
        <v>438119.18406337913</v>
      </c>
      <c r="O44" s="17">
        <v>9991.2202650846557</v>
      </c>
      <c r="P44" s="17">
        <v>97.672345760855023</v>
      </c>
      <c r="Q44" s="17">
        <v>0</v>
      </c>
      <c r="R44" s="17">
        <v>0</v>
      </c>
      <c r="S44" s="17">
        <v>11.37378116574731</v>
      </c>
      <c r="T44" s="17">
        <v>0</v>
      </c>
      <c r="U44" s="17">
        <v>0</v>
      </c>
      <c r="V44" s="17">
        <v>0</v>
      </c>
      <c r="W44" s="17">
        <v>1.5638949102902553</v>
      </c>
      <c r="X44" s="17">
        <v>0</v>
      </c>
      <c r="Y44" s="17">
        <v>6.8242686994483863</v>
      </c>
      <c r="Z44" s="17">
        <v>4.6916847308707652</v>
      </c>
      <c r="AA44" s="17">
        <v>0</v>
      </c>
      <c r="AB44" s="17">
        <v>0.56868905828736549</v>
      </c>
      <c r="AC44" s="17">
        <v>0.14217226457184137</v>
      </c>
      <c r="AD44" s="35"/>
    </row>
    <row r="45" spans="1:30" x14ac:dyDescent="0.2">
      <c r="A45" s="19">
        <f t="shared" si="10"/>
        <v>28</v>
      </c>
      <c r="B45" s="6" t="s">
        <v>392</v>
      </c>
      <c r="D45" s="17">
        <v>238290.07461662323</v>
      </c>
      <c r="E45" s="17"/>
      <c r="F45" s="17"/>
      <c r="G45" s="17"/>
      <c r="H45" s="131"/>
      <c r="I45" s="17"/>
      <c r="J45" s="17">
        <f t="shared" si="9"/>
        <v>238290.07461662323</v>
      </c>
      <c r="L45" s="19" t="s">
        <v>446</v>
      </c>
      <c r="N45" s="17">
        <v>188968.25244322905</v>
      </c>
      <c r="O45" s="17">
        <v>44909.718450108579</v>
      </c>
      <c r="P45" s="17">
        <v>2662.1851176843038</v>
      </c>
      <c r="Q45" s="17">
        <v>0</v>
      </c>
      <c r="R45" s="17">
        <v>0</v>
      </c>
      <c r="S45" s="17">
        <v>1004.9695112686464</v>
      </c>
      <c r="T45" s="17">
        <v>0</v>
      </c>
      <c r="U45" s="17">
        <v>0</v>
      </c>
      <c r="V45" s="17">
        <v>0</v>
      </c>
      <c r="W45" s="17">
        <v>154.38941423438945</v>
      </c>
      <c r="X45" s="17">
        <v>0</v>
      </c>
      <c r="Y45" s="17">
        <v>319.27145977159068</v>
      </c>
      <c r="Z45" s="17">
        <v>230.99069031419961</v>
      </c>
      <c r="AA45" s="17">
        <v>0</v>
      </c>
      <c r="AB45" s="17">
        <v>18.217818302928205</v>
      </c>
      <c r="AC45" s="17">
        <v>22.079711709531164</v>
      </c>
      <c r="AD45" s="35"/>
    </row>
    <row r="46" spans="1:30" x14ac:dyDescent="0.2">
      <c r="A46" s="19">
        <f t="shared" si="10"/>
        <v>29</v>
      </c>
      <c r="B46" s="6" t="s">
        <v>394</v>
      </c>
      <c r="D46" s="17">
        <v>36533.373672248636</v>
      </c>
      <c r="E46" s="17"/>
      <c r="F46" s="17"/>
      <c r="G46" s="17"/>
      <c r="H46" s="131"/>
      <c r="I46" s="17"/>
      <c r="J46" s="17">
        <f t="shared" si="9"/>
        <v>36533.373672248636</v>
      </c>
      <c r="L46" s="19" t="s">
        <v>447</v>
      </c>
      <c r="N46" s="17">
        <v>0</v>
      </c>
      <c r="O46" s="17">
        <v>28135.437678655213</v>
      </c>
      <c r="P46" s="17">
        <v>3736.0496292991043</v>
      </c>
      <c r="Q46" s="17">
        <v>0</v>
      </c>
      <c r="R46" s="17">
        <v>0</v>
      </c>
      <c r="S46" s="17">
        <v>2943.9482948073537</v>
      </c>
      <c r="T46" s="17">
        <v>0</v>
      </c>
      <c r="U46" s="17">
        <v>0</v>
      </c>
      <c r="V46" s="17">
        <v>0</v>
      </c>
      <c r="W46" s="17">
        <v>802.49378010414648</v>
      </c>
      <c r="X46" s="17">
        <v>0</v>
      </c>
      <c r="Y46" s="17">
        <v>420.06170560019348</v>
      </c>
      <c r="Z46" s="17">
        <v>137.84256226785459</v>
      </c>
      <c r="AA46" s="17">
        <v>0</v>
      </c>
      <c r="AB46" s="17">
        <v>64.491724478719007</v>
      </c>
      <c r="AC46" s="17">
        <v>293.04829703604781</v>
      </c>
      <c r="AD46" s="35"/>
    </row>
    <row r="47" spans="1:30" x14ac:dyDescent="0.2">
      <c r="B47" s="6" t="s">
        <v>396</v>
      </c>
      <c r="D47" s="17"/>
      <c r="E47" s="17"/>
      <c r="F47" s="17"/>
      <c r="G47" s="17"/>
      <c r="H47" s="131"/>
      <c r="I47" s="17"/>
      <c r="J47" s="17">
        <f t="shared" si="9"/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35"/>
    </row>
    <row r="48" spans="1:30" x14ac:dyDescent="0.2">
      <c r="A48" s="19">
        <f>A46+1</f>
        <v>30</v>
      </c>
      <c r="B48" s="105" t="s">
        <v>193</v>
      </c>
      <c r="D48" s="17">
        <v>10315.430312575427</v>
      </c>
      <c r="J48" s="17">
        <f t="shared" si="9"/>
        <v>10315.430312575427</v>
      </c>
      <c r="L48" s="19" t="s">
        <v>448</v>
      </c>
      <c r="N48" s="17">
        <v>8998.0623136382292</v>
      </c>
      <c r="O48" s="17">
        <v>205.1990093214259</v>
      </c>
      <c r="P48" s="17">
        <v>884.328814659763</v>
      </c>
      <c r="Q48" s="17">
        <v>0</v>
      </c>
      <c r="R48" s="17">
        <v>0</v>
      </c>
      <c r="S48" s="17">
        <v>102.97861014960849</v>
      </c>
      <c r="T48" s="17">
        <v>0</v>
      </c>
      <c r="U48" s="17">
        <v>0</v>
      </c>
      <c r="V48" s="17">
        <v>0</v>
      </c>
      <c r="W48" s="17">
        <v>14.159558895571164</v>
      </c>
      <c r="X48" s="17">
        <v>0</v>
      </c>
      <c r="Y48" s="17">
        <v>61.787166089765101</v>
      </c>
      <c r="Z48" s="17">
        <v>42.478676686713499</v>
      </c>
      <c r="AA48" s="17">
        <v>0</v>
      </c>
      <c r="AB48" s="17">
        <v>5.1489305074804248</v>
      </c>
      <c r="AC48" s="17">
        <v>1.2872326268701062</v>
      </c>
      <c r="AD48" s="35"/>
    </row>
    <row r="49" spans="1:30" x14ac:dyDescent="0.2">
      <c r="A49" s="19">
        <f t="shared" si="10"/>
        <v>31</v>
      </c>
      <c r="B49" s="105" t="s">
        <v>29</v>
      </c>
      <c r="D49" s="17">
        <v>105241.08922094478</v>
      </c>
      <c r="F49" s="17">
        <v>8368.9669759216122</v>
      </c>
      <c r="H49" s="19" t="s">
        <v>449</v>
      </c>
      <c r="J49" s="17">
        <f t="shared" si="9"/>
        <v>96872.122245023173</v>
      </c>
      <c r="L49" s="19" t="s">
        <v>445</v>
      </c>
      <c r="N49" s="17">
        <v>100912.99038916541</v>
      </c>
      <c r="O49" s="17">
        <v>2301.3005393543058</v>
      </c>
      <c r="P49" s="17">
        <v>1611.5861422407702</v>
      </c>
      <c r="Q49" s="17">
        <v>0</v>
      </c>
      <c r="R49" s="17">
        <v>0</v>
      </c>
      <c r="S49" s="17">
        <v>187.66650855787717</v>
      </c>
      <c r="T49" s="17">
        <v>0</v>
      </c>
      <c r="U49" s="17">
        <v>0</v>
      </c>
      <c r="V49" s="17">
        <v>0</v>
      </c>
      <c r="W49" s="17">
        <v>25.804144926708108</v>
      </c>
      <c r="X49" s="17">
        <v>0</v>
      </c>
      <c r="Y49" s="17">
        <v>112.59990513472628</v>
      </c>
      <c r="Z49" s="17">
        <v>77.412434780124315</v>
      </c>
      <c r="AA49" s="17">
        <v>0</v>
      </c>
      <c r="AB49" s="17">
        <v>9.3833254278938565</v>
      </c>
      <c r="AC49" s="17">
        <v>2.3458313569734641</v>
      </c>
      <c r="AD49" s="35"/>
    </row>
    <row r="50" spans="1:30" x14ac:dyDescent="0.2">
      <c r="A50" s="19">
        <f t="shared" si="10"/>
        <v>32</v>
      </c>
      <c r="B50" s="105" t="s">
        <v>191</v>
      </c>
      <c r="D50" s="17">
        <v>15299.726558588145</v>
      </c>
      <c r="J50" s="17">
        <f t="shared" si="9"/>
        <v>15299.726558588145</v>
      </c>
      <c r="L50" s="19" t="s">
        <v>450</v>
      </c>
      <c r="N50" s="17">
        <v>0</v>
      </c>
      <c r="O50" s="17">
        <v>0</v>
      </c>
      <c r="P50" s="17">
        <v>12165.4075760996</v>
      </c>
      <c r="Q50" s="17">
        <v>0</v>
      </c>
      <c r="R50" s="17">
        <v>0</v>
      </c>
      <c r="S50" s="17">
        <v>1416.6413480174208</v>
      </c>
      <c r="T50" s="17">
        <v>0</v>
      </c>
      <c r="U50" s="17">
        <v>0</v>
      </c>
      <c r="V50" s="17">
        <v>0</v>
      </c>
      <c r="W50" s="17">
        <v>194.78818535239535</v>
      </c>
      <c r="X50" s="17">
        <v>0</v>
      </c>
      <c r="Y50" s="17">
        <v>849.98480881045248</v>
      </c>
      <c r="Z50" s="17">
        <v>584.36455605718618</v>
      </c>
      <c r="AA50" s="17">
        <v>0</v>
      </c>
      <c r="AB50" s="17">
        <v>70.83206740087104</v>
      </c>
      <c r="AC50" s="17">
        <v>17.70801685021776</v>
      </c>
      <c r="AD50" s="35"/>
    </row>
    <row r="51" spans="1:30" x14ac:dyDescent="0.2">
      <c r="A51" s="19">
        <f t="shared" si="10"/>
        <v>33</v>
      </c>
      <c r="B51" s="6" t="s">
        <v>401</v>
      </c>
      <c r="D51" s="17">
        <v>14849.718699354347</v>
      </c>
      <c r="F51" s="17">
        <v>0</v>
      </c>
      <c r="J51" s="17">
        <f t="shared" si="9"/>
        <v>14849.718699354347</v>
      </c>
      <c r="L51" s="19" t="s">
        <v>451</v>
      </c>
      <c r="N51" s="17">
        <v>4979.7038569500419</v>
      </c>
      <c r="O51" s="17">
        <v>3736.5789409967606</v>
      </c>
      <c r="P51" s="17">
        <v>1742.3368097423197</v>
      </c>
      <c r="Q51" s="17">
        <v>0</v>
      </c>
      <c r="R51" s="17">
        <v>0</v>
      </c>
      <c r="S51" s="17">
        <v>2627.6631310387861</v>
      </c>
      <c r="T51" s="17">
        <v>53.015287459568697</v>
      </c>
      <c r="U51" s="17">
        <v>0</v>
      </c>
      <c r="V51" s="17">
        <v>0</v>
      </c>
      <c r="W51" s="17">
        <v>1164.8338796077746</v>
      </c>
      <c r="X51" s="17">
        <v>0</v>
      </c>
      <c r="Y51" s="17">
        <v>287.76837671601038</v>
      </c>
      <c r="Z51" s="17">
        <v>30.993672461254672</v>
      </c>
      <c r="AA51" s="17">
        <v>0</v>
      </c>
      <c r="AB51" s="17">
        <v>60.219491032567085</v>
      </c>
      <c r="AC51" s="17">
        <v>166.60525334926339</v>
      </c>
      <c r="AD51" s="35"/>
    </row>
    <row r="52" spans="1:30" x14ac:dyDescent="0.2">
      <c r="A52" s="19">
        <f t="shared" si="10"/>
        <v>34</v>
      </c>
      <c r="B52" s="6" t="s">
        <v>403</v>
      </c>
      <c r="D52" s="36">
        <f>SUM(D37:D51)</f>
        <v>1896667.2547089774</v>
      </c>
      <c r="F52" s="36">
        <f>SUM(F37:F51)</f>
        <v>8368.9669759216122</v>
      </c>
      <c r="J52" s="36">
        <f>SUM(J37:J51)</f>
        <v>1888298.2877330559</v>
      </c>
      <c r="N52" s="36">
        <f t="shared" ref="N52:AB52" si="11">SUM(N37:N51)</f>
        <v>1427230.1051889765</v>
      </c>
      <c r="O52" s="36">
        <f t="shared" si="11"/>
        <v>313263.79785196442</v>
      </c>
      <c r="P52" s="36">
        <f t="shared" si="11"/>
        <v>75409.525484904138</v>
      </c>
      <c r="Q52" s="36">
        <f t="shared" si="11"/>
        <v>0</v>
      </c>
      <c r="R52" s="36">
        <f t="shared" si="11"/>
        <v>0</v>
      </c>
      <c r="S52" s="36">
        <f t="shared" si="11"/>
        <v>40124.837657791584</v>
      </c>
      <c r="T52" s="36">
        <f t="shared" si="11"/>
        <v>368.54567026176437</v>
      </c>
      <c r="U52" s="36">
        <f t="shared" si="11"/>
        <v>0</v>
      </c>
      <c r="V52" s="36">
        <f t="shared" si="11"/>
        <v>0</v>
      </c>
      <c r="W52" s="36">
        <f t="shared" si="11"/>
        <v>28888.266014933914</v>
      </c>
      <c r="X52" s="36">
        <f t="shared" si="11"/>
        <v>168.86798886713839</v>
      </c>
      <c r="Y52" s="36">
        <f t="shared" si="11"/>
        <v>3847.1579517558348</v>
      </c>
      <c r="Z52" s="36">
        <f t="shared" si="11"/>
        <v>2247.9413020793004</v>
      </c>
      <c r="AA52" s="36">
        <f t="shared" si="11"/>
        <v>0</v>
      </c>
      <c r="AB52" s="36">
        <f t="shared" si="11"/>
        <v>987.22175268100602</v>
      </c>
      <c r="AC52" s="36">
        <f>SUM(AC37:AC51)</f>
        <v>4130.9878447618376</v>
      </c>
      <c r="AD52" s="35"/>
    </row>
    <row r="53" spans="1:30" x14ac:dyDescent="0.2">
      <c r="A53" s="6"/>
      <c r="D53" s="35"/>
      <c r="AD53" s="35"/>
    </row>
    <row r="54" spans="1:30" ht="13.5" thickBot="1" x14ac:dyDescent="0.25">
      <c r="A54" s="19">
        <f>A52+1</f>
        <v>35</v>
      </c>
      <c r="B54" s="6" t="s">
        <v>34</v>
      </c>
      <c r="D54" s="39">
        <f>D17+D24+D34+D52</f>
        <v>4003735.9645917513</v>
      </c>
      <c r="F54" s="39">
        <f>F17+F24+F34+F52</f>
        <v>38536.073122591042</v>
      </c>
      <c r="J54" s="39">
        <f>J17+J24+J34+J52</f>
        <v>3965199.8914691601</v>
      </c>
      <c r="N54" s="39">
        <f t="shared" ref="N54:AB54" si="12">N17+N24+N34+N52</f>
        <v>2696458.6901782933</v>
      </c>
      <c r="O54" s="39">
        <f t="shared" si="12"/>
        <v>979940.06967048417</v>
      </c>
      <c r="P54" s="39">
        <f t="shared" si="12"/>
        <v>145835.01387352601</v>
      </c>
      <c r="Q54" s="39">
        <f t="shared" si="12"/>
        <v>0</v>
      </c>
      <c r="R54" s="39">
        <f t="shared" si="12"/>
        <v>0</v>
      </c>
      <c r="S54" s="39">
        <f t="shared" si="12"/>
        <v>95428.627486738813</v>
      </c>
      <c r="T54" s="39">
        <f t="shared" si="12"/>
        <v>532.23320107667496</v>
      </c>
      <c r="U54" s="39">
        <f t="shared" si="12"/>
        <v>0</v>
      </c>
      <c r="V54" s="39">
        <f t="shared" si="12"/>
        <v>0</v>
      </c>
      <c r="W54" s="39">
        <f t="shared" si="12"/>
        <v>53144.70909744392</v>
      </c>
      <c r="X54" s="39">
        <f t="shared" si="12"/>
        <v>168.86798886713839</v>
      </c>
      <c r="Y54" s="39">
        <f t="shared" si="12"/>
        <v>6521.7325042730317</v>
      </c>
      <c r="Z54" s="39">
        <f t="shared" si="12"/>
        <v>3294.7289672581792</v>
      </c>
      <c r="AA54" s="39">
        <f t="shared" si="12"/>
        <v>1699.8604382916933</v>
      </c>
      <c r="AB54" s="39">
        <f t="shared" si="12"/>
        <v>5592.2431782043323</v>
      </c>
      <c r="AC54" s="39">
        <f>AC17+AC24+AC34+AC52</f>
        <v>15119.187517768887</v>
      </c>
    </row>
    <row r="55" spans="1:30" ht="13.5" thickTop="1" x14ac:dyDescent="0.2"/>
    <row r="56" spans="1:30" x14ac:dyDescent="0.2">
      <c r="J56" s="6" t="s">
        <v>223</v>
      </c>
      <c r="N56" s="35"/>
    </row>
    <row r="57" spans="1:30" x14ac:dyDescent="0.2">
      <c r="A57" s="103"/>
    </row>
    <row r="60" spans="1:30" x14ac:dyDescent="0.2">
      <c r="AB60" s="135"/>
      <c r="AC60" s="135"/>
    </row>
  </sheetData>
  <mergeCells count="4">
    <mergeCell ref="B2:O2"/>
    <mergeCell ref="P2:AB2"/>
    <mergeCell ref="B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5
Attachment 8
Page 5 of 6</oddHeader>
    <firstHeader>&amp;R&amp;"Arial,Regular"&amp;10Filed: 2025-02-28
EB-2025-0064
Phase 3 Exhibit 7
Tab 3
Schedule 5
Attachment 8
Page 4 of 6</firstHead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BBE7-5568-4E33-BD2C-43F2F2DBE974}">
  <dimension ref="A1:S58"/>
  <sheetViews>
    <sheetView view="pageBreakPreview" topLeftCell="C1" zoomScaleNormal="100" zoomScaleSheetLayoutView="100" workbookViewId="0">
      <selection activeCell="L11" sqref="L11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17.140625" style="6" customWidth="1"/>
    <col min="7" max="7" width="1.5703125" style="6" customWidth="1"/>
    <col min="8" max="8" width="19.5703125" style="19" customWidth="1"/>
    <col min="9" max="9" width="1.5703125" style="6" customWidth="1"/>
    <col min="10" max="10" width="17.140625" style="6" customWidth="1"/>
    <col min="11" max="11" width="1.5703125" style="6" customWidth="1"/>
    <col min="12" max="12" width="20" style="19" customWidth="1"/>
    <col min="13" max="13" width="1.5703125" style="6" customWidth="1"/>
    <col min="14" max="17" width="10.5703125" style="6" customWidth="1"/>
    <col min="18" max="18" width="10.85546875" style="6" bestFit="1" customWidth="1"/>
    <col min="19" max="16384" width="9.140625" style="6"/>
  </cols>
  <sheetData>
    <row r="1" spans="1:19" ht="43.7" customHeight="1" x14ac:dyDescent="0.2"/>
    <row r="2" spans="1:19" ht="15" customHeight="1" x14ac:dyDescent="0.2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</row>
    <row r="3" spans="1:19" ht="15" customHeight="1" x14ac:dyDescent="0.2">
      <c r="A3" s="234" t="s">
        <v>455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5" spans="1:19" x14ac:dyDescent="0.2">
      <c r="D5" s="19" t="s">
        <v>325</v>
      </c>
    </row>
    <row r="6" spans="1:19" x14ac:dyDescent="0.2">
      <c r="A6" s="19" t="s">
        <v>3</v>
      </c>
      <c r="D6" s="19" t="s">
        <v>7</v>
      </c>
      <c r="F6" s="19" t="s">
        <v>326</v>
      </c>
      <c r="H6" s="19" t="s">
        <v>327</v>
      </c>
      <c r="I6" s="19"/>
      <c r="J6" s="19" t="s">
        <v>328</v>
      </c>
      <c r="L6" s="19" t="s">
        <v>87</v>
      </c>
      <c r="N6" s="19" t="s">
        <v>407</v>
      </c>
      <c r="O6" s="19" t="s">
        <v>407</v>
      </c>
      <c r="P6" s="19" t="s">
        <v>407</v>
      </c>
      <c r="Q6" s="19" t="s">
        <v>407</v>
      </c>
      <c r="R6" s="19" t="s">
        <v>407</v>
      </c>
    </row>
    <row r="7" spans="1:19" x14ac:dyDescent="0.2">
      <c r="A7" s="18" t="s">
        <v>5</v>
      </c>
      <c r="B7" s="101" t="s">
        <v>6</v>
      </c>
      <c r="D7" s="18" t="s">
        <v>330</v>
      </c>
      <c r="F7" s="18" t="s">
        <v>85</v>
      </c>
      <c r="H7" s="18" t="s">
        <v>88</v>
      </c>
      <c r="I7" s="19"/>
      <c r="J7" s="18" t="s">
        <v>331</v>
      </c>
      <c r="L7" s="18" t="s">
        <v>88</v>
      </c>
      <c r="N7" s="18" t="s">
        <v>456</v>
      </c>
      <c r="O7" s="18" t="s">
        <v>457</v>
      </c>
      <c r="P7" s="18" t="s">
        <v>458</v>
      </c>
      <c r="Q7" s="18" t="s">
        <v>459</v>
      </c>
      <c r="R7" s="18" t="s">
        <v>460</v>
      </c>
    </row>
    <row r="8" spans="1:19" x14ac:dyDescent="0.2">
      <c r="D8" s="19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9" t="s">
        <v>66</v>
      </c>
      <c r="P8" s="103" t="s">
        <v>67</v>
      </c>
      <c r="Q8" s="103" t="s">
        <v>68</v>
      </c>
      <c r="R8" s="103" t="s">
        <v>69</v>
      </c>
    </row>
    <row r="10" spans="1:19" x14ac:dyDescent="0.2">
      <c r="B10" s="11" t="s">
        <v>335</v>
      </c>
    </row>
    <row r="11" spans="1:19" x14ac:dyDescent="0.2">
      <c r="A11" s="19">
        <v>1</v>
      </c>
      <c r="B11" s="6" t="s">
        <v>336</v>
      </c>
      <c r="D11" s="17">
        <v>0</v>
      </c>
      <c r="J11" s="17">
        <f>D11-F11</f>
        <v>0</v>
      </c>
      <c r="N11" s="17">
        <v>0</v>
      </c>
      <c r="O11" s="17">
        <v>0</v>
      </c>
      <c r="P11" s="17">
        <v>0</v>
      </c>
      <c r="Q11" s="17">
        <v>0</v>
      </c>
      <c r="R11" s="17">
        <f>0</f>
        <v>0</v>
      </c>
      <c r="S11" s="35"/>
    </row>
    <row r="12" spans="1:19" x14ac:dyDescent="0.2">
      <c r="A12" s="19">
        <f>A11+1</f>
        <v>2</v>
      </c>
      <c r="B12" s="6" t="s">
        <v>338</v>
      </c>
      <c r="D12" s="17">
        <v>0</v>
      </c>
      <c r="J12" s="17">
        <f t="shared" ref="J12:J16" si="0">D12-F12</f>
        <v>0</v>
      </c>
      <c r="N12" s="17">
        <v>0</v>
      </c>
      <c r="O12" s="17">
        <v>0</v>
      </c>
      <c r="P12" s="17">
        <v>0</v>
      </c>
      <c r="Q12" s="17">
        <v>0</v>
      </c>
      <c r="R12" s="17">
        <f>0</f>
        <v>0</v>
      </c>
      <c r="S12" s="35"/>
    </row>
    <row r="13" spans="1:19" x14ac:dyDescent="0.2">
      <c r="A13" s="19">
        <f t="shared" ref="A13:A17" si="1">A12+1</f>
        <v>3</v>
      </c>
      <c r="B13" s="6" t="s">
        <v>340</v>
      </c>
      <c r="D13" s="17">
        <v>0</v>
      </c>
      <c r="J13" s="17">
        <f t="shared" si="0"/>
        <v>0</v>
      </c>
      <c r="N13" s="17">
        <v>0</v>
      </c>
      <c r="O13" s="17">
        <v>0</v>
      </c>
      <c r="P13" s="17">
        <v>0</v>
      </c>
      <c r="Q13" s="17">
        <v>0</v>
      </c>
      <c r="R13" s="17">
        <f>0</f>
        <v>0</v>
      </c>
      <c r="S13" s="35"/>
    </row>
    <row r="14" spans="1:19" x14ac:dyDescent="0.2">
      <c r="A14" s="19">
        <f t="shared" si="1"/>
        <v>4</v>
      </c>
      <c r="B14" s="6" t="s">
        <v>342</v>
      </c>
      <c r="D14" s="17">
        <v>0</v>
      </c>
      <c r="F14" s="35"/>
      <c r="J14" s="17">
        <f t="shared" si="0"/>
        <v>0</v>
      </c>
      <c r="N14" s="17">
        <v>0</v>
      </c>
      <c r="O14" s="17">
        <v>0</v>
      </c>
      <c r="P14" s="17">
        <v>0</v>
      </c>
      <c r="Q14" s="17">
        <v>0</v>
      </c>
      <c r="R14" s="17">
        <f>0</f>
        <v>0</v>
      </c>
      <c r="S14" s="35"/>
    </row>
    <row r="15" spans="1:19" x14ac:dyDescent="0.2">
      <c r="A15" s="19">
        <f t="shared" si="1"/>
        <v>5</v>
      </c>
      <c r="B15" s="6" t="s">
        <v>345</v>
      </c>
      <c r="D15" s="17">
        <v>0</v>
      </c>
      <c r="J15" s="17">
        <f t="shared" si="0"/>
        <v>0</v>
      </c>
      <c r="N15" s="17">
        <v>0</v>
      </c>
      <c r="O15" s="17">
        <v>0</v>
      </c>
      <c r="P15" s="17">
        <v>0</v>
      </c>
      <c r="Q15" s="17">
        <v>0</v>
      </c>
      <c r="R15" s="17">
        <f>0</f>
        <v>0</v>
      </c>
      <c r="S15" s="35"/>
    </row>
    <row r="16" spans="1:19" x14ac:dyDescent="0.2">
      <c r="A16" s="19">
        <f t="shared" si="1"/>
        <v>6</v>
      </c>
      <c r="B16" s="6" t="s">
        <v>218</v>
      </c>
      <c r="D16" s="17">
        <v>0</v>
      </c>
      <c r="J16" s="17">
        <f t="shared" si="0"/>
        <v>0</v>
      </c>
      <c r="N16" s="17">
        <v>0</v>
      </c>
      <c r="O16" s="17">
        <v>0</v>
      </c>
      <c r="P16" s="17">
        <v>0</v>
      </c>
      <c r="Q16" s="17">
        <v>0</v>
      </c>
      <c r="R16" s="17">
        <f>0</f>
        <v>0</v>
      </c>
      <c r="S16" s="35"/>
    </row>
    <row r="17" spans="1:19" x14ac:dyDescent="0.2">
      <c r="A17" s="19">
        <f t="shared" si="1"/>
        <v>7</v>
      </c>
      <c r="B17" s="6" t="s">
        <v>348</v>
      </c>
      <c r="D17" s="37">
        <f>SUM(D11:D16)</f>
        <v>0</v>
      </c>
      <c r="F17" s="37">
        <f>SUM(F11:F16)</f>
        <v>0</v>
      </c>
      <c r="J17" s="36">
        <f>SUM(J11:J16)</f>
        <v>0</v>
      </c>
      <c r="N17" s="36">
        <f t="shared" ref="N17:R17" si="2">SUM(N11:N16)</f>
        <v>0</v>
      </c>
      <c r="O17" s="36">
        <f t="shared" si="2"/>
        <v>0</v>
      </c>
      <c r="P17" s="36">
        <f t="shared" si="2"/>
        <v>0</v>
      </c>
      <c r="Q17" s="36">
        <f t="shared" ref="Q17" si="3">SUM(Q11:Q16)</f>
        <v>0</v>
      </c>
      <c r="R17" s="36">
        <f t="shared" si="2"/>
        <v>0</v>
      </c>
      <c r="S17" s="35"/>
    </row>
    <row r="18" spans="1:19" x14ac:dyDescent="0.2">
      <c r="D18" s="17"/>
      <c r="N18" s="17"/>
      <c r="O18" s="17"/>
      <c r="S18" s="35"/>
    </row>
    <row r="19" spans="1:19" x14ac:dyDescent="0.2">
      <c r="B19" s="11" t="s">
        <v>349</v>
      </c>
      <c r="D19" s="17"/>
      <c r="N19" s="17"/>
      <c r="O19" s="17"/>
      <c r="S19" s="35"/>
    </row>
    <row r="20" spans="1:19" x14ac:dyDescent="0.2">
      <c r="A20" s="19">
        <f>A17+1</f>
        <v>8</v>
      </c>
      <c r="B20" s="6" t="s">
        <v>350</v>
      </c>
      <c r="D20" s="17">
        <v>0</v>
      </c>
      <c r="J20" s="17">
        <f t="shared" ref="J20:J23" si="4">D20-F20</f>
        <v>0</v>
      </c>
      <c r="N20" s="17">
        <v>0</v>
      </c>
      <c r="O20" s="17">
        <v>0</v>
      </c>
      <c r="P20" s="17">
        <v>0</v>
      </c>
      <c r="Q20" s="17">
        <v>0</v>
      </c>
      <c r="R20" s="17">
        <f>0</f>
        <v>0</v>
      </c>
      <c r="S20" s="35"/>
    </row>
    <row r="21" spans="1:19" x14ac:dyDescent="0.2">
      <c r="A21" s="19">
        <f>A20+1</f>
        <v>9</v>
      </c>
      <c r="B21" s="6" t="s">
        <v>351</v>
      </c>
      <c r="D21" s="17">
        <v>0</v>
      </c>
      <c r="F21" s="17"/>
      <c r="J21" s="17">
        <f t="shared" si="4"/>
        <v>0</v>
      </c>
      <c r="N21" s="17">
        <v>0</v>
      </c>
      <c r="O21" s="17">
        <v>0</v>
      </c>
      <c r="P21" s="17">
        <v>0</v>
      </c>
      <c r="Q21" s="17">
        <v>0</v>
      </c>
      <c r="R21" s="17">
        <f>0</f>
        <v>0</v>
      </c>
      <c r="S21" s="35"/>
    </row>
    <row r="22" spans="1:19" x14ac:dyDescent="0.2">
      <c r="A22" s="19">
        <f t="shared" ref="A22:A24" si="5">A21+1</f>
        <v>10</v>
      </c>
      <c r="B22" s="6" t="s">
        <v>354</v>
      </c>
      <c r="D22" s="17">
        <v>460.05784299084013</v>
      </c>
      <c r="J22" s="17">
        <f t="shared" si="4"/>
        <v>460.05784299084013</v>
      </c>
      <c r="L22" s="19" t="s">
        <v>430</v>
      </c>
      <c r="N22" s="17">
        <v>0</v>
      </c>
      <c r="O22" s="17">
        <v>454.26583321387238</v>
      </c>
      <c r="P22" s="17">
        <v>4.0222614449731964</v>
      </c>
      <c r="Q22" s="17">
        <v>1.7697483319945262</v>
      </c>
      <c r="R22" s="17">
        <f>0</f>
        <v>0</v>
      </c>
      <c r="S22" s="35"/>
    </row>
    <row r="23" spans="1:19" x14ac:dyDescent="0.2">
      <c r="A23" s="19">
        <f t="shared" si="5"/>
        <v>11</v>
      </c>
      <c r="B23" s="6" t="s">
        <v>356</v>
      </c>
      <c r="D23" s="17">
        <v>0</v>
      </c>
      <c r="J23" s="17">
        <f t="shared" si="4"/>
        <v>0</v>
      </c>
      <c r="N23" s="17">
        <v>0</v>
      </c>
      <c r="O23" s="17">
        <v>0</v>
      </c>
      <c r="P23" s="17">
        <v>0</v>
      </c>
      <c r="Q23" s="17">
        <v>0</v>
      </c>
      <c r="R23" s="17">
        <f>0</f>
        <v>0</v>
      </c>
      <c r="S23" s="35"/>
    </row>
    <row r="24" spans="1:19" x14ac:dyDescent="0.2">
      <c r="A24" s="19">
        <f t="shared" si="5"/>
        <v>12</v>
      </c>
      <c r="B24" s="6" t="s">
        <v>358</v>
      </c>
      <c r="D24" s="36">
        <f>SUM(D20:D23)</f>
        <v>460.05784299084013</v>
      </c>
      <c r="F24" s="36">
        <f>SUM(F20:F23)</f>
        <v>0</v>
      </c>
      <c r="H24" s="104"/>
      <c r="J24" s="36">
        <f>SUM(J20:J23)</f>
        <v>460.05784299084013</v>
      </c>
      <c r="N24" s="36">
        <f t="shared" ref="N24:R24" si="6">SUM(N20:N23)</f>
        <v>0</v>
      </c>
      <c r="O24" s="36">
        <f t="shared" si="6"/>
        <v>454.26583321387238</v>
      </c>
      <c r="P24" s="36">
        <f t="shared" si="6"/>
        <v>4.0222614449731964</v>
      </c>
      <c r="Q24" s="36">
        <f t="shared" ref="Q24" si="7">SUM(Q20:Q23)</f>
        <v>1.7697483319945262</v>
      </c>
      <c r="R24" s="36">
        <f t="shared" si="6"/>
        <v>0</v>
      </c>
      <c r="S24" s="35"/>
    </row>
    <row r="25" spans="1:19" x14ac:dyDescent="0.2">
      <c r="N25" s="17"/>
      <c r="O25" s="17"/>
      <c r="S25" s="35"/>
    </row>
    <row r="26" spans="1:19" x14ac:dyDescent="0.2">
      <c r="B26" s="11" t="s">
        <v>359</v>
      </c>
      <c r="N26" s="17"/>
      <c r="O26" s="17"/>
      <c r="S26" s="35"/>
    </row>
    <row r="27" spans="1:19" x14ac:dyDescent="0.2">
      <c r="A27" s="19">
        <f>A24+1</f>
        <v>13</v>
      </c>
      <c r="B27" s="6" t="s">
        <v>360</v>
      </c>
      <c r="D27" s="17">
        <v>4683.1560894495487</v>
      </c>
      <c r="J27" s="17">
        <f>D27-F27</f>
        <v>4683.1560894495487</v>
      </c>
      <c r="L27" s="19" t="s">
        <v>432</v>
      </c>
      <c r="N27" s="17">
        <v>0</v>
      </c>
      <c r="O27" s="17">
        <v>4683.1560894495487</v>
      </c>
      <c r="P27" s="17">
        <v>0</v>
      </c>
      <c r="Q27" s="17">
        <v>0</v>
      </c>
      <c r="R27" s="17">
        <f>0</f>
        <v>0</v>
      </c>
      <c r="S27" s="35"/>
    </row>
    <row r="28" spans="1:19" x14ac:dyDescent="0.2">
      <c r="A28" s="19">
        <f>A27+1</f>
        <v>14</v>
      </c>
      <c r="B28" s="6" t="s">
        <v>362</v>
      </c>
      <c r="D28" s="17">
        <v>996.56534610400104</v>
      </c>
      <c r="J28" s="17">
        <f t="shared" ref="J28:J33" si="8">D28-F28</f>
        <v>996.56534610400104</v>
      </c>
      <c r="L28" s="19" t="s">
        <v>433</v>
      </c>
      <c r="N28" s="17">
        <v>0</v>
      </c>
      <c r="O28" s="17">
        <v>996.56534610400104</v>
      </c>
      <c r="P28" s="17">
        <v>0</v>
      </c>
      <c r="Q28" s="17">
        <v>0</v>
      </c>
      <c r="R28" s="17">
        <f>0</f>
        <v>0</v>
      </c>
      <c r="S28" s="35"/>
    </row>
    <row r="29" spans="1:19" x14ac:dyDescent="0.2">
      <c r="A29" s="19">
        <f t="shared" ref="A29:A34" si="9">A28+1</f>
        <v>15</v>
      </c>
      <c r="B29" s="6" t="s">
        <v>364</v>
      </c>
      <c r="D29" s="17">
        <v>23651.269496622928</v>
      </c>
      <c r="J29" s="17">
        <f t="shared" si="8"/>
        <v>23651.269496622928</v>
      </c>
      <c r="L29" s="19" t="s">
        <v>434</v>
      </c>
      <c r="N29" s="17">
        <v>0</v>
      </c>
      <c r="O29" s="17">
        <v>23651.269496622928</v>
      </c>
      <c r="P29" s="17">
        <v>0</v>
      </c>
      <c r="Q29" s="17">
        <v>0</v>
      </c>
      <c r="R29" s="17">
        <f>0</f>
        <v>0</v>
      </c>
      <c r="S29" s="35"/>
    </row>
    <row r="30" spans="1:19" x14ac:dyDescent="0.2">
      <c r="A30" s="19">
        <f t="shared" si="9"/>
        <v>16</v>
      </c>
      <c r="B30" s="6" t="s">
        <v>366</v>
      </c>
      <c r="D30" s="17">
        <v>66563.358664251267</v>
      </c>
      <c r="J30" s="17">
        <f t="shared" si="8"/>
        <v>66563.358664251267</v>
      </c>
      <c r="L30" s="19" t="s">
        <v>435</v>
      </c>
      <c r="N30" s="17">
        <v>0</v>
      </c>
      <c r="O30" s="17">
        <v>66563.358664251267</v>
      </c>
      <c r="P30" s="17">
        <v>0</v>
      </c>
      <c r="Q30" s="17">
        <v>0</v>
      </c>
      <c r="R30" s="17">
        <f>0</f>
        <v>0</v>
      </c>
      <c r="S30" s="35"/>
    </row>
    <row r="31" spans="1:19" x14ac:dyDescent="0.2">
      <c r="A31" s="19">
        <f t="shared" si="9"/>
        <v>17</v>
      </c>
      <c r="B31" s="6" t="s">
        <v>368</v>
      </c>
      <c r="D31" s="17">
        <v>18341.833576983983</v>
      </c>
      <c r="J31" s="17">
        <f t="shared" si="8"/>
        <v>18341.833576983983</v>
      </c>
      <c r="L31" s="19" t="s">
        <v>436</v>
      </c>
      <c r="N31" s="17">
        <v>0</v>
      </c>
      <c r="O31" s="17">
        <v>18341.833576983983</v>
      </c>
      <c r="P31" s="17">
        <v>0</v>
      </c>
      <c r="Q31" s="17">
        <v>0</v>
      </c>
      <c r="R31" s="17">
        <f>0</f>
        <v>0</v>
      </c>
      <c r="S31" s="35"/>
    </row>
    <row r="32" spans="1:19" x14ac:dyDescent="0.2">
      <c r="A32" s="19">
        <f t="shared" si="9"/>
        <v>18</v>
      </c>
      <c r="B32" s="6" t="s">
        <v>370</v>
      </c>
      <c r="D32" s="17">
        <v>0</v>
      </c>
      <c r="J32" s="17">
        <f t="shared" si="8"/>
        <v>0</v>
      </c>
      <c r="L32" s="19" t="s">
        <v>286</v>
      </c>
      <c r="N32" s="17">
        <v>0</v>
      </c>
      <c r="O32" s="17">
        <v>0</v>
      </c>
      <c r="P32" s="17">
        <v>0</v>
      </c>
      <c r="Q32" s="17">
        <v>0</v>
      </c>
      <c r="R32" s="17">
        <f>0</f>
        <v>0</v>
      </c>
      <c r="S32" s="35"/>
    </row>
    <row r="33" spans="1:19" x14ac:dyDescent="0.2">
      <c r="A33" s="19">
        <f t="shared" si="9"/>
        <v>19</v>
      </c>
      <c r="B33" s="6" t="s">
        <v>372</v>
      </c>
      <c r="D33" s="17">
        <v>20656.12506591517</v>
      </c>
      <c r="F33" s="17">
        <v>9718.9252285762832</v>
      </c>
      <c r="H33" s="19" t="s">
        <v>437</v>
      </c>
      <c r="J33" s="17">
        <f t="shared" si="8"/>
        <v>10937.199837338887</v>
      </c>
      <c r="L33" s="19" t="s">
        <v>438</v>
      </c>
      <c r="N33" s="17">
        <v>0</v>
      </c>
      <c r="O33" s="17">
        <v>20289.031301978397</v>
      </c>
      <c r="P33" s="17">
        <v>290.69312524995598</v>
      </c>
      <c r="Q33" s="17">
        <v>76.400638686818198</v>
      </c>
      <c r="R33" s="17">
        <f>0</f>
        <v>0</v>
      </c>
      <c r="S33" s="35"/>
    </row>
    <row r="34" spans="1:19" x14ac:dyDescent="0.2">
      <c r="A34" s="19">
        <f t="shared" si="9"/>
        <v>20</v>
      </c>
      <c r="B34" s="6" t="s">
        <v>375</v>
      </c>
      <c r="D34" s="36">
        <f>SUM(D27:D33)</f>
        <v>134892.3082393269</v>
      </c>
      <c r="F34" s="36">
        <f>SUM(F27:F33)</f>
        <v>9718.9252285762832</v>
      </c>
      <c r="J34" s="36">
        <f>SUM(J27:J33)</f>
        <v>125173.38301075062</v>
      </c>
      <c r="N34" s="36">
        <f t="shared" ref="N34:R34" si="10">SUM(N27:N33)</f>
        <v>0</v>
      </c>
      <c r="O34" s="36">
        <f t="shared" si="10"/>
        <v>134525.21447539012</v>
      </c>
      <c r="P34" s="36">
        <f t="shared" si="10"/>
        <v>290.69312524995598</v>
      </c>
      <c r="Q34" s="36">
        <f t="shared" ref="Q34" si="11">SUM(Q27:Q33)</f>
        <v>76.400638686818198</v>
      </c>
      <c r="R34" s="36">
        <f t="shared" si="10"/>
        <v>0</v>
      </c>
      <c r="S34" s="35"/>
    </row>
    <row r="35" spans="1:19" x14ac:dyDescent="0.2">
      <c r="N35" s="17"/>
      <c r="O35" s="17"/>
      <c r="S35" s="35"/>
    </row>
    <row r="36" spans="1:19" x14ac:dyDescent="0.2">
      <c r="B36" s="11" t="s">
        <v>439</v>
      </c>
      <c r="N36" s="17"/>
      <c r="O36" s="17"/>
      <c r="S36" s="35"/>
    </row>
    <row r="37" spans="1:19" x14ac:dyDescent="0.2">
      <c r="A37" s="19">
        <f>A34+1</f>
        <v>21</v>
      </c>
      <c r="B37" s="6" t="s">
        <v>377</v>
      </c>
      <c r="D37" s="17">
        <v>313.89924291449967</v>
      </c>
      <c r="E37" s="17"/>
      <c r="F37" s="17"/>
      <c r="G37" s="17"/>
      <c r="H37" s="130"/>
      <c r="I37" s="17"/>
      <c r="J37" s="17">
        <f t="shared" ref="J37:J51" si="12">D37-F37</f>
        <v>313.89924291449967</v>
      </c>
      <c r="L37" s="19" t="s">
        <v>440</v>
      </c>
      <c r="N37" s="17">
        <v>313.89924291449967</v>
      </c>
      <c r="O37" s="17">
        <v>0</v>
      </c>
      <c r="P37" s="17">
        <v>0</v>
      </c>
      <c r="Q37" s="17">
        <v>0</v>
      </c>
      <c r="R37" s="17">
        <f>0</f>
        <v>0</v>
      </c>
      <c r="S37" s="35"/>
    </row>
    <row r="38" spans="1:19" x14ac:dyDescent="0.2">
      <c r="A38" s="19">
        <f>A37+1</f>
        <v>22</v>
      </c>
      <c r="B38" s="6" t="s">
        <v>379</v>
      </c>
      <c r="D38" s="17">
        <v>0</v>
      </c>
      <c r="E38" s="17"/>
      <c r="F38" s="17"/>
      <c r="G38" s="17"/>
      <c r="H38" s="130"/>
      <c r="I38" s="17"/>
      <c r="J38" s="17">
        <f t="shared" si="12"/>
        <v>0</v>
      </c>
      <c r="L38" s="19" t="s">
        <v>441</v>
      </c>
      <c r="N38" s="17">
        <v>0</v>
      </c>
      <c r="O38" s="17">
        <v>0</v>
      </c>
      <c r="P38" s="17">
        <v>0</v>
      </c>
      <c r="Q38" s="17">
        <v>0</v>
      </c>
      <c r="R38" s="17">
        <f>0</f>
        <v>0</v>
      </c>
      <c r="S38" s="35"/>
    </row>
    <row r="39" spans="1:19" x14ac:dyDescent="0.2">
      <c r="A39" s="19">
        <f t="shared" ref="A39:A52" si="13">A38+1</f>
        <v>23</v>
      </c>
      <c r="B39" s="6" t="s">
        <v>381</v>
      </c>
      <c r="D39" s="17">
        <v>0</v>
      </c>
      <c r="E39" s="17"/>
      <c r="F39" s="17"/>
      <c r="G39" s="17"/>
      <c r="H39" s="130"/>
      <c r="I39" s="17"/>
      <c r="J39" s="17">
        <f t="shared" si="12"/>
        <v>0</v>
      </c>
      <c r="L39" s="19" t="s">
        <v>442</v>
      </c>
      <c r="N39" s="17">
        <v>0</v>
      </c>
      <c r="O39" s="17">
        <v>0</v>
      </c>
      <c r="P39" s="17">
        <v>0</v>
      </c>
      <c r="Q39" s="17">
        <v>0</v>
      </c>
      <c r="R39" s="17">
        <f>0</f>
        <v>0</v>
      </c>
      <c r="S39" s="35"/>
    </row>
    <row r="40" spans="1:19" x14ac:dyDescent="0.2">
      <c r="B40" s="6" t="s">
        <v>383</v>
      </c>
      <c r="D40" s="17"/>
      <c r="E40" s="17"/>
      <c r="F40" s="17"/>
      <c r="G40" s="17"/>
      <c r="H40" s="130"/>
      <c r="I40" s="17"/>
      <c r="J40" s="17">
        <f t="shared" si="12"/>
        <v>0</v>
      </c>
      <c r="S40" s="35"/>
    </row>
    <row r="41" spans="1:19" x14ac:dyDescent="0.2">
      <c r="A41" s="19">
        <f>A39+1</f>
        <v>24</v>
      </c>
      <c r="B41" s="105" t="s">
        <v>384</v>
      </c>
      <c r="D41" s="17">
        <v>0</v>
      </c>
      <c r="E41" s="17"/>
      <c r="F41" s="17"/>
      <c r="G41" s="17"/>
      <c r="H41" s="130"/>
      <c r="I41" s="17"/>
      <c r="J41" s="17">
        <f t="shared" si="12"/>
        <v>0</v>
      </c>
      <c r="L41" s="19" t="s">
        <v>443</v>
      </c>
      <c r="N41" s="17">
        <v>0</v>
      </c>
      <c r="O41" s="17">
        <v>0</v>
      </c>
      <c r="P41" s="17">
        <v>0</v>
      </c>
      <c r="Q41" s="17">
        <v>0</v>
      </c>
      <c r="R41" s="17">
        <f>0</f>
        <v>0</v>
      </c>
      <c r="S41" s="35"/>
    </row>
    <row r="42" spans="1:19" x14ac:dyDescent="0.2">
      <c r="A42" s="19">
        <f t="shared" si="13"/>
        <v>25</v>
      </c>
      <c r="B42" s="105" t="s">
        <v>386</v>
      </c>
      <c r="D42" s="17">
        <v>0</v>
      </c>
      <c r="E42" s="17"/>
      <c r="F42" s="17"/>
      <c r="G42" s="17"/>
      <c r="H42" s="130"/>
      <c r="I42" s="17"/>
      <c r="J42" s="17">
        <f t="shared" si="12"/>
        <v>0</v>
      </c>
      <c r="L42" s="19" t="s">
        <v>444</v>
      </c>
      <c r="N42" s="17">
        <v>0</v>
      </c>
      <c r="O42" s="17">
        <v>0</v>
      </c>
      <c r="P42" s="17">
        <v>0</v>
      </c>
      <c r="Q42" s="17">
        <v>0</v>
      </c>
      <c r="R42" s="17">
        <f>0</f>
        <v>0</v>
      </c>
      <c r="S42" s="35"/>
    </row>
    <row r="43" spans="1:19" x14ac:dyDescent="0.2">
      <c r="A43" s="19">
        <f t="shared" si="13"/>
        <v>26</v>
      </c>
      <c r="B43" s="6" t="s">
        <v>388</v>
      </c>
      <c r="D43" s="17">
        <v>0</v>
      </c>
      <c r="E43" s="17"/>
      <c r="F43" s="17"/>
      <c r="G43" s="17"/>
      <c r="H43" s="130"/>
      <c r="I43" s="17"/>
      <c r="J43" s="17">
        <f t="shared" si="12"/>
        <v>0</v>
      </c>
      <c r="L43" s="19" t="s">
        <v>445</v>
      </c>
      <c r="N43" s="17">
        <v>0</v>
      </c>
      <c r="O43" s="17">
        <v>0</v>
      </c>
      <c r="P43" s="17">
        <v>0</v>
      </c>
      <c r="Q43" s="17">
        <v>0</v>
      </c>
      <c r="R43" s="17">
        <f>0</f>
        <v>0</v>
      </c>
      <c r="S43" s="35"/>
    </row>
    <row r="44" spans="1:19" x14ac:dyDescent="0.2">
      <c r="A44" s="19">
        <f t="shared" si="13"/>
        <v>27</v>
      </c>
      <c r="B44" s="6" t="s">
        <v>390</v>
      </c>
      <c r="D44" s="17">
        <v>0</v>
      </c>
      <c r="E44" s="17"/>
      <c r="F44" s="17"/>
      <c r="G44" s="17"/>
      <c r="H44" s="130"/>
      <c r="I44" s="17"/>
      <c r="J44" s="17">
        <f t="shared" si="12"/>
        <v>0</v>
      </c>
      <c r="L44" s="19" t="s">
        <v>445</v>
      </c>
      <c r="N44" s="17">
        <v>0</v>
      </c>
      <c r="O44" s="17">
        <v>0</v>
      </c>
      <c r="P44" s="17">
        <v>0</v>
      </c>
      <c r="Q44" s="17">
        <v>0</v>
      </c>
      <c r="R44" s="17">
        <f>0</f>
        <v>0</v>
      </c>
      <c r="S44" s="35"/>
    </row>
    <row r="45" spans="1:19" x14ac:dyDescent="0.2">
      <c r="A45" s="19">
        <f t="shared" si="13"/>
        <v>28</v>
      </c>
      <c r="B45" s="6" t="s">
        <v>392</v>
      </c>
      <c r="D45" s="17">
        <v>0</v>
      </c>
      <c r="E45" s="17"/>
      <c r="F45" s="17"/>
      <c r="G45" s="17"/>
      <c r="H45" s="130"/>
      <c r="I45" s="17"/>
      <c r="J45" s="17">
        <f t="shared" si="12"/>
        <v>0</v>
      </c>
      <c r="L45" s="19" t="s">
        <v>446</v>
      </c>
      <c r="N45" s="17">
        <v>0</v>
      </c>
      <c r="O45" s="17">
        <v>0</v>
      </c>
      <c r="P45" s="17">
        <v>0</v>
      </c>
      <c r="Q45" s="17">
        <v>0</v>
      </c>
      <c r="R45" s="17">
        <f>0</f>
        <v>0</v>
      </c>
      <c r="S45" s="35"/>
    </row>
    <row r="46" spans="1:19" x14ac:dyDescent="0.2">
      <c r="A46" s="19">
        <f t="shared" si="13"/>
        <v>29</v>
      </c>
      <c r="B46" s="6" t="s">
        <v>394</v>
      </c>
      <c r="D46" s="17">
        <v>0</v>
      </c>
      <c r="E46" s="17"/>
      <c r="F46" s="17"/>
      <c r="G46" s="17"/>
      <c r="H46" s="130"/>
      <c r="I46" s="17"/>
      <c r="J46" s="17">
        <f t="shared" si="12"/>
        <v>0</v>
      </c>
      <c r="L46" s="19" t="s">
        <v>447</v>
      </c>
      <c r="N46" s="17">
        <v>0</v>
      </c>
      <c r="O46" s="17">
        <v>0</v>
      </c>
      <c r="P46" s="17">
        <v>0</v>
      </c>
      <c r="Q46" s="17">
        <v>0</v>
      </c>
      <c r="R46" s="17">
        <f>0</f>
        <v>0</v>
      </c>
      <c r="S46" s="35"/>
    </row>
    <row r="47" spans="1:19" x14ac:dyDescent="0.2">
      <c r="B47" s="6" t="s">
        <v>396</v>
      </c>
      <c r="D47" s="17"/>
      <c r="E47" s="17"/>
      <c r="F47" s="17"/>
      <c r="G47" s="17"/>
      <c r="H47" s="130"/>
      <c r="I47" s="17"/>
      <c r="J47" s="17">
        <f t="shared" si="12"/>
        <v>0</v>
      </c>
      <c r="N47" s="17"/>
      <c r="O47" s="17"/>
      <c r="S47" s="35"/>
    </row>
    <row r="48" spans="1:19" x14ac:dyDescent="0.2">
      <c r="A48" s="19">
        <f>A46+1</f>
        <v>30</v>
      </c>
      <c r="B48" s="105" t="s">
        <v>193</v>
      </c>
      <c r="D48" s="17">
        <v>0</v>
      </c>
      <c r="J48" s="17">
        <f t="shared" si="12"/>
        <v>0</v>
      </c>
      <c r="L48" s="19" t="s">
        <v>448</v>
      </c>
      <c r="N48" s="17">
        <v>0</v>
      </c>
      <c r="O48" s="17">
        <v>0</v>
      </c>
      <c r="P48" s="17">
        <v>0</v>
      </c>
      <c r="Q48" s="17">
        <v>0</v>
      </c>
      <c r="R48" s="17">
        <f>0</f>
        <v>0</v>
      </c>
      <c r="S48" s="35"/>
    </row>
    <row r="49" spans="1:19" x14ac:dyDescent="0.2">
      <c r="A49" s="19">
        <f t="shared" si="13"/>
        <v>31</v>
      </c>
      <c r="B49" s="105" t="s">
        <v>29</v>
      </c>
      <c r="D49" s="17">
        <v>21.017310653740005</v>
      </c>
      <c r="F49" s="35">
        <v>21.017310653740001</v>
      </c>
      <c r="H49" s="19" t="s">
        <v>449</v>
      </c>
      <c r="J49" s="17">
        <v>0</v>
      </c>
      <c r="L49" s="19" t="s">
        <v>445</v>
      </c>
      <c r="N49" s="17">
        <v>0</v>
      </c>
      <c r="O49" s="17">
        <v>21.017310653740005</v>
      </c>
      <c r="P49" s="17">
        <v>0</v>
      </c>
      <c r="Q49" s="17">
        <v>0</v>
      </c>
      <c r="R49" s="17">
        <f>0</f>
        <v>0</v>
      </c>
      <c r="S49" s="35"/>
    </row>
    <row r="50" spans="1:19" x14ac:dyDescent="0.2">
      <c r="A50" s="19">
        <f t="shared" si="13"/>
        <v>32</v>
      </c>
      <c r="B50" s="105" t="s">
        <v>191</v>
      </c>
      <c r="D50" s="17">
        <v>0</v>
      </c>
      <c r="J50" s="17">
        <f t="shared" si="12"/>
        <v>0</v>
      </c>
      <c r="L50" s="19" t="s">
        <v>450</v>
      </c>
      <c r="N50" s="17">
        <v>0</v>
      </c>
      <c r="O50" s="17">
        <v>0</v>
      </c>
      <c r="P50" s="17">
        <v>0</v>
      </c>
      <c r="Q50" s="17">
        <v>0</v>
      </c>
      <c r="R50" s="17">
        <f>0</f>
        <v>0</v>
      </c>
      <c r="S50" s="35"/>
    </row>
    <row r="51" spans="1:19" x14ac:dyDescent="0.2">
      <c r="A51" s="19">
        <f t="shared" si="13"/>
        <v>33</v>
      </c>
      <c r="B51" s="6" t="s">
        <v>401</v>
      </c>
      <c r="D51" s="17">
        <v>0</v>
      </c>
      <c r="F51" s="17">
        <v>0</v>
      </c>
      <c r="J51" s="17">
        <f t="shared" si="12"/>
        <v>0</v>
      </c>
      <c r="L51" s="19" t="s">
        <v>451</v>
      </c>
      <c r="N51" s="17">
        <v>0</v>
      </c>
      <c r="O51" s="17">
        <v>0</v>
      </c>
      <c r="P51" s="17">
        <v>0</v>
      </c>
      <c r="Q51" s="17">
        <v>0</v>
      </c>
      <c r="R51" s="17">
        <f>0</f>
        <v>0</v>
      </c>
      <c r="S51" s="35"/>
    </row>
    <row r="52" spans="1:19" x14ac:dyDescent="0.2">
      <c r="A52" s="19">
        <f t="shared" si="13"/>
        <v>34</v>
      </c>
      <c r="B52" s="6" t="s">
        <v>403</v>
      </c>
      <c r="D52" s="36">
        <f>SUM(D37:D51)</f>
        <v>334.91655356823969</v>
      </c>
      <c r="F52" s="36">
        <f>SUM(F37:F51)</f>
        <v>21.017310653740001</v>
      </c>
      <c r="J52" s="36">
        <f>SUM(J37:J51)</f>
        <v>313.89924291449967</v>
      </c>
      <c r="N52" s="36">
        <f t="shared" ref="N52" si="14">SUM(N37:N51)</f>
        <v>313.89924291449967</v>
      </c>
      <c r="O52" s="36">
        <f>SUM(O37:O51)</f>
        <v>21.017310653740005</v>
      </c>
      <c r="P52" s="36">
        <f t="shared" ref="P52:R52" si="15">SUM(P37:P51)</f>
        <v>0</v>
      </c>
      <c r="Q52" s="36">
        <f t="shared" ref="Q52" si="16">SUM(Q37:Q51)</f>
        <v>0</v>
      </c>
      <c r="R52" s="36">
        <f t="shared" si="15"/>
        <v>0</v>
      </c>
      <c r="S52" s="35"/>
    </row>
    <row r="53" spans="1:19" x14ac:dyDescent="0.2">
      <c r="D53" s="35"/>
      <c r="S53" s="35"/>
    </row>
    <row r="54" spans="1:19" ht="13.5" thickBot="1" x14ac:dyDescent="0.25">
      <c r="A54" s="19">
        <f>A52+1</f>
        <v>35</v>
      </c>
      <c r="B54" s="6" t="s">
        <v>404</v>
      </c>
      <c r="D54" s="39">
        <f>D17+D24+D34+D52</f>
        <v>135687.28263588599</v>
      </c>
      <c r="F54" s="39">
        <f>F17+F24+F34+F52</f>
        <v>9739.9425392300236</v>
      </c>
      <c r="J54" s="39">
        <f>J17+J24+J34+J52</f>
        <v>125947.34009665596</v>
      </c>
      <c r="N54" s="39">
        <f t="shared" ref="N54:R54" si="17">N17+N24+N34+N52</f>
        <v>313.89924291449967</v>
      </c>
      <c r="O54" s="39">
        <f>O17+O24+O34+O52</f>
        <v>135000.49761925772</v>
      </c>
      <c r="P54" s="39">
        <f t="shared" si="17"/>
        <v>294.71538669492918</v>
      </c>
      <c r="Q54" s="39">
        <f t="shared" ref="Q54" si="18">Q17+Q24+Q34+Q52</f>
        <v>78.170387018812718</v>
      </c>
      <c r="R54" s="39">
        <f t="shared" si="17"/>
        <v>0</v>
      </c>
      <c r="S54" s="35"/>
    </row>
    <row r="55" spans="1:19" ht="13.5" thickTop="1" x14ac:dyDescent="0.2">
      <c r="D55" s="35"/>
      <c r="N55" s="35"/>
      <c r="O55" s="35"/>
      <c r="S55" s="35"/>
    </row>
    <row r="58" spans="1:19" x14ac:dyDescent="0.2">
      <c r="A58" s="103"/>
    </row>
  </sheetData>
  <mergeCells count="2">
    <mergeCell ref="A2:R2"/>
    <mergeCell ref="A3:R3"/>
  </mergeCells>
  <phoneticPr fontId="18" type="noConversion"/>
  <pageMargins left="0.7" right="0.7" top="0.75" bottom="0.75" header="0.3" footer="0.3"/>
  <pageSetup scale="59" orientation="landscape" horizontalDpi="1200" verticalDpi="1200" r:id="rId1"/>
  <headerFooter>
    <oddHeader>&amp;R&amp;"Arial,Regular"&amp;10Filed: 2025-02-28
EB-2025-0064
Phase 3 Exhibit 7
Tab 3
Schedule 5
Attachment 8
Page 6 of 6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5125-EC99-4126-8940-0F4B29A0D573}">
  <dimension ref="A1:S66"/>
  <sheetViews>
    <sheetView view="pageBreakPreview" topLeftCell="A18" zoomScale="85" zoomScaleNormal="85" zoomScaleSheetLayoutView="85" workbookViewId="0">
      <selection activeCell="T20" sqref="T20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20.140625" style="6" customWidth="1"/>
    <col min="7" max="7" width="1.5703125" style="6" customWidth="1"/>
    <col min="8" max="8" width="17.140625" style="6" customWidth="1"/>
    <col min="9" max="9" width="1.5703125" style="128" customWidth="1"/>
    <col min="10" max="10" width="26.85546875" style="19" customWidth="1"/>
    <col min="11" max="11" width="1.5703125" style="28" customWidth="1"/>
    <col min="12" max="12" width="17.140625" style="6" customWidth="1"/>
    <col min="13" max="13" width="1.5703125" style="128" customWidth="1"/>
    <col min="14" max="14" width="23.85546875" style="19" customWidth="1"/>
    <col min="15" max="15" width="1.5703125" style="28" customWidth="1"/>
    <col min="16" max="16" width="14.5703125" style="6" customWidth="1"/>
    <col min="17" max="17" width="15.42578125" style="6" customWidth="1"/>
    <col min="18" max="18" width="12.85546875" style="6" customWidth="1"/>
    <col min="19" max="19" width="11.42578125" style="6" bestFit="1" customWidth="1"/>
    <col min="20" max="16384" width="9.140625" style="6"/>
  </cols>
  <sheetData>
    <row r="1" spans="1:19" ht="46.35" customHeight="1" x14ac:dyDescent="0.2"/>
    <row r="2" spans="1:19" ht="15" customHeight="1" x14ac:dyDescent="0.2">
      <c r="A2" s="234" t="s">
        <v>452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</row>
    <row r="3" spans="1:19" ht="15" customHeight="1" x14ac:dyDescent="0.2">
      <c r="A3" s="234" t="s">
        <v>461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5" spans="1:19" x14ac:dyDescent="0.2">
      <c r="F5" s="19" t="s">
        <v>325</v>
      </c>
    </row>
    <row r="6" spans="1:19" x14ac:dyDescent="0.2">
      <c r="A6" s="19" t="s">
        <v>3</v>
      </c>
      <c r="D6" s="19" t="s">
        <v>325</v>
      </c>
      <c r="F6" s="19" t="s">
        <v>7</v>
      </c>
      <c r="H6" s="19" t="s">
        <v>326</v>
      </c>
      <c r="J6" s="19" t="s">
        <v>327</v>
      </c>
      <c r="K6" s="29"/>
      <c r="L6" s="19" t="s">
        <v>328</v>
      </c>
      <c r="N6" s="19" t="s">
        <v>87</v>
      </c>
      <c r="P6" s="19"/>
      <c r="Q6" s="19"/>
      <c r="R6" s="19"/>
    </row>
    <row r="7" spans="1:19" x14ac:dyDescent="0.2">
      <c r="A7" s="18" t="s">
        <v>5</v>
      </c>
      <c r="B7" s="101" t="s">
        <v>6</v>
      </c>
      <c r="D7" s="18" t="s">
        <v>329</v>
      </c>
      <c r="F7" s="18" t="s">
        <v>330</v>
      </c>
      <c r="H7" s="18" t="s">
        <v>85</v>
      </c>
      <c r="J7" s="18" t="s">
        <v>88</v>
      </c>
      <c r="K7" s="29"/>
      <c r="L7" s="18" t="s">
        <v>331</v>
      </c>
      <c r="N7" s="18" t="s">
        <v>88</v>
      </c>
      <c r="P7" s="106" t="s">
        <v>332</v>
      </c>
      <c r="Q7" s="106" t="s">
        <v>333</v>
      </c>
      <c r="R7" s="18" t="s">
        <v>334</v>
      </c>
      <c r="S7" s="19"/>
    </row>
    <row r="8" spans="1:19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P8" s="103" t="s">
        <v>66</v>
      </c>
      <c r="Q8" s="103" t="s">
        <v>67</v>
      </c>
      <c r="R8" s="103" t="s">
        <v>68</v>
      </c>
    </row>
    <row r="9" spans="1:19" x14ac:dyDescent="0.2">
      <c r="D9" s="103"/>
      <c r="F9" s="103"/>
      <c r="H9" s="103"/>
      <c r="J9" s="103"/>
      <c r="L9" s="103"/>
      <c r="N9" s="103"/>
      <c r="P9" s="129">
        <v>4</v>
      </c>
      <c r="Q9" s="129">
        <v>6</v>
      </c>
      <c r="R9" s="129">
        <v>8</v>
      </c>
    </row>
    <row r="10" spans="1:19" x14ac:dyDescent="0.2">
      <c r="B10" s="11" t="s">
        <v>335</v>
      </c>
      <c r="P10" s="28"/>
      <c r="Q10" s="28"/>
      <c r="R10" s="28"/>
    </row>
    <row r="11" spans="1:19" x14ac:dyDescent="0.2">
      <c r="A11" s="19">
        <v>1</v>
      </c>
      <c r="B11" s="6" t="s">
        <v>336</v>
      </c>
      <c r="D11" s="17">
        <v>0</v>
      </c>
      <c r="E11" s="17"/>
      <c r="F11" s="17">
        <v>0</v>
      </c>
      <c r="G11" s="128"/>
      <c r="K11" s="28">
        <v>0</v>
      </c>
      <c r="L11" s="17">
        <f>F11-H11</f>
        <v>0</v>
      </c>
      <c r="N11" s="19" t="s">
        <v>337</v>
      </c>
      <c r="O11" s="28">
        <v>2</v>
      </c>
      <c r="P11" s="13">
        <v>0</v>
      </c>
      <c r="Q11" s="13">
        <v>0</v>
      </c>
      <c r="R11" s="13">
        <v>0</v>
      </c>
      <c r="S11" s="35"/>
    </row>
    <row r="12" spans="1:19" x14ac:dyDescent="0.2">
      <c r="A12" s="19">
        <f>A11+1</f>
        <v>2</v>
      </c>
      <c r="B12" s="6" t="s">
        <v>338</v>
      </c>
      <c r="D12" s="17">
        <v>0</v>
      </c>
      <c r="E12" s="17"/>
      <c r="F12" s="17">
        <v>-7887.177485234075</v>
      </c>
      <c r="G12" s="128"/>
      <c r="H12" s="17"/>
      <c r="J12" s="19" t="s">
        <v>462</v>
      </c>
      <c r="K12" s="28">
        <v>8</v>
      </c>
      <c r="L12" s="17">
        <f t="shared" ref="L12:L16" si="0">F12-H12</f>
        <v>-7887.177485234075</v>
      </c>
      <c r="N12" s="19" t="s">
        <v>339</v>
      </c>
      <c r="O12" s="28">
        <v>5</v>
      </c>
      <c r="P12" s="13">
        <v>-7136.4770700807103</v>
      </c>
      <c r="Q12" s="13">
        <v>-750.70041515336402</v>
      </c>
      <c r="R12" s="13">
        <v>0</v>
      </c>
      <c r="S12" s="35"/>
    </row>
    <row r="13" spans="1:19" x14ac:dyDescent="0.2">
      <c r="A13" s="19">
        <f t="shared" ref="A13:A17" si="1">A12+1</f>
        <v>3</v>
      </c>
      <c r="B13" s="6" t="s">
        <v>340</v>
      </c>
      <c r="D13" s="17">
        <v>0</v>
      </c>
      <c r="E13" s="17"/>
      <c r="F13" s="17">
        <v>0</v>
      </c>
      <c r="G13" s="128"/>
      <c r="K13" s="28">
        <v>0</v>
      </c>
      <c r="L13" s="17">
        <f t="shared" si="0"/>
        <v>0</v>
      </c>
      <c r="N13" s="19" t="s">
        <v>341</v>
      </c>
      <c r="O13" s="28">
        <v>11</v>
      </c>
      <c r="P13" s="13">
        <v>0</v>
      </c>
      <c r="Q13" s="13">
        <v>0</v>
      </c>
      <c r="R13" s="13">
        <v>0</v>
      </c>
      <c r="S13" s="35"/>
    </row>
    <row r="14" spans="1:19" x14ac:dyDescent="0.2">
      <c r="A14" s="19">
        <f t="shared" si="1"/>
        <v>4</v>
      </c>
      <c r="B14" s="6" t="s">
        <v>342</v>
      </c>
      <c r="D14" s="17">
        <v>0</v>
      </c>
      <c r="E14" s="17"/>
      <c r="F14" s="17">
        <v>-7449.4151202177454</v>
      </c>
      <c r="G14" s="128"/>
      <c r="H14" s="17">
        <v>-7449.4151202177454</v>
      </c>
      <c r="J14" s="19" t="s">
        <v>343</v>
      </c>
      <c r="K14" s="28">
        <v>17</v>
      </c>
      <c r="L14" s="17">
        <f t="shared" si="0"/>
        <v>0</v>
      </c>
      <c r="N14" s="19" t="s">
        <v>344</v>
      </c>
      <c r="O14" s="28">
        <v>14</v>
      </c>
      <c r="P14" s="13">
        <v>-7077.2042599857323</v>
      </c>
      <c r="Q14" s="13">
        <v>-372.21086023201337</v>
      </c>
      <c r="R14" s="13">
        <v>0</v>
      </c>
      <c r="S14" s="35"/>
    </row>
    <row r="15" spans="1:19" x14ac:dyDescent="0.2">
      <c r="A15" s="19">
        <f t="shared" si="1"/>
        <v>5</v>
      </c>
      <c r="B15" s="6" t="s">
        <v>345</v>
      </c>
      <c r="D15" s="17">
        <v>0</v>
      </c>
      <c r="E15" s="17"/>
      <c r="F15" s="17">
        <v>0</v>
      </c>
      <c r="G15" s="128"/>
      <c r="K15" s="28">
        <v>0</v>
      </c>
      <c r="L15" s="17">
        <f t="shared" si="0"/>
        <v>0</v>
      </c>
      <c r="N15" s="19" t="s">
        <v>346</v>
      </c>
      <c r="O15" s="28">
        <v>20</v>
      </c>
      <c r="P15" s="13">
        <v>0</v>
      </c>
      <c r="Q15" s="13">
        <v>0</v>
      </c>
      <c r="R15" s="13">
        <v>0</v>
      </c>
      <c r="S15" s="35"/>
    </row>
    <row r="16" spans="1:19" x14ac:dyDescent="0.2">
      <c r="A16" s="19">
        <f t="shared" si="1"/>
        <v>6</v>
      </c>
      <c r="B16" s="6" t="s">
        <v>218</v>
      </c>
      <c r="D16" s="17">
        <v>20855.923243351954</v>
      </c>
      <c r="E16" s="17"/>
      <c r="F16" s="17">
        <v>15491.673288166032</v>
      </c>
      <c r="G16" s="128"/>
      <c r="K16" s="28">
        <v>0</v>
      </c>
      <c r="L16" s="17">
        <f t="shared" si="0"/>
        <v>15491.673288166032</v>
      </c>
      <c r="N16" s="19" t="s">
        <v>347</v>
      </c>
      <c r="O16" s="28">
        <v>23</v>
      </c>
      <c r="P16" s="13">
        <v>2849.7936423711335</v>
      </c>
      <c r="Q16" s="13">
        <v>12641.879645794897</v>
      </c>
      <c r="R16" s="13">
        <v>0</v>
      </c>
      <c r="S16" s="35"/>
    </row>
    <row r="17" spans="1:19" x14ac:dyDescent="0.2">
      <c r="A17" s="19">
        <f t="shared" si="1"/>
        <v>7</v>
      </c>
      <c r="B17" s="6" t="s">
        <v>348</v>
      </c>
      <c r="D17" s="37">
        <f>SUM(D11:D16)</f>
        <v>20855.923243351954</v>
      </c>
      <c r="E17" s="17"/>
      <c r="F17" s="37">
        <f>SUM(F11:F16)</f>
        <v>155.08068271421143</v>
      </c>
      <c r="G17" s="128"/>
      <c r="H17" s="37">
        <f>SUM(H11:H16)</f>
        <v>-7449.4151202177454</v>
      </c>
      <c r="L17" s="36">
        <f>SUM(L11:L16)</f>
        <v>7604.4958029319569</v>
      </c>
      <c r="P17" s="36">
        <f t="shared" ref="P17:R17" si="2">SUM(P11:P16)</f>
        <v>-11363.887687695311</v>
      </c>
      <c r="Q17" s="36">
        <f t="shared" si="2"/>
        <v>11518.968370409521</v>
      </c>
      <c r="R17" s="36">
        <f t="shared" si="2"/>
        <v>0</v>
      </c>
      <c r="S17" s="35"/>
    </row>
    <row r="18" spans="1:19" x14ac:dyDescent="0.2">
      <c r="D18" s="17"/>
      <c r="E18" s="17"/>
      <c r="F18" s="17"/>
      <c r="G18" s="128"/>
      <c r="P18" s="17" t="s">
        <v>223</v>
      </c>
      <c r="Q18" s="17"/>
      <c r="S18" s="35"/>
    </row>
    <row r="19" spans="1:19" x14ac:dyDescent="0.2">
      <c r="B19" s="11" t="s">
        <v>349</v>
      </c>
      <c r="D19" s="17"/>
      <c r="E19" s="17"/>
      <c r="F19" s="17"/>
      <c r="G19" s="128"/>
      <c r="P19" s="17"/>
      <c r="Q19" s="17"/>
      <c r="S19" s="35"/>
    </row>
    <row r="20" spans="1:19" x14ac:dyDescent="0.2">
      <c r="A20" s="19">
        <f>A17+1</f>
        <v>8</v>
      </c>
      <c r="B20" s="6" t="s">
        <v>350</v>
      </c>
      <c r="D20" s="17">
        <v>96004.225333664726</v>
      </c>
      <c r="E20" s="17"/>
      <c r="F20" s="17">
        <v>96004.225333664726</v>
      </c>
      <c r="G20" s="128"/>
      <c r="H20" s="17">
        <v>0</v>
      </c>
      <c r="K20" s="28">
        <v>0</v>
      </c>
      <c r="L20" s="17">
        <f>F20-H20</f>
        <v>96004.225333664726</v>
      </c>
      <c r="N20" s="19" t="s">
        <v>341</v>
      </c>
      <c r="O20" s="28">
        <v>11</v>
      </c>
      <c r="P20" s="13">
        <v>16324.934403303363</v>
      </c>
      <c r="Q20" s="13">
        <v>79679.290930361371</v>
      </c>
      <c r="R20" s="13">
        <v>0</v>
      </c>
      <c r="S20" s="35"/>
    </row>
    <row r="21" spans="1:19" x14ac:dyDescent="0.2">
      <c r="A21" s="19">
        <f>A20+1</f>
        <v>9</v>
      </c>
      <c r="B21" s="6" t="s">
        <v>351</v>
      </c>
      <c r="D21" s="17">
        <v>64332.828920156935</v>
      </c>
      <c r="E21" s="17"/>
      <c r="F21" s="17">
        <v>64332.828920156935</v>
      </c>
      <c r="G21" s="128"/>
      <c r="H21" s="17">
        <v>28256.55440729922</v>
      </c>
      <c r="J21" s="19" t="s">
        <v>352</v>
      </c>
      <c r="K21" s="28">
        <v>31</v>
      </c>
      <c r="L21" s="17">
        <f t="shared" ref="L21:L23" si="3">F21-H21</f>
        <v>36076.274512857715</v>
      </c>
      <c r="N21" s="19" t="s">
        <v>353</v>
      </c>
      <c r="O21" s="28">
        <v>28</v>
      </c>
      <c r="P21" s="13">
        <v>12040.781766308623</v>
      </c>
      <c r="Q21" s="13">
        <v>52292.047153848311</v>
      </c>
      <c r="R21" s="13">
        <v>0</v>
      </c>
      <c r="S21" s="35"/>
    </row>
    <row r="22" spans="1:19" x14ac:dyDescent="0.2">
      <c r="A22" s="19">
        <f t="shared" ref="A22:A24" si="4">A21+1</f>
        <v>10</v>
      </c>
      <c r="B22" s="6" t="s">
        <v>354</v>
      </c>
      <c r="D22" s="17">
        <v>5768.9625818688937</v>
      </c>
      <c r="E22" s="17"/>
      <c r="F22" s="17">
        <v>5768.9625818688937</v>
      </c>
      <c r="G22" s="128"/>
      <c r="H22" s="17">
        <v>0</v>
      </c>
      <c r="K22" s="28">
        <v>0</v>
      </c>
      <c r="L22" s="17">
        <f t="shared" si="3"/>
        <v>5768.9625818688937</v>
      </c>
      <c r="N22" s="19" t="s">
        <v>355</v>
      </c>
      <c r="O22" s="28">
        <v>34</v>
      </c>
      <c r="P22" s="13">
        <v>940.68031530198107</v>
      </c>
      <c r="Q22" s="13">
        <v>4368.2244235760718</v>
      </c>
      <c r="R22" s="13">
        <v>460.05784299084013</v>
      </c>
      <c r="S22" s="35"/>
    </row>
    <row r="23" spans="1:19" x14ac:dyDescent="0.2">
      <c r="A23" s="19">
        <f t="shared" si="4"/>
        <v>11</v>
      </c>
      <c r="B23" s="6" t="s">
        <v>356</v>
      </c>
      <c r="D23" s="17">
        <v>0</v>
      </c>
      <c r="E23" s="17"/>
      <c r="F23" s="17">
        <v>0</v>
      </c>
      <c r="G23" s="128"/>
      <c r="H23" s="17">
        <v>0</v>
      </c>
      <c r="K23" s="28">
        <v>0</v>
      </c>
      <c r="L23" s="17">
        <f t="shared" si="3"/>
        <v>0</v>
      </c>
      <c r="N23" s="19" t="s">
        <v>357</v>
      </c>
      <c r="O23" s="28">
        <v>37</v>
      </c>
      <c r="P23" s="13">
        <v>0</v>
      </c>
      <c r="Q23" s="13">
        <v>0</v>
      </c>
      <c r="R23" s="13">
        <v>0</v>
      </c>
      <c r="S23" s="35"/>
    </row>
    <row r="24" spans="1:19" x14ac:dyDescent="0.2">
      <c r="A24" s="19">
        <f t="shared" si="4"/>
        <v>12</v>
      </c>
      <c r="B24" s="6" t="s">
        <v>358</v>
      </c>
      <c r="D24" s="36">
        <f>SUM(D20:D23)</f>
        <v>166106.01683569056</v>
      </c>
      <c r="F24" s="36">
        <f>SUM(F20:F23)</f>
        <v>166106.01683569056</v>
      </c>
      <c r="G24" s="128"/>
      <c r="H24" s="36">
        <f>SUM(H20:H23)</f>
        <v>28256.55440729922</v>
      </c>
      <c r="J24" s="104"/>
      <c r="L24" s="36">
        <f>SUM(L20:L23)</f>
        <v>137849.46242839133</v>
      </c>
      <c r="P24" s="36">
        <f t="shared" ref="P24:R24" si="5">SUM(P20:P23)</f>
        <v>29306.39648491397</v>
      </c>
      <c r="Q24" s="36">
        <f t="shared" si="5"/>
        <v>136339.56250778574</v>
      </c>
      <c r="R24" s="36">
        <f t="shared" si="5"/>
        <v>460.05784299084013</v>
      </c>
      <c r="S24" s="35"/>
    </row>
    <row r="25" spans="1:19" x14ac:dyDescent="0.2">
      <c r="D25" s="35"/>
      <c r="G25" s="128"/>
      <c r="P25" s="17"/>
      <c r="Q25" s="17"/>
      <c r="S25" s="35"/>
    </row>
    <row r="26" spans="1:19" x14ac:dyDescent="0.2">
      <c r="B26" s="11" t="s">
        <v>359</v>
      </c>
      <c r="G26" s="128"/>
      <c r="P26" s="17"/>
      <c r="Q26" s="17"/>
      <c r="S26" s="35"/>
    </row>
    <row r="27" spans="1:19" x14ac:dyDescent="0.2">
      <c r="A27" s="19">
        <f>A24+1</f>
        <v>13</v>
      </c>
      <c r="B27" s="6" t="s">
        <v>360</v>
      </c>
      <c r="D27" s="17">
        <v>12889.72691135346</v>
      </c>
      <c r="E27" s="17"/>
      <c r="F27" s="17">
        <v>12889.72691135346</v>
      </c>
      <c r="G27" s="128"/>
      <c r="H27" s="17">
        <v>0</v>
      </c>
      <c r="K27" s="28">
        <v>0</v>
      </c>
      <c r="L27" s="17">
        <f>F27-H27</f>
        <v>12889.72691135346</v>
      </c>
      <c r="N27" s="19" t="s">
        <v>361</v>
      </c>
      <c r="O27" s="28">
        <v>42</v>
      </c>
      <c r="P27" s="13">
        <v>1027.3968883345722</v>
      </c>
      <c r="Q27" s="13">
        <v>7179.1739335693392</v>
      </c>
      <c r="R27" s="13">
        <v>4683.1560894495487</v>
      </c>
      <c r="S27" s="35"/>
    </row>
    <row r="28" spans="1:19" x14ac:dyDescent="0.2">
      <c r="A28" s="19">
        <f>A27+1</f>
        <v>14</v>
      </c>
      <c r="B28" s="6" t="s">
        <v>362</v>
      </c>
      <c r="D28" s="17">
        <v>1418.3718363261082</v>
      </c>
      <c r="E28" s="17"/>
      <c r="F28" s="17">
        <v>1418.3718363261082</v>
      </c>
      <c r="G28" s="128"/>
      <c r="H28" s="17">
        <v>0</v>
      </c>
      <c r="K28" s="28">
        <v>0</v>
      </c>
      <c r="L28" s="17">
        <f t="shared" ref="L28:L33" si="6">F28-H28</f>
        <v>1418.3718363261082</v>
      </c>
      <c r="N28" s="19" t="s">
        <v>363</v>
      </c>
      <c r="O28" s="28">
        <v>45</v>
      </c>
      <c r="P28" s="13">
        <v>135.75366221986275</v>
      </c>
      <c r="Q28" s="13">
        <v>286.05282800224478</v>
      </c>
      <c r="R28" s="13">
        <v>996.56534610400081</v>
      </c>
      <c r="S28" s="35"/>
    </row>
    <row r="29" spans="1:19" x14ac:dyDescent="0.2">
      <c r="A29" s="19">
        <f t="shared" ref="A29:A34" si="7">A28+1</f>
        <v>15</v>
      </c>
      <c r="B29" s="6" t="s">
        <v>364</v>
      </c>
      <c r="D29" s="17">
        <v>46033.650718814592</v>
      </c>
      <c r="E29" s="17"/>
      <c r="F29" s="17">
        <v>46033.650718814592</v>
      </c>
      <c r="G29" s="128"/>
      <c r="H29" s="17">
        <v>0</v>
      </c>
      <c r="K29" s="28">
        <v>0</v>
      </c>
      <c r="L29" s="17">
        <f t="shared" si="6"/>
        <v>46033.650718814592</v>
      </c>
      <c r="N29" s="19" t="s">
        <v>365</v>
      </c>
      <c r="O29" s="28">
        <v>48</v>
      </c>
      <c r="P29" s="13">
        <v>5975.1599630035262</v>
      </c>
      <c r="Q29" s="13">
        <v>16407.221259188133</v>
      </c>
      <c r="R29" s="13">
        <v>23651.269496622928</v>
      </c>
      <c r="S29" s="35"/>
    </row>
    <row r="30" spans="1:19" x14ac:dyDescent="0.2">
      <c r="A30" s="19">
        <f t="shared" si="7"/>
        <v>16</v>
      </c>
      <c r="B30" s="6" t="s">
        <v>366</v>
      </c>
      <c r="D30" s="17">
        <v>229743.82612937456</v>
      </c>
      <c r="E30" s="17"/>
      <c r="F30" s="17">
        <v>229743.82612937456</v>
      </c>
      <c r="G30" s="128"/>
      <c r="H30" s="17">
        <v>0</v>
      </c>
      <c r="K30" s="28">
        <v>0</v>
      </c>
      <c r="L30" s="17">
        <f t="shared" si="6"/>
        <v>229743.82612937456</v>
      </c>
      <c r="N30" s="19" t="s">
        <v>367</v>
      </c>
      <c r="O30" s="28">
        <v>51</v>
      </c>
      <c r="P30" s="13">
        <v>22094.044389053375</v>
      </c>
      <c r="Q30" s="13">
        <v>141086.42307606991</v>
      </c>
      <c r="R30" s="13">
        <v>66563.358664251267</v>
      </c>
      <c r="S30" s="35"/>
    </row>
    <row r="31" spans="1:19" x14ac:dyDescent="0.2">
      <c r="A31" s="19">
        <f t="shared" si="7"/>
        <v>17</v>
      </c>
      <c r="B31" s="6" t="s">
        <v>368</v>
      </c>
      <c r="D31" s="17">
        <v>30569.722628306641</v>
      </c>
      <c r="E31" s="17"/>
      <c r="F31" s="17">
        <v>30569.722628306641</v>
      </c>
      <c r="G31" s="128"/>
      <c r="H31" s="17">
        <v>0</v>
      </c>
      <c r="K31" s="28">
        <v>0</v>
      </c>
      <c r="L31" s="17">
        <f t="shared" si="6"/>
        <v>30569.722628306641</v>
      </c>
      <c r="N31" s="19" t="s">
        <v>369</v>
      </c>
      <c r="O31" s="28">
        <v>54</v>
      </c>
      <c r="P31" s="13">
        <v>0</v>
      </c>
      <c r="Q31" s="13">
        <v>12227.889051322658</v>
      </c>
      <c r="R31" s="13">
        <v>18341.833576983983</v>
      </c>
      <c r="S31" s="35"/>
    </row>
    <row r="32" spans="1:19" x14ac:dyDescent="0.2">
      <c r="A32" s="19">
        <f t="shared" si="7"/>
        <v>18</v>
      </c>
      <c r="B32" s="6" t="s">
        <v>370</v>
      </c>
      <c r="D32" s="17">
        <v>51853.787662642448</v>
      </c>
      <c r="E32" s="17"/>
      <c r="F32" s="17">
        <v>51853.787662642448</v>
      </c>
      <c r="G32" s="128"/>
      <c r="H32" s="17">
        <v>0</v>
      </c>
      <c r="K32" s="28">
        <v>0</v>
      </c>
      <c r="L32" s="17">
        <f t="shared" si="6"/>
        <v>51853.787662642448</v>
      </c>
      <c r="N32" s="19" t="s">
        <v>371</v>
      </c>
      <c r="O32" s="28">
        <v>57</v>
      </c>
      <c r="P32" s="13">
        <v>0</v>
      </c>
      <c r="Q32" s="13">
        <v>51853.787662642448</v>
      </c>
      <c r="R32" s="13">
        <v>0</v>
      </c>
      <c r="S32" s="35"/>
    </row>
    <row r="33" spans="1:19" x14ac:dyDescent="0.2">
      <c r="A33" s="19">
        <f t="shared" si="7"/>
        <v>19</v>
      </c>
      <c r="B33" s="6" t="s">
        <v>372</v>
      </c>
      <c r="D33" s="17">
        <v>0</v>
      </c>
      <c r="E33" s="17"/>
      <c r="F33" s="17">
        <v>0</v>
      </c>
      <c r="G33" s="128"/>
      <c r="H33" s="17">
        <v>0</v>
      </c>
      <c r="J33" s="19" t="s">
        <v>373</v>
      </c>
      <c r="K33" s="28">
        <v>60</v>
      </c>
      <c r="L33" s="17">
        <f t="shared" si="6"/>
        <v>0</v>
      </c>
      <c r="N33" s="19" t="s">
        <v>374</v>
      </c>
      <c r="O33" s="28">
        <v>63</v>
      </c>
      <c r="P33" s="13">
        <v>0</v>
      </c>
      <c r="Q33" s="13">
        <v>0</v>
      </c>
      <c r="R33" s="13">
        <v>0</v>
      </c>
      <c r="S33" s="35"/>
    </row>
    <row r="34" spans="1:19" x14ac:dyDescent="0.2">
      <c r="A34" s="19">
        <f t="shared" si="7"/>
        <v>20</v>
      </c>
      <c r="B34" s="6" t="s">
        <v>375</v>
      </c>
      <c r="D34" s="36">
        <f>SUM(D27:D33)</f>
        <v>372509.08588681783</v>
      </c>
      <c r="F34" s="36">
        <f>SUM(F27:F33)</f>
        <v>372509.08588681783</v>
      </c>
      <c r="G34" s="128"/>
      <c r="H34" s="36">
        <f>SUM(H27:H33)</f>
        <v>0</v>
      </c>
      <c r="L34" s="36">
        <f>SUM(L27:L33)</f>
        <v>372509.08588681783</v>
      </c>
      <c r="P34" s="36">
        <f t="shared" ref="P34:R34" si="8">SUM(P27:P33)</f>
        <v>29232.354902611336</v>
      </c>
      <c r="Q34" s="36">
        <f t="shared" si="8"/>
        <v>229040.54781079473</v>
      </c>
      <c r="R34" s="36">
        <f t="shared" si="8"/>
        <v>114236.18317341173</v>
      </c>
      <c r="S34" s="35"/>
    </row>
    <row r="35" spans="1:19" x14ac:dyDescent="0.2">
      <c r="D35" s="35"/>
      <c r="G35" s="128"/>
      <c r="P35" s="17"/>
      <c r="Q35" s="17"/>
      <c r="S35" s="35"/>
    </row>
    <row r="36" spans="1:19" x14ac:dyDescent="0.2">
      <c r="B36" s="11" t="s">
        <v>376</v>
      </c>
      <c r="G36" s="128"/>
      <c r="P36" s="17"/>
      <c r="Q36" s="17"/>
      <c r="S36" s="35"/>
    </row>
    <row r="37" spans="1:19" x14ac:dyDescent="0.2">
      <c r="A37" s="19">
        <f>A34+1</f>
        <v>21</v>
      </c>
      <c r="B37" s="6" t="s">
        <v>377</v>
      </c>
      <c r="D37" s="17">
        <v>300696.92396947311</v>
      </c>
      <c r="E37" s="17"/>
      <c r="F37" s="17">
        <v>300696.92396947311</v>
      </c>
      <c r="G37" s="112"/>
      <c r="H37" s="17"/>
      <c r="I37" s="112"/>
      <c r="J37" s="130"/>
      <c r="K37" s="28">
        <v>0</v>
      </c>
      <c r="L37" s="17">
        <f t="shared" ref="L37:L51" si="9">F37-H37</f>
        <v>300696.92396947311</v>
      </c>
      <c r="N37" s="19" t="s">
        <v>378</v>
      </c>
      <c r="O37" s="28">
        <v>68</v>
      </c>
      <c r="P37" s="13">
        <v>61828.300389419666</v>
      </c>
      <c r="Q37" s="13">
        <v>238565.52004406761</v>
      </c>
      <c r="R37" s="13">
        <v>303.1035359858505</v>
      </c>
      <c r="S37" s="35"/>
    </row>
    <row r="38" spans="1:19" x14ac:dyDescent="0.2">
      <c r="A38" s="19">
        <f>A37+1</f>
        <v>22</v>
      </c>
      <c r="B38" s="6" t="s">
        <v>379</v>
      </c>
      <c r="D38" s="17">
        <v>57512.664971773804</v>
      </c>
      <c r="E38" s="17"/>
      <c r="F38" s="17">
        <v>57512.664971773804</v>
      </c>
      <c r="G38" s="112"/>
      <c r="H38" s="17"/>
      <c r="I38" s="112"/>
      <c r="J38" s="130"/>
      <c r="K38" s="28">
        <v>0</v>
      </c>
      <c r="L38" s="17">
        <f t="shared" si="9"/>
        <v>57512.664971773804</v>
      </c>
      <c r="N38" s="19" t="s">
        <v>380</v>
      </c>
      <c r="O38" s="28">
        <v>71</v>
      </c>
      <c r="P38" s="13">
        <v>12439.588642790051</v>
      </c>
      <c r="Q38" s="13">
        <v>45073.076328983749</v>
      </c>
      <c r="R38" s="13">
        <v>0</v>
      </c>
      <c r="S38" s="35"/>
    </row>
    <row r="39" spans="1:19" x14ac:dyDescent="0.2">
      <c r="A39" s="19">
        <f>A38+1</f>
        <v>23</v>
      </c>
      <c r="B39" s="6" t="s">
        <v>381</v>
      </c>
      <c r="D39" s="17">
        <v>306243.27582367021</v>
      </c>
      <c r="E39" s="17"/>
      <c r="F39" s="17">
        <v>305683.4115939769</v>
      </c>
      <c r="G39" s="112"/>
      <c r="H39" s="17"/>
      <c r="I39" s="112"/>
      <c r="J39" s="130"/>
      <c r="K39" s="28">
        <v>0</v>
      </c>
      <c r="L39" s="17">
        <f t="shared" si="9"/>
        <v>305683.4115939769</v>
      </c>
      <c r="N39" s="19" t="s">
        <v>382</v>
      </c>
      <c r="O39" s="28">
        <v>74</v>
      </c>
      <c r="P39" s="13">
        <v>66331.533485144479</v>
      </c>
      <c r="Q39" s="13">
        <v>239351.8781088324</v>
      </c>
      <c r="R39" s="13">
        <v>0</v>
      </c>
      <c r="S39" s="35"/>
    </row>
    <row r="40" spans="1:19" x14ac:dyDescent="0.2">
      <c r="B40" s="6" t="s">
        <v>383</v>
      </c>
      <c r="D40" s="17"/>
      <c r="E40" s="17"/>
      <c r="F40" s="17"/>
      <c r="G40" s="112"/>
      <c r="H40" s="17"/>
      <c r="I40" s="112"/>
      <c r="J40" s="130"/>
      <c r="K40" s="132"/>
      <c r="L40" s="17"/>
      <c r="S40" s="35"/>
    </row>
    <row r="41" spans="1:19" x14ac:dyDescent="0.2">
      <c r="A41" s="19">
        <f>A39+1</f>
        <v>24</v>
      </c>
      <c r="B41" s="105" t="s">
        <v>384</v>
      </c>
      <c r="D41" s="17">
        <v>150927.52203758305</v>
      </c>
      <c r="E41" s="17"/>
      <c r="F41" s="17">
        <v>150927.52203758305</v>
      </c>
      <c r="G41" s="112"/>
      <c r="H41" s="17"/>
      <c r="I41" s="112"/>
      <c r="J41" s="130"/>
      <c r="K41" s="28">
        <v>0</v>
      </c>
      <c r="L41" s="17">
        <f t="shared" si="9"/>
        <v>150927.52203758305</v>
      </c>
      <c r="N41" s="19" t="s">
        <v>385</v>
      </c>
      <c r="O41" s="28">
        <v>77</v>
      </c>
      <c r="P41" s="13">
        <v>26194.90785653748</v>
      </c>
      <c r="Q41" s="13">
        <v>124732.61418104559</v>
      </c>
      <c r="R41" s="13">
        <v>0</v>
      </c>
      <c r="S41" s="35"/>
    </row>
    <row r="42" spans="1:19" x14ac:dyDescent="0.2">
      <c r="A42" s="19">
        <f t="shared" ref="A42:A52" si="10">A41+1</f>
        <v>25</v>
      </c>
      <c r="B42" s="105" t="s">
        <v>386</v>
      </c>
      <c r="D42" s="17">
        <v>65848.377147061197</v>
      </c>
      <c r="E42" s="17"/>
      <c r="F42" s="17">
        <v>65848.377147061197</v>
      </c>
      <c r="G42" s="112"/>
      <c r="H42" s="17"/>
      <c r="I42" s="112"/>
      <c r="J42" s="130"/>
      <c r="K42" s="28">
        <v>0</v>
      </c>
      <c r="L42" s="17">
        <f t="shared" si="9"/>
        <v>65848.377147061197</v>
      </c>
      <c r="N42" s="19" t="s">
        <v>387</v>
      </c>
      <c r="O42" s="28">
        <v>80</v>
      </c>
      <c r="P42" s="13">
        <v>10871.824947018511</v>
      </c>
      <c r="Q42" s="13">
        <v>54976.552200042686</v>
      </c>
      <c r="R42" s="13">
        <v>0</v>
      </c>
      <c r="S42" s="35"/>
    </row>
    <row r="43" spans="1:19" x14ac:dyDescent="0.2">
      <c r="A43" s="19">
        <f t="shared" si="10"/>
        <v>26</v>
      </c>
      <c r="B43" s="6" t="s">
        <v>388</v>
      </c>
      <c r="D43" s="17">
        <v>407980.07155946712</v>
      </c>
      <c r="E43" s="17"/>
      <c r="F43" s="17">
        <v>407234.215351263</v>
      </c>
      <c r="G43" s="112"/>
      <c r="H43" s="17"/>
      <c r="I43" s="112"/>
      <c r="J43" s="130"/>
      <c r="K43" s="28">
        <v>0</v>
      </c>
      <c r="L43" s="17">
        <f t="shared" si="9"/>
        <v>407234.215351263</v>
      </c>
      <c r="N43" s="19" t="s">
        <v>389</v>
      </c>
      <c r="O43" s="28">
        <v>83</v>
      </c>
      <c r="P43" s="13">
        <v>90526.297625461884</v>
      </c>
      <c r="Q43" s="13">
        <v>316707.91772580112</v>
      </c>
      <c r="R43" s="13">
        <v>0</v>
      </c>
      <c r="S43" s="35"/>
    </row>
    <row r="44" spans="1:19" x14ac:dyDescent="0.2">
      <c r="A44" s="19">
        <f t="shared" si="10"/>
        <v>27</v>
      </c>
      <c r="B44" s="6" t="s">
        <v>390</v>
      </c>
      <c r="D44" s="17">
        <v>583743.7291515196</v>
      </c>
      <c r="E44" s="17"/>
      <c r="F44" s="17">
        <v>582676.54740726517</v>
      </c>
      <c r="G44" s="112"/>
      <c r="H44" s="17"/>
      <c r="I44" s="112"/>
      <c r="J44" s="130"/>
      <c r="K44" s="28">
        <v>0</v>
      </c>
      <c r="L44" s="17">
        <f t="shared" si="9"/>
        <v>582676.54740726517</v>
      </c>
      <c r="N44" s="19" t="s">
        <v>391</v>
      </c>
      <c r="O44" s="28">
        <v>86</v>
      </c>
      <c r="P44" s="13">
        <v>134443.3062422114</v>
      </c>
      <c r="Q44" s="13">
        <v>448233.2411650538</v>
      </c>
      <c r="R44" s="13">
        <v>0</v>
      </c>
      <c r="S44" s="35"/>
    </row>
    <row r="45" spans="1:19" x14ac:dyDescent="0.2">
      <c r="A45" s="19">
        <f t="shared" si="10"/>
        <v>28</v>
      </c>
      <c r="B45" s="6" t="s">
        <v>392</v>
      </c>
      <c r="D45" s="17">
        <v>293237.9955716416</v>
      </c>
      <c r="E45" s="17"/>
      <c r="F45" s="17">
        <v>292701.90718221996</v>
      </c>
      <c r="G45" s="112"/>
      <c r="H45" s="17"/>
      <c r="I45" s="112"/>
      <c r="J45" s="130"/>
      <c r="K45" s="28">
        <v>0</v>
      </c>
      <c r="L45" s="17">
        <f t="shared" si="9"/>
        <v>292701.90718221996</v>
      </c>
      <c r="N45" s="19" t="s">
        <v>393</v>
      </c>
      <c r="O45" s="28">
        <v>89</v>
      </c>
      <c r="P45" s="13">
        <v>54411.832565596756</v>
      </c>
      <c r="Q45" s="13">
        <v>238290.07461662323</v>
      </c>
      <c r="R45" s="13">
        <v>0</v>
      </c>
      <c r="S45" s="35"/>
    </row>
    <row r="46" spans="1:19" x14ac:dyDescent="0.2">
      <c r="A46" s="19">
        <f t="shared" si="10"/>
        <v>29</v>
      </c>
      <c r="B46" s="6" t="s">
        <v>394</v>
      </c>
      <c r="D46" s="17">
        <v>48458.119684596859</v>
      </c>
      <c r="E46" s="17"/>
      <c r="F46" s="17">
        <v>45349.940922692113</v>
      </c>
      <c r="G46" s="112"/>
      <c r="H46" s="17"/>
      <c r="I46" s="112"/>
      <c r="J46" s="130"/>
      <c r="K46" s="28">
        <v>0</v>
      </c>
      <c r="L46" s="17">
        <f t="shared" si="9"/>
        <v>45349.940922692113</v>
      </c>
      <c r="N46" s="19" t="s">
        <v>395</v>
      </c>
      <c r="O46" s="28">
        <v>92</v>
      </c>
      <c r="P46" s="13">
        <v>8816.5672504434751</v>
      </c>
      <c r="Q46" s="13">
        <v>36533.373672248636</v>
      </c>
      <c r="R46" s="13">
        <v>0</v>
      </c>
      <c r="S46" s="35"/>
    </row>
    <row r="47" spans="1:19" x14ac:dyDescent="0.2">
      <c r="B47" s="6" t="s">
        <v>396</v>
      </c>
      <c r="D47" s="17"/>
      <c r="E47" s="17"/>
      <c r="F47" s="17"/>
      <c r="G47" s="112"/>
      <c r="H47" s="17"/>
      <c r="I47" s="112"/>
      <c r="J47" s="130"/>
      <c r="K47" s="132"/>
      <c r="L47" s="17"/>
      <c r="N47" s="1"/>
      <c r="P47" s="17"/>
      <c r="Q47" s="17"/>
      <c r="S47" s="35"/>
    </row>
    <row r="48" spans="1:19" x14ac:dyDescent="0.2">
      <c r="A48" s="19">
        <f>A46+1</f>
        <v>30</v>
      </c>
      <c r="B48" s="105" t="s">
        <v>193</v>
      </c>
      <c r="D48" s="17">
        <v>12560.863985801006</v>
      </c>
      <c r="F48" s="17">
        <v>12560.863985801006</v>
      </c>
      <c r="G48" s="128"/>
      <c r="K48" s="28">
        <v>0</v>
      </c>
      <c r="L48" s="17">
        <f t="shared" si="9"/>
        <v>12560.863985801006</v>
      </c>
      <c r="N48" s="19" t="s">
        <v>397</v>
      </c>
      <c r="O48" s="28">
        <v>95</v>
      </c>
      <c r="P48" s="13">
        <v>2245.4336732255806</v>
      </c>
      <c r="Q48" s="13">
        <v>10315.430312575425</v>
      </c>
      <c r="R48" s="13">
        <v>0</v>
      </c>
      <c r="S48" s="35"/>
    </row>
    <row r="49" spans="1:19" x14ac:dyDescent="0.2">
      <c r="A49" s="19">
        <f t="shared" si="10"/>
        <v>31</v>
      </c>
      <c r="B49" s="105" t="s">
        <v>29</v>
      </c>
      <c r="D49" s="17">
        <v>189555.60052844332</v>
      </c>
      <c r="F49" s="17">
        <v>130640.18478292545</v>
      </c>
      <c r="G49" s="128"/>
      <c r="H49" s="17">
        <v>11615.535133857922</v>
      </c>
      <c r="J49" s="19" t="s">
        <v>398</v>
      </c>
      <c r="K49" s="28">
        <v>107</v>
      </c>
      <c r="L49" s="17">
        <f t="shared" si="9"/>
        <v>119024.64964906753</v>
      </c>
      <c r="N49" s="19" t="s">
        <v>399</v>
      </c>
      <c r="O49" s="28">
        <v>98</v>
      </c>
      <c r="P49" s="13">
        <v>25378.078251326944</v>
      </c>
      <c r="Q49" s="13">
        <v>105241.08922094478</v>
      </c>
      <c r="R49" s="85">
        <v>21.017310653740005</v>
      </c>
      <c r="S49" s="35"/>
    </row>
    <row r="50" spans="1:19" x14ac:dyDescent="0.2">
      <c r="A50" s="19">
        <f t="shared" si="10"/>
        <v>32</v>
      </c>
      <c r="B50" s="105" t="s">
        <v>191</v>
      </c>
      <c r="D50" s="17">
        <v>18476.647960205672</v>
      </c>
      <c r="F50" s="17">
        <v>18476.647960205672</v>
      </c>
      <c r="G50" s="128"/>
      <c r="K50" s="28">
        <v>0</v>
      </c>
      <c r="L50" s="17">
        <f t="shared" si="9"/>
        <v>18476.647960205672</v>
      </c>
      <c r="N50" s="19" t="s">
        <v>400</v>
      </c>
      <c r="O50" s="28">
        <v>101</v>
      </c>
      <c r="P50" s="13">
        <v>3176.921401617532</v>
      </c>
      <c r="Q50" s="13">
        <v>15299.726558588141</v>
      </c>
      <c r="R50" s="13">
        <v>0</v>
      </c>
      <c r="S50" s="35"/>
    </row>
    <row r="51" spans="1:19" x14ac:dyDescent="0.2">
      <c r="A51" s="19">
        <f t="shared" si="10"/>
        <v>33</v>
      </c>
      <c r="B51" s="6" t="s">
        <v>401</v>
      </c>
      <c r="D51" s="17">
        <v>0</v>
      </c>
      <c r="F51" s="17">
        <v>0</v>
      </c>
      <c r="G51" s="128"/>
      <c r="H51" s="17"/>
      <c r="K51" s="28">
        <v>0</v>
      </c>
      <c r="L51" s="17">
        <f t="shared" si="9"/>
        <v>0</v>
      </c>
      <c r="N51" s="19" t="s">
        <v>402</v>
      </c>
      <c r="O51" s="28">
        <v>104</v>
      </c>
      <c r="P51" s="13">
        <v>0</v>
      </c>
      <c r="Q51" s="13">
        <v>0</v>
      </c>
      <c r="R51" s="13">
        <v>0</v>
      </c>
      <c r="S51" s="35"/>
    </row>
    <row r="52" spans="1:19" x14ac:dyDescent="0.2">
      <c r="A52" s="19">
        <f t="shared" si="10"/>
        <v>34</v>
      </c>
      <c r="B52" s="6" t="s">
        <v>403</v>
      </c>
      <c r="D52" s="36">
        <f>SUM(D37:D51)</f>
        <v>2435241.7923912369</v>
      </c>
      <c r="F52" s="36">
        <f>SUM(F37:F51)</f>
        <v>2370309.2073122403</v>
      </c>
      <c r="G52" s="128"/>
      <c r="H52" s="36">
        <f>SUM(H37:H51)</f>
        <v>11615.535133857922</v>
      </c>
      <c r="L52" s="36">
        <f>SUM(L37:L51)</f>
        <v>2358693.6721783821</v>
      </c>
      <c r="P52" s="36">
        <f>SUM(P37:P51)</f>
        <v>496664.59233079368</v>
      </c>
      <c r="Q52" s="36">
        <f t="shared" ref="Q52:R52" si="11">SUM(Q37:Q51)</f>
        <v>1873320.4941348073</v>
      </c>
      <c r="R52" s="36">
        <f t="shared" si="11"/>
        <v>324.12084663959052</v>
      </c>
      <c r="S52" s="35"/>
    </row>
    <row r="53" spans="1:19" x14ac:dyDescent="0.2">
      <c r="D53" s="35"/>
      <c r="F53" s="35"/>
      <c r="G53" s="128"/>
      <c r="S53" s="35"/>
    </row>
    <row r="54" spans="1:19" ht="13.5" thickBot="1" x14ac:dyDescent="0.25">
      <c r="A54" s="19">
        <f>A52+1</f>
        <v>35</v>
      </c>
      <c r="B54" s="6" t="s">
        <v>404</v>
      </c>
      <c r="D54" s="39">
        <f>D17+D24+D34+D52</f>
        <v>2994712.818357097</v>
      </c>
      <c r="F54" s="39">
        <f>F17+F24+F34+F52</f>
        <v>2909079.3907174626</v>
      </c>
      <c r="G54" s="128"/>
      <c r="H54" s="39">
        <f>H17+H24+H34+H52</f>
        <v>32422.674420939395</v>
      </c>
      <c r="L54" s="39">
        <f>L17+L24+L34+L52</f>
        <v>2876656.7162965233</v>
      </c>
      <c r="P54" s="39">
        <f>P17+P24+P34+P52</f>
        <v>543839.45603062364</v>
      </c>
      <c r="Q54" s="39">
        <f t="shared" ref="Q54:R54" si="12">Q17+Q24+Q34+Q52</f>
        <v>2250219.5728237974</v>
      </c>
      <c r="R54" s="39">
        <f t="shared" si="12"/>
        <v>115020.36186304216</v>
      </c>
      <c r="S54" s="35"/>
    </row>
    <row r="55" spans="1:19" ht="13.5" thickTop="1" x14ac:dyDescent="0.2">
      <c r="D55" s="35"/>
      <c r="F55" s="35"/>
      <c r="P55" s="35"/>
      <c r="Q55" s="35"/>
      <c r="R55" s="35"/>
    </row>
    <row r="56" spans="1:19" x14ac:dyDescent="0.2">
      <c r="D56" s="35"/>
      <c r="F56" s="35"/>
      <c r="H56" s="35"/>
      <c r="L56" s="35"/>
      <c r="N56" s="1"/>
      <c r="P56" s="35"/>
      <c r="Q56" s="35"/>
      <c r="R56" s="35"/>
    </row>
    <row r="57" spans="1:19" x14ac:dyDescent="0.2">
      <c r="N57" s="1"/>
    </row>
    <row r="58" spans="1:19" x14ac:dyDescent="0.2">
      <c r="A58" s="103"/>
    </row>
    <row r="60" spans="1:19" x14ac:dyDescent="0.2">
      <c r="D60" s="35"/>
      <c r="N60" s="1"/>
    </row>
    <row r="63" spans="1:19" x14ac:dyDescent="0.2">
      <c r="N63" s="1"/>
    </row>
    <row r="65" spans="14:14" x14ac:dyDescent="0.2">
      <c r="N65" s="1"/>
    </row>
    <row r="66" spans="14:14" x14ac:dyDescent="0.2">
      <c r="N66" s="1"/>
    </row>
  </sheetData>
  <mergeCells count="2">
    <mergeCell ref="A2:R2"/>
    <mergeCell ref="A3:R3"/>
  </mergeCells>
  <printOptions horizontalCentered="1"/>
  <pageMargins left="0.7" right="0.7" top="0.75" bottom="0.75" header="0.3" footer="0.3"/>
  <pageSetup scale="52" orientation="landscape" r:id="rId1"/>
  <headerFooter>
    <oddHeader xml:space="preserve">&amp;R&amp;"Arial,Regular"&amp;10Filed: 2025-02-28
EB-2025-0064
Phase 3 Exhibit 7
Tab 3
Schedule 5
Attachment 9
Page 1 of 6
</oddHeader>
  </headerFooter>
  <colBreaks count="1" manualBreakCount="1">
    <brk id="19" max="7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010F-FA75-4BE1-8551-524602CFC1EB}">
  <dimension ref="A1:AD58"/>
  <sheetViews>
    <sheetView view="pageBreakPreview" topLeftCell="A18" zoomScale="85" zoomScaleNormal="100" zoomScaleSheetLayoutView="85" workbookViewId="0">
      <selection activeCell="T20" sqref="T20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17.140625" style="6" customWidth="1"/>
    <col min="7" max="7" width="1.5703125" style="6" customWidth="1"/>
    <col min="8" max="8" width="21.42578125" style="19" customWidth="1"/>
    <col min="9" max="9" width="1.5703125" style="6" customWidth="1"/>
    <col min="10" max="10" width="17.140625" style="6" customWidth="1"/>
    <col min="11" max="11" width="1.5703125" style="6" customWidth="1"/>
    <col min="12" max="12" width="20" style="19" customWidth="1"/>
    <col min="13" max="13" width="1.5703125" style="6" customWidth="1"/>
    <col min="14" max="14" width="10.5703125" style="6" customWidth="1"/>
    <col min="15" max="16" width="11.5703125" style="6" customWidth="1"/>
    <col min="17" max="18" width="11.5703125" style="6" hidden="1" customWidth="1"/>
    <col min="19" max="19" width="11.5703125" style="6" customWidth="1"/>
    <col min="20" max="20" width="11.42578125" style="6" customWidth="1"/>
    <col min="21" max="29" width="10.5703125" style="6" customWidth="1"/>
    <col min="30" max="16384" width="9.140625" style="6"/>
  </cols>
  <sheetData>
    <row r="1" spans="1:30" ht="46.7" customHeight="1" x14ac:dyDescent="0.2"/>
    <row r="2" spans="1:30" ht="15" customHeight="1" x14ac:dyDescent="0.2">
      <c r="A2" s="234" t="s">
        <v>452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 t="s">
        <v>452</v>
      </c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</row>
    <row r="3" spans="1:30" ht="15" customHeight="1" x14ac:dyDescent="0.2">
      <c r="A3" s="234" t="s">
        <v>463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 t="s">
        <v>464</v>
      </c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</row>
    <row r="5" spans="1:30" x14ac:dyDescent="0.2">
      <c r="D5" s="19" t="s">
        <v>325</v>
      </c>
    </row>
    <row r="6" spans="1:30" x14ac:dyDescent="0.2">
      <c r="A6" s="19" t="s">
        <v>3</v>
      </c>
      <c r="D6" s="19" t="s">
        <v>7</v>
      </c>
      <c r="F6" s="19" t="s">
        <v>326</v>
      </c>
      <c r="H6" s="19" t="s">
        <v>327</v>
      </c>
      <c r="I6" s="19"/>
      <c r="J6" s="19" t="s">
        <v>328</v>
      </c>
      <c r="L6" s="19" t="s">
        <v>87</v>
      </c>
      <c r="N6" s="19" t="s">
        <v>407</v>
      </c>
      <c r="O6" s="19" t="s">
        <v>407</v>
      </c>
      <c r="P6" s="19" t="s">
        <v>407</v>
      </c>
      <c r="Q6" s="19" t="s">
        <v>407</v>
      </c>
      <c r="R6" s="19" t="s">
        <v>407</v>
      </c>
      <c r="S6" s="19" t="s">
        <v>407</v>
      </c>
      <c r="T6" s="19" t="s">
        <v>407</v>
      </c>
      <c r="U6" s="19" t="s">
        <v>407</v>
      </c>
      <c r="V6" s="19" t="s">
        <v>407</v>
      </c>
      <c r="W6" s="19" t="s">
        <v>407</v>
      </c>
      <c r="X6" s="19" t="s">
        <v>407</v>
      </c>
      <c r="Y6" s="19" t="s">
        <v>407</v>
      </c>
      <c r="Z6" s="19" t="s">
        <v>407</v>
      </c>
      <c r="AA6" s="19" t="s">
        <v>407</v>
      </c>
      <c r="AB6" s="19" t="s">
        <v>407</v>
      </c>
      <c r="AC6" s="19" t="s">
        <v>407</v>
      </c>
    </row>
    <row r="7" spans="1:30" x14ac:dyDescent="0.2">
      <c r="A7" s="18" t="s">
        <v>5</v>
      </c>
      <c r="B7" s="101" t="s">
        <v>6</v>
      </c>
      <c r="D7" s="18" t="s">
        <v>330</v>
      </c>
      <c r="F7" s="18" t="s">
        <v>85</v>
      </c>
      <c r="H7" s="18" t="s">
        <v>88</v>
      </c>
      <c r="I7" s="19"/>
      <c r="J7" s="18" t="s">
        <v>331</v>
      </c>
      <c r="L7" s="18" t="s">
        <v>88</v>
      </c>
      <c r="N7" s="18" t="s">
        <v>408</v>
      </c>
      <c r="O7" s="18" t="s">
        <v>409</v>
      </c>
      <c r="P7" s="18" t="s">
        <v>410</v>
      </c>
      <c r="Q7" s="18" t="s">
        <v>46</v>
      </c>
      <c r="R7" s="18" t="s">
        <v>47</v>
      </c>
      <c r="S7" s="18" t="s">
        <v>411</v>
      </c>
      <c r="T7" s="18" t="s">
        <v>412</v>
      </c>
      <c r="U7" s="18" t="s">
        <v>413</v>
      </c>
      <c r="V7" s="18" t="s">
        <v>414</v>
      </c>
      <c r="W7" s="18" t="s">
        <v>415</v>
      </c>
      <c r="X7" s="18" t="s">
        <v>416</v>
      </c>
      <c r="Y7" s="18" t="s">
        <v>417</v>
      </c>
      <c r="Z7" s="18" t="s">
        <v>418</v>
      </c>
      <c r="AA7" s="102" t="s">
        <v>419</v>
      </c>
      <c r="AB7" s="18" t="s">
        <v>420</v>
      </c>
      <c r="AC7" s="18" t="s">
        <v>421</v>
      </c>
    </row>
    <row r="8" spans="1:30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</row>
    <row r="10" spans="1:30" x14ac:dyDescent="0.2">
      <c r="B10" s="11" t="s">
        <v>335</v>
      </c>
    </row>
    <row r="11" spans="1:30" x14ac:dyDescent="0.2">
      <c r="A11" s="19">
        <v>1</v>
      </c>
      <c r="B11" s="6" t="s">
        <v>336</v>
      </c>
      <c r="D11" s="17">
        <v>0</v>
      </c>
      <c r="J11" s="17">
        <f>D11-F11</f>
        <v>0</v>
      </c>
      <c r="L11" s="19" t="s">
        <v>422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338</v>
      </c>
      <c r="D12" s="17">
        <v>-7136.4770700807103</v>
      </c>
      <c r="J12" s="17">
        <f>D12-F12</f>
        <v>-7136.4770700807103</v>
      </c>
      <c r="L12" s="19" t="s">
        <v>423</v>
      </c>
      <c r="N12" s="17">
        <v>-3946.3931184020325</v>
      </c>
      <c r="O12" s="17">
        <v>-2643.2248918700693</v>
      </c>
      <c r="P12" s="17">
        <v>-232.20836160148875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-0.12838247430077016</v>
      </c>
      <c r="Z12" s="17">
        <v>0</v>
      </c>
      <c r="AA12" s="17">
        <v>-77.158494940409568</v>
      </c>
      <c r="AB12" s="17">
        <v>-237.36382079241119</v>
      </c>
      <c r="AC12" s="17">
        <v>0</v>
      </c>
      <c r="AD12" s="35"/>
    </row>
    <row r="13" spans="1:30" x14ac:dyDescent="0.2">
      <c r="A13" s="19">
        <f t="shared" ref="A13:A17" si="0">A12+1</f>
        <v>3</v>
      </c>
      <c r="B13" s="6" t="s">
        <v>340</v>
      </c>
      <c r="D13" s="17">
        <v>0</v>
      </c>
      <c r="J13" s="17">
        <f t="shared" ref="J13:J16" si="1">D13-F13</f>
        <v>0</v>
      </c>
      <c r="L13" s="19" t="s">
        <v>424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0" x14ac:dyDescent="0.2">
      <c r="A14" s="19">
        <f t="shared" si="0"/>
        <v>4</v>
      </c>
      <c r="B14" s="6" t="s">
        <v>342</v>
      </c>
      <c r="D14" s="17">
        <v>-7077.2042599857323</v>
      </c>
      <c r="F14" s="35">
        <v>-7493.093779438952</v>
      </c>
      <c r="H14" s="19" t="s">
        <v>425</v>
      </c>
      <c r="J14" s="17">
        <f t="shared" si="1"/>
        <v>415.88951945321969</v>
      </c>
      <c r="L14" s="19" t="s">
        <v>426</v>
      </c>
      <c r="N14" s="17">
        <v>-3700.5078500301493</v>
      </c>
      <c r="O14" s="17">
        <v>-2140.7528280953725</v>
      </c>
      <c r="P14" s="17">
        <v>-694.41179004768617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-95.496988786877864</v>
      </c>
      <c r="Z14" s="17">
        <v>-18.533616540472384</v>
      </c>
      <c r="AA14" s="17">
        <v>-13.857851658012851</v>
      </c>
      <c r="AB14" s="17">
        <v>-413.6433348271616</v>
      </c>
      <c r="AC14" s="17">
        <v>0</v>
      </c>
      <c r="AD14" s="35"/>
    </row>
    <row r="15" spans="1:30" x14ac:dyDescent="0.2">
      <c r="A15" s="19">
        <f t="shared" si="0"/>
        <v>5</v>
      </c>
      <c r="B15" s="6" t="s">
        <v>345</v>
      </c>
      <c r="D15" s="17">
        <v>0</v>
      </c>
      <c r="J15" s="17">
        <f t="shared" si="1"/>
        <v>0</v>
      </c>
      <c r="L15" s="19" t="s">
        <v>427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35"/>
    </row>
    <row r="16" spans="1:30" x14ac:dyDescent="0.2">
      <c r="A16" s="19">
        <f t="shared" si="0"/>
        <v>6</v>
      </c>
      <c r="B16" s="6" t="s">
        <v>218</v>
      </c>
      <c r="D16" s="17">
        <v>2849.7936423711335</v>
      </c>
      <c r="J16" s="17">
        <f t="shared" si="1"/>
        <v>2849.7936423711335</v>
      </c>
      <c r="L16" s="19" t="s">
        <v>422</v>
      </c>
      <c r="N16" s="17">
        <v>1881.5669341663111</v>
      </c>
      <c r="O16" s="17">
        <v>729.81660488840714</v>
      </c>
      <c r="P16" s="17">
        <v>66.238220477231778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6.7021846288142282</v>
      </c>
      <c r="Z16" s="17">
        <v>0.57506119692609015</v>
      </c>
      <c r="AA16" s="17">
        <v>0</v>
      </c>
      <c r="AB16" s="17">
        <v>164.89463701344343</v>
      </c>
      <c r="AC16" s="17">
        <v>0</v>
      </c>
      <c r="AD16" s="35"/>
    </row>
    <row r="17" spans="1:30" x14ac:dyDescent="0.2">
      <c r="A17" s="19">
        <f t="shared" si="0"/>
        <v>7</v>
      </c>
      <c r="B17" s="6" t="s">
        <v>348</v>
      </c>
      <c r="D17" s="36">
        <f>SUM(D11:D16)</f>
        <v>-11363.887687695311</v>
      </c>
      <c r="F17" s="37">
        <f>SUM(F11:F16)</f>
        <v>-7493.093779438952</v>
      </c>
      <c r="J17" s="36">
        <f>SUM(J11:J16)</f>
        <v>-3870.7939082563571</v>
      </c>
      <c r="N17" s="36">
        <f t="shared" ref="N17:AB17" si="2">SUM(N11:N16)</f>
        <v>-5765.3340342658703</v>
      </c>
      <c r="O17" s="36">
        <f t="shared" si="2"/>
        <v>-4054.1611150770345</v>
      </c>
      <c r="P17" s="36">
        <f t="shared" si="2"/>
        <v>-860.38193117194305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-88.923186632364406</v>
      </c>
      <c r="Z17" s="36">
        <f t="shared" si="2"/>
        <v>-17.958555343546294</v>
      </c>
      <c r="AA17" s="36">
        <f t="shared" si="2"/>
        <v>-91.016346598422416</v>
      </c>
      <c r="AB17" s="36">
        <f t="shared" si="2"/>
        <v>-486.11251860612936</v>
      </c>
      <c r="AC17" s="36">
        <f>SUM(AC11:AC16)</f>
        <v>0</v>
      </c>
      <c r="AD17" s="35"/>
    </row>
    <row r="18" spans="1:30" x14ac:dyDescent="0.2"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349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350</v>
      </c>
      <c r="D20" s="17">
        <v>16324.934403303363</v>
      </c>
      <c r="J20" s="17">
        <f t="shared" ref="J20:J23" si="3">D20-F20</f>
        <v>16324.934403303363</v>
      </c>
      <c r="L20" s="19" t="s">
        <v>424</v>
      </c>
      <c r="N20" s="17">
        <v>9002.1041731710848</v>
      </c>
      <c r="O20" s="17">
        <v>6029.4514803350621</v>
      </c>
      <c r="P20" s="17">
        <v>529.68971876385433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0.29285283371185322</v>
      </c>
      <c r="Z20" s="17">
        <v>0</v>
      </c>
      <c r="AA20" s="17">
        <v>221.94635867928221</v>
      </c>
      <c r="AB20" s="17">
        <v>541.44981952036687</v>
      </c>
      <c r="AC20" s="17">
        <v>0</v>
      </c>
      <c r="AD20" s="35"/>
    </row>
    <row r="21" spans="1:30" x14ac:dyDescent="0.2">
      <c r="A21" s="19">
        <f>A20+1</f>
        <v>9</v>
      </c>
      <c r="B21" s="6" t="s">
        <v>351</v>
      </c>
      <c r="D21" s="17">
        <v>12040.781766308623</v>
      </c>
      <c r="F21" s="17">
        <v>5495.4447783159658</v>
      </c>
      <c r="H21" s="19" t="s">
        <v>428</v>
      </c>
      <c r="J21" s="17">
        <f t="shared" si="3"/>
        <v>6545.3369879926568</v>
      </c>
      <c r="L21" s="19" t="s">
        <v>429</v>
      </c>
      <c r="N21" s="17">
        <v>6244.6558717688258</v>
      </c>
      <c r="O21" s="17">
        <v>4579.7962458534294</v>
      </c>
      <c r="P21" s="17">
        <v>436.74350538363308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51.356787250505782</v>
      </c>
      <c r="Z21" s="17">
        <v>0</v>
      </c>
      <c r="AA21" s="17">
        <v>158.45622108405391</v>
      </c>
      <c r="AB21" s="17">
        <v>569.77313496817521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354</v>
      </c>
      <c r="D22" s="17">
        <v>940.68031530198107</v>
      </c>
      <c r="J22" s="17">
        <f t="shared" si="3"/>
        <v>940.68031530198107</v>
      </c>
      <c r="L22" s="19" t="s">
        <v>430</v>
      </c>
      <c r="N22" s="17">
        <v>531.18040544722521</v>
      </c>
      <c r="O22" s="17">
        <v>348.19243030594123</v>
      </c>
      <c r="P22" s="17">
        <v>13.141453101011562</v>
      </c>
      <c r="Q22" s="17">
        <v>0</v>
      </c>
      <c r="R22" s="17">
        <v>0</v>
      </c>
      <c r="S22" s="17">
        <v>0</v>
      </c>
      <c r="T22" s="17">
        <v>0</v>
      </c>
      <c r="U22" s="17">
        <v>14.134857380232466</v>
      </c>
      <c r="V22" s="17">
        <v>0.88840039449626063</v>
      </c>
      <c r="W22" s="17">
        <v>14.489002855242063</v>
      </c>
      <c r="X22" s="17">
        <v>0.96553814959623618</v>
      </c>
      <c r="Y22" s="17">
        <v>1.2889121508145027</v>
      </c>
      <c r="Z22" s="17">
        <v>0.13048027851073338</v>
      </c>
      <c r="AA22" s="17">
        <v>4.1339202011272089</v>
      </c>
      <c r="AB22" s="17">
        <v>12.134915037783557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356</v>
      </c>
      <c r="D23" s="17">
        <v>0</v>
      </c>
      <c r="J23" s="17">
        <f t="shared" si="3"/>
        <v>0</v>
      </c>
      <c r="L23" s="19" t="s">
        <v>431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358</v>
      </c>
      <c r="D24" s="36">
        <f>SUM(D20:D23)</f>
        <v>29306.39648491397</v>
      </c>
      <c r="F24" s="36">
        <f>SUM(F20:F23)</f>
        <v>5495.4447783159658</v>
      </c>
      <c r="H24" s="104"/>
      <c r="J24" s="36">
        <f>SUM(J20:J23)</f>
        <v>23810.951706598004</v>
      </c>
      <c r="N24" s="36">
        <f t="shared" ref="N24:AB24" si="5">SUM(N20:N23)</f>
        <v>15777.940450387136</v>
      </c>
      <c r="O24" s="36">
        <f t="shared" si="5"/>
        <v>10957.440156494433</v>
      </c>
      <c r="P24" s="36">
        <f t="shared" si="5"/>
        <v>979.57467724849892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14.134857380232466</v>
      </c>
      <c r="V24" s="36">
        <f t="shared" si="5"/>
        <v>0.88840039449626063</v>
      </c>
      <c r="W24" s="36">
        <f t="shared" si="5"/>
        <v>14.489002855242063</v>
      </c>
      <c r="X24" s="36">
        <f t="shared" si="5"/>
        <v>0.96553814959623618</v>
      </c>
      <c r="Y24" s="36">
        <f t="shared" si="5"/>
        <v>52.938552235032141</v>
      </c>
      <c r="Z24" s="36">
        <f t="shared" si="5"/>
        <v>0.13048027851073338</v>
      </c>
      <c r="AA24" s="36">
        <f t="shared" si="5"/>
        <v>384.5364999644633</v>
      </c>
      <c r="AB24" s="36">
        <f t="shared" si="5"/>
        <v>1123.3578695263257</v>
      </c>
      <c r="AC24" s="36">
        <f>SUM(AC20:AC23)</f>
        <v>0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359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360</v>
      </c>
      <c r="D27" s="17">
        <v>1027.3968883345722</v>
      </c>
      <c r="J27" s="17">
        <f t="shared" ref="J27:J33" si="6">D27-F27</f>
        <v>1027.3968883345722</v>
      </c>
      <c r="L27" s="19" t="s">
        <v>432</v>
      </c>
      <c r="N27" s="17">
        <v>561.05978716691493</v>
      </c>
      <c r="O27" s="17">
        <v>361.70314326916213</v>
      </c>
      <c r="P27" s="17">
        <v>52.911113851571905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1.7197337847930125E-2</v>
      </c>
      <c r="AA27" s="17">
        <v>10.04071377420588</v>
      </c>
      <c r="AB27" s="17">
        <v>41.664932934869292</v>
      </c>
      <c r="AC27" s="17">
        <v>0</v>
      </c>
      <c r="AD27" s="35"/>
    </row>
    <row r="28" spans="1:30" x14ac:dyDescent="0.2">
      <c r="A28" s="19">
        <f>A27+1</f>
        <v>14</v>
      </c>
      <c r="B28" s="6" t="s">
        <v>362</v>
      </c>
      <c r="D28" s="17">
        <v>135.75366221986275</v>
      </c>
      <c r="J28" s="17">
        <f t="shared" si="6"/>
        <v>135.75366221986275</v>
      </c>
      <c r="L28" s="19" t="s">
        <v>433</v>
      </c>
      <c r="N28" s="17">
        <v>74.134856448389414</v>
      </c>
      <c r="O28" s="17">
        <v>47.793142935073995</v>
      </c>
      <c r="P28" s="17">
        <v>6.9913366090942342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2.2723463734382111E-3</v>
      </c>
      <c r="AA28" s="17">
        <v>1.3267157820182014</v>
      </c>
      <c r="AB28" s="17">
        <v>5.5053380989134837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364</v>
      </c>
      <c r="D29" s="17">
        <v>5975.1599630035262</v>
      </c>
      <c r="J29" s="17">
        <f t="shared" si="6"/>
        <v>5975.1599630035262</v>
      </c>
      <c r="L29" s="19" t="s">
        <v>434</v>
      </c>
      <c r="N29" s="17">
        <v>3263.0252390245832</v>
      </c>
      <c r="O29" s="17">
        <v>2103.6019912984393</v>
      </c>
      <c r="P29" s="17">
        <v>307.72175064333919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0.10001669826523216</v>
      </c>
      <c r="AA29" s="17">
        <v>58.395028858677691</v>
      </c>
      <c r="AB29" s="17">
        <v>242.31593648022206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366</v>
      </c>
      <c r="D30" s="17">
        <v>22094.044389053375</v>
      </c>
      <c r="J30" s="17">
        <f t="shared" si="6"/>
        <v>22094.044389053375</v>
      </c>
      <c r="L30" s="19" t="s">
        <v>435</v>
      </c>
      <c r="N30" s="17">
        <v>12065.522081415796</v>
      </c>
      <c r="O30" s="17">
        <v>7778.3818442387301</v>
      </c>
      <c r="P30" s="17">
        <v>1137.8470300858012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0.36982664644978192</v>
      </c>
      <c r="AA30" s="17">
        <v>215.92432130555775</v>
      </c>
      <c r="AB30" s="17">
        <v>895.99928536104119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368</v>
      </c>
      <c r="D31" s="17">
        <v>0</v>
      </c>
      <c r="J31" s="17">
        <f t="shared" si="6"/>
        <v>0</v>
      </c>
      <c r="L31" s="19" t="s">
        <v>436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370</v>
      </c>
      <c r="D32" s="17">
        <v>0</v>
      </c>
      <c r="J32" s="17">
        <f t="shared" si="6"/>
        <v>0</v>
      </c>
      <c r="L32" s="19" t="s">
        <v>286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372</v>
      </c>
      <c r="D33" s="17">
        <v>0</v>
      </c>
      <c r="F33" s="17">
        <v>0</v>
      </c>
      <c r="H33" s="19" t="s">
        <v>437</v>
      </c>
      <c r="J33" s="17">
        <f t="shared" si="6"/>
        <v>0</v>
      </c>
      <c r="L33" s="19" t="s">
        <v>438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375</v>
      </c>
      <c r="D34" s="36">
        <f>SUM(D27:D33)</f>
        <v>29232.354902611336</v>
      </c>
      <c r="F34" s="36">
        <f>SUM(F27:F33)</f>
        <v>0</v>
      </c>
      <c r="J34" s="36">
        <f>SUM(J27:J33)</f>
        <v>29232.354902611336</v>
      </c>
      <c r="N34" s="36">
        <f t="shared" ref="N34:AB34" si="8">SUM(N27:N33)</f>
        <v>15963.741964055684</v>
      </c>
      <c r="O34" s="36">
        <f t="shared" si="8"/>
        <v>10291.480121741406</v>
      </c>
      <c r="P34" s="36">
        <f t="shared" si="8"/>
        <v>1505.4712311898065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0</v>
      </c>
      <c r="Z34" s="36">
        <f t="shared" si="8"/>
        <v>0.4893130289363824</v>
      </c>
      <c r="AA34" s="36">
        <f t="shared" si="8"/>
        <v>285.68677972045953</v>
      </c>
      <c r="AB34" s="36">
        <f t="shared" si="8"/>
        <v>1185.485492875046</v>
      </c>
      <c r="AC34" s="36">
        <f>SUM(AC27:AC33)</f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x14ac:dyDescent="0.2">
      <c r="B36" s="11" t="s">
        <v>439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x14ac:dyDescent="0.2">
      <c r="A37" s="19">
        <f>A34+1</f>
        <v>21</v>
      </c>
      <c r="B37" s="6" t="s">
        <v>377</v>
      </c>
      <c r="D37" s="17">
        <v>61828.300389419666</v>
      </c>
      <c r="E37" s="17"/>
      <c r="F37" s="17"/>
      <c r="G37" s="17"/>
      <c r="H37" s="130"/>
      <c r="I37" s="17"/>
      <c r="J37" s="17">
        <f t="shared" ref="J37:J51" si="9">D37-F37</f>
        <v>61828.300389419666</v>
      </c>
      <c r="L37" s="19" t="s">
        <v>440</v>
      </c>
      <c r="N37" s="17">
        <v>25450.361281903475</v>
      </c>
      <c r="O37" s="17">
        <v>16452.582244033376</v>
      </c>
      <c r="P37" s="17">
        <v>2400.1131325952924</v>
      </c>
      <c r="Q37" s="17">
        <v>0</v>
      </c>
      <c r="R37" s="17">
        <v>0</v>
      </c>
      <c r="S37" s="17">
        <v>0</v>
      </c>
      <c r="T37" s="17">
        <v>0</v>
      </c>
      <c r="U37" s="17">
        <v>7770.2973518163453</v>
      </c>
      <c r="V37" s="17">
        <v>0</v>
      </c>
      <c r="W37" s="17">
        <v>7864.1937379013625</v>
      </c>
      <c r="X37" s="17">
        <v>0</v>
      </c>
      <c r="Y37" s="17">
        <v>0</v>
      </c>
      <c r="Z37" s="17">
        <v>0.7800923739818213</v>
      </c>
      <c r="AA37" s="17">
        <v>0</v>
      </c>
      <c r="AB37" s="17">
        <v>1889.9725487958337</v>
      </c>
      <c r="AC37" s="17">
        <v>0</v>
      </c>
      <c r="AD37" s="35"/>
    </row>
    <row r="38" spans="1:30" x14ac:dyDescent="0.2">
      <c r="A38" s="19">
        <f>A37+1</f>
        <v>22</v>
      </c>
      <c r="B38" s="6" t="s">
        <v>379</v>
      </c>
      <c r="D38" s="17">
        <v>12439.588642790051</v>
      </c>
      <c r="E38" s="17"/>
      <c r="F38" s="17"/>
      <c r="G38" s="17"/>
      <c r="H38" s="130"/>
      <c r="I38" s="17"/>
      <c r="J38" s="17">
        <f t="shared" si="9"/>
        <v>12439.588642790051</v>
      </c>
      <c r="L38" s="19" t="s">
        <v>441</v>
      </c>
      <c r="N38" s="17">
        <v>7116.0065011251227</v>
      </c>
      <c r="O38" s="17">
        <v>4600.1972589711268</v>
      </c>
      <c r="P38" s="17">
        <v>457.60884384911208</v>
      </c>
      <c r="Q38" s="17">
        <v>0</v>
      </c>
      <c r="R38" s="17">
        <v>0</v>
      </c>
      <c r="S38" s="17">
        <v>0</v>
      </c>
      <c r="T38" s="17">
        <v>0</v>
      </c>
      <c r="U38" s="17">
        <v>265.63988783511962</v>
      </c>
      <c r="V38" s="17">
        <v>0</v>
      </c>
      <c r="W38" s="17">
        <v>0</v>
      </c>
      <c r="X38" s="17">
        <v>0</v>
      </c>
      <c r="Y38" s="17">
        <v>0</v>
      </c>
      <c r="Z38" s="17">
        <v>0.13615100956858459</v>
      </c>
      <c r="AA38" s="17">
        <v>0</v>
      </c>
      <c r="AB38" s="17">
        <v>0</v>
      </c>
      <c r="AC38" s="17">
        <v>0</v>
      </c>
      <c r="AD38" s="35"/>
    </row>
    <row r="39" spans="1:30" x14ac:dyDescent="0.2">
      <c r="A39" s="19">
        <f t="shared" ref="A39:A52" si="10">A38+1</f>
        <v>23</v>
      </c>
      <c r="B39" s="6" t="s">
        <v>381</v>
      </c>
      <c r="D39" s="17">
        <v>66331.533485144479</v>
      </c>
      <c r="E39" s="17"/>
      <c r="F39" s="17"/>
      <c r="G39" s="17"/>
      <c r="H39" s="130"/>
      <c r="I39" s="17"/>
      <c r="J39" s="17">
        <f t="shared" si="9"/>
        <v>66331.533485144479</v>
      </c>
      <c r="L39" s="19" t="s">
        <v>442</v>
      </c>
      <c r="N39" s="17">
        <v>37926.350807867813</v>
      </c>
      <c r="O39" s="17">
        <v>24517.781848786304</v>
      </c>
      <c r="P39" s="17">
        <v>1995.3051288891056</v>
      </c>
      <c r="Q39" s="17">
        <v>0</v>
      </c>
      <c r="R39" s="17">
        <v>0</v>
      </c>
      <c r="S39" s="17">
        <v>0</v>
      </c>
      <c r="T39" s="17">
        <v>0</v>
      </c>
      <c r="U39" s="17">
        <v>32.028977677339377</v>
      </c>
      <c r="V39" s="17">
        <v>581.47679559247501</v>
      </c>
      <c r="W39" s="17">
        <v>0</v>
      </c>
      <c r="X39" s="17">
        <v>1203.3177817803776</v>
      </c>
      <c r="Y39" s="17">
        <v>74.730603370095864</v>
      </c>
      <c r="Z39" s="17">
        <v>0.54154118095465908</v>
      </c>
      <c r="AA39" s="17">
        <v>0</v>
      </c>
      <c r="AB39" s="17">
        <v>0</v>
      </c>
      <c r="AC39" s="17">
        <v>0</v>
      </c>
      <c r="AD39" s="35"/>
    </row>
    <row r="40" spans="1:30" x14ac:dyDescent="0.2">
      <c r="B40" s="6" t="s">
        <v>383</v>
      </c>
      <c r="D40" s="17"/>
      <c r="E40" s="17"/>
      <c r="F40" s="17"/>
      <c r="G40" s="17"/>
      <c r="H40" s="130"/>
      <c r="I40" s="17"/>
      <c r="J40" s="17"/>
      <c r="AD40" s="35"/>
    </row>
    <row r="41" spans="1:30" x14ac:dyDescent="0.2">
      <c r="A41" s="19">
        <f>A39+1</f>
        <v>24</v>
      </c>
      <c r="B41" s="105" t="s">
        <v>384</v>
      </c>
      <c r="D41" s="17">
        <v>26194.90785653748</v>
      </c>
      <c r="E41" s="17"/>
      <c r="F41" s="17"/>
      <c r="G41" s="17"/>
      <c r="H41" s="130"/>
      <c r="I41" s="17"/>
      <c r="J41" s="17">
        <f t="shared" si="9"/>
        <v>26194.90785653748</v>
      </c>
      <c r="L41" s="19" t="s">
        <v>443</v>
      </c>
      <c r="N41" s="17">
        <v>19898.257573059538</v>
      </c>
      <c r="O41" s="17">
        <v>3565.3537380143243</v>
      </c>
      <c r="P41" s="17">
        <v>1043.0829584341225</v>
      </c>
      <c r="Q41" s="17">
        <v>0</v>
      </c>
      <c r="R41" s="17">
        <v>0</v>
      </c>
      <c r="S41" s="17">
        <v>0</v>
      </c>
      <c r="T41" s="17">
        <v>0</v>
      </c>
      <c r="U41" s="17">
        <v>1170.4404097252682</v>
      </c>
      <c r="V41" s="17">
        <v>73.564217435152656</v>
      </c>
      <c r="W41" s="17">
        <v>207.41058658767858</v>
      </c>
      <c r="X41" s="17">
        <v>13.821729333408713</v>
      </c>
      <c r="Y41" s="17">
        <v>87.130378997228163</v>
      </c>
      <c r="Z41" s="17">
        <v>103.14088054997968</v>
      </c>
      <c r="AA41" s="17">
        <v>0</v>
      </c>
      <c r="AB41" s="17">
        <v>32.705384400780112</v>
      </c>
      <c r="AC41" s="17">
        <v>0</v>
      </c>
      <c r="AD41" s="35"/>
    </row>
    <row r="42" spans="1:30" x14ac:dyDescent="0.2">
      <c r="A42" s="19">
        <f t="shared" si="10"/>
        <v>25</v>
      </c>
      <c r="B42" s="105" t="s">
        <v>386</v>
      </c>
      <c r="D42" s="17">
        <v>10871.824947018511</v>
      </c>
      <c r="E42" s="17"/>
      <c r="F42" s="17"/>
      <c r="G42" s="17"/>
      <c r="H42" s="130"/>
      <c r="I42" s="17"/>
      <c r="J42" s="17">
        <f t="shared" si="9"/>
        <v>10871.824947018511</v>
      </c>
      <c r="L42" s="19" t="s">
        <v>444</v>
      </c>
      <c r="N42" s="17">
        <v>7166.4210198328428</v>
      </c>
      <c r="O42" s="17">
        <v>1984.245604420385</v>
      </c>
      <c r="P42" s="17">
        <v>808.58474131559353</v>
      </c>
      <c r="Q42" s="17">
        <v>0</v>
      </c>
      <c r="R42" s="17">
        <v>0</v>
      </c>
      <c r="S42" s="17">
        <v>0</v>
      </c>
      <c r="T42" s="17">
        <v>0</v>
      </c>
      <c r="U42" s="17">
        <v>622.21846713393359</v>
      </c>
      <c r="V42" s="17">
        <v>39.107513913632019</v>
      </c>
      <c r="W42" s="17">
        <v>87.830558483878235</v>
      </c>
      <c r="X42" s="17">
        <v>5.8529809231946217</v>
      </c>
      <c r="Y42" s="17">
        <v>58.447335571849351</v>
      </c>
      <c r="Z42" s="17">
        <v>86.073930583178566</v>
      </c>
      <c r="AA42" s="17">
        <v>0</v>
      </c>
      <c r="AB42" s="17">
        <v>13.042794840022381</v>
      </c>
      <c r="AC42" s="17">
        <v>0</v>
      </c>
      <c r="AD42" s="35"/>
    </row>
    <row r="43" spans="1:30" x14ac:dyDescent="0.2">
      <c r="A43" s="19">
        <f t="shared" si="10"/>
        <v>26</v>
      </c>
      <c r="B43" s="6" t="s">
        <v>388</v>
      </c>
      <c r="D43" s="17">
        <v>90526.297625461884</v>
      </c>
      <c r="E43" s="17"/>
      <c r="F43" s="17"/>
      <c r="G43" s="17"/>
      <c r="H43" s="130"/>
      <c r="I43" s="17"/>
      <c r="J43" s="17">
        <f t="shared" si="9"/>
        <v>90526.297625461884</v>
      </c>
      <c r="L43" s="19" t="s">
        <v>445</v>
      </c>
      <c r="N43" s="17">
        <v>88764.859283244092</v>
      </c>
      <c r="O43" s="17">
        <v>1744.5723684044247</v>
      </c>
      <c r="P43" s="17">
        <v>9.1740797333550681</v>
      </c>
      <c r="Q43" s="17">
        <v>0</v>
      </c>
      <c r="R43" s="17">
        <v>0</v>
      </c>
      <c r="S43" s="17">
        <v>0</v>
      </c>
      <c r="T43" s="17">
        <v>0</v>
      </c>
      <c r="U43" s="17">
        <v>5.7632039350563886</v>
      </c>
      <c r="V43" s="17">
        <v>0</v>
      </c>
      <c r="W43" s="17">
        <v>0.35284922051365647</v>
      </c>
      <c r="X43" s="17">
        <v>0</v>
      </c>
      <c r="Y43" s="17">
        <v>0.51729326289182287</v>
      </c>
      <c r="Z43" s="17">
        <v>0.94093125470308381</v>
      </c>
      <c r="AA43" s="17">
        <v>0</v>
      </c>
      <c r="AB43" s="17">
        <v>0.11761640683788548</v>
      </c>
      <c r="AC43" s="17">
        <v>0</v>
      </c>
      <c r="AD43" s="35"/>
    </row>
    <row r="44" spans="1:30" x14ac:dyDescent="0.2">
      <c r="A44" s="19">
        <f t="shared" si="10"/>
        <v>27</v>
      </c>
      <c r="B44" s="6" t="s">
        <v>390</v>
      </c>
      <c r="D44" s="17">
        <v>134443.3062422114</v>
      </c>
      <c r="E44" s="17"/>
      <c r="F44" s="17"/>
      <c r="G44" s="17"/>
      <c r="H44" s="130"/>
      <c r="I44" s="17"/>
      <c r="J44" s="17">
        <f t="shared" si="9"/>
        <v>134443.3062422114</v>
      </c>
      <c r="L44" s="19" t="s">
        <v>445</v>
      </c>
      <c r="N44" s="17">
        <v>131827.34159236637</v>
      </c>
      <c r="O44" s="17">
        <v>2590.9164887919433</v>
      </c>
      <c r="P44" s="17">
        <v>13.624699600384519</v>
      </c>
      <c r="Q44" s="17">
        <v>0</v>
      </c>
      <c r="R44" s="17">
        <v>0</v>
      </c>
      <c r="S44" s="17">
        <v>0</v>
      </c>
      <c r="T44" s="17">
        <v>0</v>
      </c>
      <c r="U44" s="17">
        <v>8.559106159215915</v>
      </c>
      <c r="V44" s="17">
        <v>0</v>
      </c>
      <c r="W44" s="17">
        <v>0.52402690770709692</v>
      </c>
      <c r="X44" s="17">
        <v>0</v>
      </c>
      <c r="Y44" s="17">
        <v>0.76824766265970734</v>
      </c>
      <c r="Z44" s="17">
        <v>1.3974050872189248</v>
      </c>
      <c r="AA44" s="17">
        <v>0</v>
      </c>
      <c r="AB44" s="17">
        <v>0.17467563590236559</v>
      </c>
      <c r="AC44" s="17">
        <v>0</v>
      </c>
      <c r="AD44" s="35"/>
    </row>
    <row r="45" spans="1:30" x14ac:dyDescent="0.2">
      <c r="A45" s="19">
        <f t="shared" si="10"/>
        <v>28</v>
      </c>
      <c r="B45" s="6" t="s">
        <v>392</v>
      </c>
      <c r="D45" s="17">
        <v>54411.832565596756</v>
      </c>
      <c r="E45" s="17"/>
      <c r="F45" s="17"/>
      <c r="G45" s="17"/>
      <c r="H45" s="130"/>
      <c r="I45" s="17"/>
      <c r="J45" s="17">
        <f t="shared" si="9"/>
        <v>54411.832565596756</v>
      </c>
      <c r="L45" s="19" t="s">
        <v>446</v>
      </c>
      <c r="N45" s="17">
        <v>44549.072954901952</v>
      </c>
      <c r="O45" s="17">
        <v>9124.5575344136068</v>
      </c>
      <c r="P45" s="17">
        <v>290.95791034238596</v>
      </c>
      <c r="Q45" s="17">
        <v>0</v>
      </c>
      <c r="R45" s="17">
        <v>0</v>
      </c>
      <c r="S45" s="17">
        <v>0</v>
      </c>
      <c r="T45" s="17">
        <v>0</v>
      </c>
      <c r="U45" s="17">
        <v>311.97387031119462</v>
      </c>
      <c r="V45" s="17">
        <v>10.838078128726007</v>
      </c>
      <c r="W45" s="17">
        <v>40.532196651408583</v>
      </c>
      <c r="X45" s="17">
        <v>0</v>
      </c>
      <c r="Y45" s="17">
        <v>25.611375520967297</v>
      </c>
      <c r="Z45" s="17">
        <v>53.904444627247962</v>
      </c>
      <c r="AA45" s="17">
        <v>0</v>
      </c>
      <c r="AB45" s="17">
        <v>4.3842006992686668</v>
      </c>
      <c r="AC45" s="17">
        <v>0</v>
      </c>
      <c r="AD45" s="35"/>
    </row>
    <row r="46" spans="1:30" x14ac:dyDescent="0.2">
      <c r="A46" s="19">
        <f t="shared" si="10"/>
        <v>29</v>
      </c>
      <c r="B46" s="6" t="s">
        <v>394</v>
      </c>
      <c r="D46" s="17">
        <v>8816.5672504434751</v>
      </c>
      <c r="E46" s="17"/>
      <c r="F46" s="17"/>
      <c r="G46" s="17"/>
      <c r="H46" s="130"/>
      <c r="I46" s="17"/>
      <c r="J46" s="17">
        <f t="shared" si="9"/>
        <v>8816.5672504434751</v>
      </c>
      <c r="L46" s="19" t="s">
        <v>447</v>
      </c>
      <c r="N46" s="17">
        <v>0</v>
      </c>
      <c r="O46" s="17">
        <v>6963.7443263613477</v>
      </c>
      <c r="P46" s="17">
        <v>177.1209695045996</v>
      </c>
      <c r="Q46" s="17">
        <v>0</v>
      </c>
      <c r="R46" s="17">
        <v>0</v>
      </c>
      <c r="S46" s="17">
        <v>0</v>
      </c>
      <c r="T46" s="17">
        <v>0</v>
      </c>
      <c r="U46" s="17">
        <v>433.87431480021229</v>
      </c>
      <c r="V46" s="17">
        <v>3.1124361864836234</v>
      </c>
      <c r="W46" s="17">
        <v>1152.582659795476</v>
      </c>
      <c r="X46" s="17">
        <v>6.4409273701736662</v>
      </c>
      <c r="Y46" s="17">
        <v>17.744748984688428</v>
      </c>
      <c r="Z46" s="17">
        <v>61.946867440491964</v>
      </c>
      <c r="AA46" s="17">
        <v>0</v>
      </c>
      <c r="AB46" s="17">
        <v>0</v>
      </c>
      <c r="AC46" s="17">
        <v>0</v>
      </c>
      <c r="AD46" s="35"/>
    </row>
    <row r="47" spans="1:30" x14ac:dyDescent="0.2">
      <c r="B47" s="6" t="s">
        <v>396</v>
      </c>
      <c r="D47" s="17"/>
      <c r="E47" s="17"/>
      <c r="F47" s="17"/>
      <c r="G47" s="17"/>
      <c r="H47" s="130"/>
      <c r="I47" s="17"/>
      <c r="J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35"/>
    </row>
    <row r="48" spans="1:30" x14ac:dyDescent="0.2">
      <c r="A48" s="19">
        <f>A46+1</f>
        <v>30</v>
      </c>
      <c r="B48" s="105" t="s">
        <v>193</v>
      </c>
      <c r="D48" s="17">
        <v>2245.4336732255806</v>
      </c>
      <c r="J48" s="17">
        <f t="shared" si="9"/>
        <v>2245.4336732255806</v>
      </c>
      <c r="L48" s="19" t="s">
        <v>448</v>
      </c>
      <c r="N48" s="17">
        <v>2035.4099329168648</v>
      </c>
      <c r="O48" s="17">
        <v>40.003667622700377</v>
      </c>
      <c r="P48" s="17">
        <v>92.738221465099144</v>
      </c>
      <c r="Q48" s="17">
        <v>0</v>
      </c>
      <c r="R48" s="17">
        <v>0</v>
      </c>
      <c r="S48" s="17">
        <v>0</v>
      </c>
      <c r="T48" s="17">
        <v>0</v>
      </c>
      <c r="U48" s="17">
        <v>58.258626304998181</v>
      </c>
      <c r="V48" s="17">
        <v>0</v>
      </c>
      <c r="W48" s="17">
        <v>3.5668546717345824</v>
      </c>
      <c r="X48" s="17">
        <v>0</v>
      </c>
      <c r="Y48" s="17">
        <v>4.7558062289794441</v>
      </c>
      <c r="Z48" s="17">
        <v>9.5116124579588863</v>
      </c>
      <c r="AA48" s="17">
        <v>0</v>
      </c>
      <c r="AB48" s="17">
        <v>1.188951557244861</v>
      </c>
      <c r="AC48" s="17">
        <v>0</v>
      </c>
      <c r="AD48" s="35"/>
    </row>
    <row r="49" spans="1:30" x14ac:dyDescent="0.2">
      <c r="A49" s="19">
        <f t="shared" si="10"/>
        <v>31</v>
      </c>
      <c r="B49" s="105" t="s">
        <v>29</v>
      </c>
      <c r="D49" s="17">
        <v>25378.078251326944</v>
      </c>
      <c r="F49" s="17">
        <v>3225.5508472825672</v>
      </c>
      <c r="H49" s="19" t="s">
        <v>449</v>
      </c>
      <c r="J49" s="17">
        <f t="shared" si="9"/>
        <v>22152.527404044376</v>
      </c>
      <c r="L49" s="19" t="s">
        <v>445</v>
      </c>
      <c r="N49" s="17">
        <v>24322.119491779809</v>
      </c>
      <c r="O49" s="17">
        <v>478.02360020638758</v>
      </c>
      <c r="P49" s="17">
        <v>315.2311092187141</v>
      </c>
      <c r="Q49" s="17">
        <v>0</v>
      </c>
      <c r="R49" s="17">
        <v>0</v>
      </c>
      <c r="S49" s="17">
        <v>0</v>
      </c>
      <c r="T49" s="17">
        <v>0</v>
      </c>
      <c r="U49" s="17">
        <v>198.02979938098704</v>
      </c>
      <c r="V49" s="17">
        <v>0</v>
      </c>
      <c r="W49" s="17">
        <v>12.124273431489001</v>
      </c>
      <c r="X49" s="17">
        <v>0</v>
      </c>
      <c r="Y49" s="17">
        <v>16.177157015086074</v>
      </c>
      <c r="Z49" s="17">
        <v>32.331395817304006</v>
      </c>
      <c r="AA49" s="17">
        <v>0</v>
      </c>
      <c r="AB49" s="17">
        <v>4.0414244771630008</v>
      </c>
      <c r="AC49" s="17">
        <v>0</v>
      </c>
      <c r="AD49" s="35"/>
    </row>
    <row r="50" spans="1:30" x14ac:dyDescent="0.2">
      <c r="A50" s="19">
        <f t="shared" si="10"/>
        <v>32</v>
      </c>
      <c r="B50" s="105" t="s">
        <v>191</v>
      </c>
      <c r="D50" s="17">
        <v>3176.921401617532</v>
      </c>
      <c r="J50" s="17">
        <f t="shared" si="9"/>
        <v>3176.921401617532</v>
      </c>
      <c r="L50" s="19" t="s">
        <v>450</v>
      </c>
      <c r="N50" s="17">
        <v>0</v>
      </c>
      <c r="O50" s="17">
        <v>0</v>
      </c>
      <c r="P50" s="17">
        <v>1732.8662190641082</v>
      </c>
      <c r="Q50" s="17">
        <v>0</v>
      </c>
      <c r="R50" s="17">
        <v>0</v>
      </c>
      <c r="S50" s="17">
        <v>0</v>
      </c>
      <c r="T50" s="17">
        <v>0</v>
      </c>
      <c r="U50" s="17">
        <v>1088.5954453095039</v>
      </c>
      <c r="V50" s="17">
        <v>0</v>
      </c>
      <c r="W50" s="17">
        <v>66.648700733234932</v>
      </c>
      <c r="X50" s="17">
        <v>0</v>
      </c>
      <c r="Y50" s="17">
        <v>88.864934310979919</v>
      </c>
      <c r="Z50" s="17">
        <v>177.72986862195984</v>
      </c>
      <c r="AA50" s="17">
        <v>0</v>
      </c>
      <c r="AB50" s="17">
        <v>22.21623357774498</v>
      </c>
      <c r="AC50" s="17">
        <v>0</v>
      </c>
      <c r="AD50" s="35"/>
    </row>
    <row r="51" spans="1:30" x14ac:dyDescent="0.2">
      <c r="A51" s="19">
        <f t="shared" si="10"/>
        <v>33</v>
      </c>
      <c r="B51" s="6" t="s">
        <v>401</v>
      </c>
      <c r="D51" s="17">
        <v>0</v>
      </c>
      <c r="F51" s="17">
        <v>0</v>
      </c>
      <c r="J51" s="17">
        <f t="shared" si="9"/>
        <v>0</v>
      </c>
      <c r="L51" s="19" t="s">
        <v>451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35"/>
    </row>
    <row r="52" spans="1:30" x14ac:dyDescent="0.2">
      <c r="A52" s="19">
        <f t="shared" si="10"/>
        <v>34</v>
      </c>
      <c r="B52" s="6" t="s">
        <v>403</v>
      </c>
      <c r="D52" s="36">
        <f>SUM(D37:D51)</f>
        <v>496664.59233079368</v>
      </c>
      <c r="F52" s="36">
        <f>SUM(F37:F51)</f>
        <v>3225.5508472825672</v>
      </c>
      <c r="J52" s="36">
        <f>SUM(J37:J51)</f>
        <v>493439.04148351116</v>
      </c>
      <c r="N52" s="36">
        <f>SUM(N37:N51)</f>
        <v>389056.20043899794</v>
      </c>
      <c r="O52" s="36">
        <f t="shared" ref="O52:AB52" si="11">SUM(O37:O51)</f>
        <v>72061.978680025932</v>
      </c>
      <c r="P52" s="36">
        <f t="shared" si="11"/>
        <v>9336.4080140118731</v>
      </c>
      <c r="Q52" s="36">
        <f t="shared" si="11"/>
        <v>0</v>
      </c>
      <c r="R52" s="36">
        <f t="shared" si="11"/>
        <v>0</v>
      </c>
      <c r="S52" s="36">
        <f t="shared" si="11"/>
        <v>0</v>
      </c>
      <c r="T52" s="36">
        <f t="shared" si="11"/>
        <v>0</v>
      </c>
      <c r="U52" s="36">
        <f t="shared" si="11"/>
        <v>11965.679460389172</v>
      </c>
      <c r="V52" s="36">
        <f t="shared" si="11"/>
        <v>708.09904125646926</v>
      </c>
      <c r="W52" s="36">
        <f t="shared" si="11"/>
        <v>9435.7664443844824</v>
      </c>
      <c r="X52" s="36">
        <f t="shared" si="11"/>
        <v>1229.4334194071546</v>
      </c>
      <c r="Y52" s="36">
        <f t="shared" si="11"/>
        <v>374.7478809254261</v>
      </c>
      <c r="Z52" s="36">
        <f t="shared" si="11"/>
        <v>528.43512100454791</v>
      </c>
      <c r="AA52" s="36">
        <f t="shared" si="11"/>
        <v>0</v>
      </c>
      <c r="AB52" s="36">
        <f t="shared" si="11"/>
        <v>1967.8438303907978</v>
      </c>
      <c r="AC52" s="36">
        <f>SUM(AC37:AC51)</f>
        <v>0</v>
      </c>
      <c r="AD52" s="35"/>
    </row>
    <row r="53" spans="1:30" x14ac:dyDescent="0.2">
      <c r="D53" s="35"/>
      <c r="AD53" s="35"/>
    </row>
    <row r="54" spans="1:30" ht="13.5" thickBot="1" x14ac:dyDescent="0.25">
      <c r="A54" s="19">
        <f>A52+1</f>
        <v>35</v>
      </c>
      <c r="B54" s="6" t="s">
        <v>34</v>
      </c>
      <c r="D54" s="39">
        <f>D17+D24+D34+D52</f>
        <v>543839.45603062364</v>
      </c>
      <c r="F54" s="39">
        <f>F17+F24+F34+F52</f>
        <v>1227.9018461595811</v>
      </c>
      <c r="J54" s="39">
        <f>J17+J24+J34+J52</f>
        <v>542611.55418446416</v>
      </c>
      <c r="N54" s="39">
        <f t="shared" ref="N54:AB54" si="12">N17+N24+N34+N52</f>
        <v>415032.54881917487</v>
      </c>
      <c r="O54" s="39">
        <f t="shared" si="12"/>
        <v>89256.737843184732</v>
      </c>
      <c r="P54" s="39">
        <f t="shared" si="12"/>
        <v>10961.071991278235</v>
      </c>
      <c r="Q54" s="39">
        <f t="shared" si="12"/>
        <v>0</v>
      </c>
      <c r="R54" s="39">
        <f t="shared" si="12"/>
        <v>0</v>
      </c>
      <c r="S54" s="39">
        <f t="shared" si="12"/>
        <v>0</v>
      </c>
      <c r="T54" s="39">
        <f t="shared" si="12"/>
        <v>0</v>
      </c>
      <c r="U54" s="39">
        <f t="shared" si="12"/>
        <v>11979.814317769406</v>
      </c>
      <c r="V54" s="39">
        <f t="shared" si="12"/>
        <v>708.98744165096548</v>
      </c>
      <c r="W54" s="39">
        <f t="shared" si="12"/>
        <v>9450.2554472397242</v>
      </c>
      <c r="X54" s="39">
        <f t="shared" si="12"/>
        <v>1230.3989575567509</v>
      </c>
      <c r="Y54" s="39">
        <f t="shared" si="12"/>
        <v>338.76324652809382</v>
      </c>
      <c r="Z54" s="39">
        <f t="shared" si="12"/>
        <v>511.09635896844873</v>
      </c>
      <c r="AA54" s="39">
        <f t="shared" si="12"/>
        <v>579.20693308650038</v>
      </c>
      <c r="AB54" s="39">
        <f t="shared" si="12"/>
        <v>3790.5746741860403</v>
      </c>
      <c r="AC54" s="39">
        <f>AC17+AC24+AC34+AC52</f>
        <v>0</v>
      </c>
      <c r="AD54" s="35"/>
    </row>
    <row r="55" spans="1:30" ht="13.5" thickTop="1" x14ac:dyDescent="0.2"/>
    <row r="58" spans="1:30" x14ac:dyDescent="0.2">
      <c r="A58" s="103"/>
    </row>
  </sheetData>
  <mergeCells count="4">
    <mergeCell ref="A2:O2"/>
    <mergeCell ref="P2:AB2"/>
    <mergeCell ref="A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5
Attachment 9
Page 3 of 6</oddHeader>
    <firstHeader>&amp;R&amp;"Arial,Regular"&amp;10Filed: 2025-02-28
EB-2025-0064
Phase 3 Exhibit 7
Tab 3
Schedule 5
Attachment 9
Page 2 of 6</firstHeader>
  </headerFooter>
  <colBreaks count="1" manualBreakCount="1">
    <brk id="15" max="5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BCC5-3224-40D0-B259-9113FCF7109C}">
  <dimension ref="A1:AG62"/>
  <sheetViews>
    <sheetView tabSelected="1" view="pageBreakPreview" zoomScale="70" zoomScaleNormal="100" zoomScaleSheetLayoutView="70" workbookViewId="0">
      <selection activeCell="N31" sqref="N31:O31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17.140625" style="6" customWidth="1"/>
    <col min="7" max="7" width="1.5703125" style="6" customWidth="1"/>
    <col min="8" max="8" width="23" style="19" customWidth="1"/>
    <col min="9" max="9" width="1.5703125" style="6" customWidth="1"/>
    <col min="10" max="10" width="17.140625" style="6" customWidth="1"/>
    <col min="11" max="11" width="1.5703125" style="6" customWidth="1"/>
    <col min="12" max="12" width="20" style="19" customWidth="1"/>
    <col min="13" max="13" width="1.5703125" style="6" customWidth="1"/>
    <col min="14" max="14" width="12.42578125" style="6" customWidth="1"/>
    <col min="15" max="15" width="11.5703125" style="6" customWidth="1"/>
    <col min="16" max="16" width="10.5703125" style="6" customWidth="1"/>
    <col min="17" max="18" width="10.5703125" style="6" hidden="1" customWidth="1"/>
    <col min="19" max="25" width="10.5703125" style="6" customWidth="1"/>
    <col min="26" max="26" width="10.85546875" style="6" bestFit="1" customWidth="1"/>
    <col min="27" max="16384" width="9.140625" style="6"/>
  </cols>
  <sheetData>
    <row r="1" spans="1:33" ht="46.35" customHeight="1" x14ac:dyDescent="0.2"/>
    <row r="2" spans="1:33" ht="15" customHeight="1" x14ac:dyDescent="0.2">
      <c r="B2" s="234" t="s">
        <v>0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 t="s">
        <v>0</v>
      </c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11"/>
      <c r="AD2" s="11"/>
      <c r="AE2" s="11"/>
      <c r="AF2" s="133"/>
      <c r="AG2" s="133"/>
    </row>
    <row r="3" spans="1:33" ht="15" customHeight="1" x14ac:dyDescent="0.2">
      <c r="B3" s="234" t="s">
        <v>465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 t="s">
        <v>466</v>
      </c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11"/>
      <c r="AD3" s="11"/>
      <c r="AE3" s="11"/>
      <c r="AF3" s="133"/>
      <c r="AG3" s="133"/>
    </row>
    <row r="5" spans="1:33" x14ac:dyDescent="0.2">
      <c r="D5" s="19" t="s">
        <v>325</v>
      </c>
    </row>
    <row r="6" spans="1:33" x14ac:dyDescent="0.2">
      <c r="A6" s="19" t="s">
        <v>3</v>
      </c>
      <c r="D6" s="19" t="s">
        <v>7</v>
      </c>
      <c r="F6" s="19" t="s">
        <v>326</v>
      </c>
      <c r="H6" s="19" t="s">
        <v>327</v>
      </c>
      <c r="I6" s="19"/>
      <c r="J6" s="19" t="s">
        <v>328</v>
      </c>
      <c r="L6" s="19" t="s">
        <v>87</v>
      </c>
      <c r="N6" s="19" t="s">
        <v>407</v>
      </c>
      <c r="O6" s="19" t="s">
        <v>407</v>
      </c>
      <c r="P6" s="19" t="s">
        <v>407</v>
      </c>
      <c r="Q6" s="19" t="s">
        <v>407</v>
      </c>
      <c r="R6" s="19" t="s">
        <v>407</v>
      </c>
      <c r="S6" s="19" t="s">
        <v>407</v>
      </c>
      <c r="T6" s="19" t="s">
        <v>407</v>
      </c>
      <c r="U6" s="19" t="s">
        <v>407</v>
      </c>
      <c r="V6" s="19" t="s">
        <v>407</v>
      </c>
      <c r="W6" s="19" t="s">
        <v>407</v>
      </c>
      <c r="X6" s="19" t="s">
        <v>407</v>
      </c>
      <c r="Y6" s="19" t="s">
        <v>407</v>
      </c>
      <c r="Z6" s="19" t="s">
        <v>407</v>
      </c>
      <c r="AA6" s="19" t="s">
        <v>407</v>
      </c>
      <c r="AB6" s="19" t="s">
        <v>407</v>
      </c>
      <c r="AC6" s="19" t="s">
        <v>407</v>
      </c>
    </row>
    <row r="7" spans="1:33" x14ac:dyDescent="0.2">
      <c r="A7" s="18" t="s">
        <v>5</v>
      </c>
      <c r="B7" s="101" t="s">
        <v>6</v>
      </c>
      <c r="D7" s="18" t="s">
        <v>330</v>
      </c>
      <c r="F7" s="18" t="s">
        <v>85</v>
      </c>
      <c r="H7" s="18" t="s">
        <v>88</v>
      </c>
      <c r="I7" s="19"/>
      <c r="J7" s="18" t="s">
        <v>331</v>
      </c>
      <c r="L7" s="18" t="s">
        <v>88</v>
      </c>
      <c r="N7" s="18" t="s">
        <v>408</v>
      </c>
      <c r="O7" s="18" t="s">
        <v>409</v>
      </c>
      <c r="P7" s="18" t="s">
        <v>410</v>
      </c>
      <c r="Q7" s="18" t="s">
        <v>46</v>
      </c>
      <c r="R7" s="18" t="s">
        <v>47</v>
      </c>
      <c r="S7" s="18" t="s">
        <v>411</v>
      </c>
      <c r="T7" s="18" t="s">
        <v>412</v>
      </c>
      <c r="U7" s="18" t="s">
        <v>413</v>
      </c>
      <c r="V7" s="18" t="s">
        <v>414</v>
      </c>
      <c r="W7" s="18" t="s">
        <v>415</v>
      </c>
      <c r="X7" s="18" t="s">
        <v>416</v>
      </c>
      <c r="Y7" s="18" t="s">
        <v>417</v>
      </c>
      <c r="Z7" s="18" t="s">
        <v>418</v>
      </c>
      <c r="AA7" s="102" t="s">
        <v>419</v>
      </c>
      <c r="AB7" s="18" t="s">
        <v>420</v>
      </c>
      <c r="AC7" s="18" t="s">
        <v>421</v>
      </c>
    </row>
    <row r="8" spans="1:33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  <c r="AD8" s="103"/>
      <c r="AE8" s="103"/>
    </row>
    <row r="10" spans="1:33" x14ac:dyDescent="0.2">
      <c r="B10" s="11" t="s">
        <v>335</v>
      </c>
    </row>
    <row r="11" spans="1:33" x14ac:dyDescent="0.2">
      <c r="A11" s="19">
        <v>1</v>
      </c>
      <c r="B11" s="6" t="s">
        <v>336</v>
      </c>
      <c r="D11" s="17">
        <v>0</v>
      </c>
      <c r="J11" s="17">
        <f>D11-F11</f>
        <v>0</v>
      </c>
      <c r="L11" s="19" t="s">
        <v>422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3" x14ac:dyDescent="0.2">
      <c r="A12" s="19">
        <f>A11+1</f>
        <v>2</v>
      </c>
      <c r="B12" s="6" t="s">
        <v>338</v>
      </c>
      <c r="D12" s="17">
        <v>-750.70041515336402</v>
      </c>
      <c r="J12" s="17">
        <f t="shared" ref="J12:J16" si="0">D12-F12</f>
        <v>-750.70041515336402</v>
      </c>
      <c r="L12" s="19" t="s">
        <v>423</v>
      </c>
      <c r="N12" s="17">
        <v>-398.04414964229892</v>
      </c>
      <c r="O12" s="17">
        <v>-284.93418829181775</v>
      </c>
      <c r="P12" s="17">
        <v>-65.857620736949926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-1.043906331042713E-2</v>
      </c>
      <c r="Z12" s="17">
        <v>0</v>
      </c>
      <c r="AA12" s="17">
        <v>0</v>
      </c>
      <c r="AB12" s="17">
        <v>-1.8540174189870784</v>
      </c>
      <c r="AC12" s="17">
        <v>0</v>
      </c>
      <c r="AD12" s="35"/>
    </row>
    <row r="13" spans="1:33" x14ac:dyDescent="0.2">
      <c r="A13" s="19">
        <f t="shared" ref="A13:A17" si="1">A12+1</f>
        <v>3</v>
      </c>
      <c r="B13" s="6" t="s">
        <v>340</v>
      </c>
      <c r="D13" s="17">
        <v>0</v>
      </c>
      <c r="J13" s="17">
        <f t="shared" si="0"/>
        <v>0</v>
      </c>
      <c r="L13" s="19" t="s">
        <v>424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35"/>
    </row>
    <row r="14" spans="1:33" x14ac:dyDescent="0.2">
      <c r="A14" s="19">
        <f t="shared" si="1"/>
        <v>4</v>
      </c>
      <c r="B14" s="6" t="s">
        <v>342</v>
      </c>
      <c r="D14" s="17">
        <v>-372.21086023201337</v>
      </c>
      <c r="F14" s="35">
        <f>D14</f>
        <v>-372.21086023201337</v>
      </c>
      <c r="H14" s="19" t="s">
        <v>425</v>
      </c>
      <c r="J14" s="17">
        <f t="shared" si="0"/>
        <v>0</v>
      </c>
      <c r="L14" s="19" t="s">
        <v>426</v>
      </c>
      <c r="N14" s="17">
        <v>-126.61277220376749</v>
      </c>
      <c r="O14" s="17">
        <v>-95.005372180421176</v>
      </c>
      <c r="P14" s="17">
        <v>-44.300243534814761</v>
      </c>
      <c r="Q14" s="17">
        <v>0</v>
      </c>
      <c r="R14" s="17">
        <v>0</v>
      </c>
      <c r="S14" s="17">
        <v>-66.810341135872505</v>
      </c>
      <c r="T14" s="17">
        <v>-1.3479541569660383</v>
      </c>
      <c r="U14" s="17">
        <v>0</v>
      </c>
      <c r="V14" s="17">
        <v>0</v>
      </c>
      <c r="W14" s="17">
        <v>-24.262216278194511</v>
      </c>
      <c r="X14" s="17">
        <v>0</v>
      </c>
      <c r="Y14" s="17">
        <v>-7.316730668178308</v>
      </c>
      <c r="Z14" s="17">
        <v>-0.7880377837365018</v>
      </c>
      <c r="AA14" s="17">
        <v>0</v>
      </c>
      <c r="AB14" s="17">
        <v>-1.5311265326936749</v>
      </c>
      <c r="AC14" s="17">
        <v>-4.2360657573683662</v>
      </c>
      <c r="AD14" s="35"/>
    </row>
    <row r="15" spans="1:33" x14ac:dyDescent="0.2">
      <c r="A15" s="19">
        <f t="shared" si="1"/>
        <v>5</v>
      </c>
      <c r="B15" s="6" t="s">
        <v>345</v>
      </c>
      <c r="D15" s="17">
        <v>0</v>
      </c>
      <c r="J15" s="17">
        <f t="shared" si="0"/>
        <v>0</v>
      </c>
      <c r="L15" s="19" t="s">
        <v>427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35"/>
    </row>
    <row r="16" spans="1:33" x14ac:dyDescent="0.2">
      <c r="A16" s="19">
        <f t="shared" si="1"/>
        <v>6</v>
      </c>
      <c r="B16" s="6" t="s">
        <v>218</v>
      </c>
      <c r="D16" s="17">
        <v>12641.879645794897</v>
      </c>
      <c r="J16" s="17">
        <f t="shared" si="0"/>
        <v>12641.879645794897</v>
      </c>
      <c r="L16" s="19" t="s">
        <v>422</v>
      </c>
      <c r="N16" s="17">
        <v>8296.4817815986244</v>
      </c>
      <c r="O16" s="17">
        <v>4109.3424130318672</v>
      </c>
      <c r="P16" s="17">
        <v>201.1553453004604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9.1693159988689885</v>
      </c>
      <c r="Z16" s="17">
        <v>7.1483715037184936</v>
      </c>
      <c r="AA16" s="17">
        <v>0</v>
      </c>
      <c r="AB16" s="17">
        <v>18.582418361356979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348</v>
      </c>
      <c r="D17" s="37">
        <f>SUM(D11:D16)</f>
        <v>11518.968370409521</v>
      </c>
      <c r="F17" s="37">
        <f>SUM(F11:F16)</f>
        <v>-372.21086023201337</v>
      </c>
      <c r="J17" s="36">
        <f>SUM(J11:J16)</f>
        <v>11891.179230641534</v>
      </c>
      <c r="N17" s="36">
        <f t="shared" ref="N17:AB17" si="2">SUM(N11:N16)</f>
        <v>7771.824859752558</v>
      </c>
      <c r="O17" s="36">
        <f t="shared" si="2"/>
        <v>3729.4028525596282</v>
      </c>
      <c r="P17" s="36">
        <f t="shared" si="2"/>
        <v>90.997481028695717</v>
      </c>
      <c r="Q17" s="36">
        <f t="shared" si="2"/>
        <v>0</v>
      </c>
      <c r="R17" s="36">
        <f t="shared" si="2"/>
        <v>0</v>
      </c>
      <c r="S17" s="36">
        <f t="shared" si="2"/>
        <v>-66.810341135872505</v>
      </c>
      <c r="T17" s="36">
        <f t="shared" si="2"/>
        <v>-1.3479541569660383</v>
      </c>
      <c r="U17" s="36">
        <f t="shared" si="2"/>
        <v>0</v>
      </c>
      <c r="V17" s="36">
        <f t="shared" si="2"/>
        <v>0</v>
      </c>
      <c r="W17" s="36">
        <f t="shared" si="2"/>
        <v>-24.262216278194511</v>
      </c>
      <c r="X17" s="36">
        <f t="shared" si="2"/>
        <v>0</v>
      </c>
      <c r="Y17" s="36">
        <f t="shared" si="2"/>
        <v>1.8421462673802536</v>
      </c>
      <c r="Z17" s="36">
        <f t="shared" si="2"/>
        <v>6.360333719981992</v>
      </c>
      <c r="AA17" s="36">
        <f t="shared" si="2"/>
        <v>0</v>
      </c>
      <c r="AB17" s="36">
        <f t="shared" si="2"/>
        <v>15.197274409676226</v>
      </c>
      <c r="AC17" s="36">
        <f>SUM(AC11:AC16)</f>
        <v>-4.2360657573683662</v>
      </c>
      <c r="AD17" s="35"/>
    </row>
    <row r="18" spans="1:30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349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350</v>
      </c>
      <c r="D20" s="17">
        <v>79679.290930361371</v>
      </c>
      <c r="J20" s="17">
        <f>D20-F20</f>
        <v>79679.290930361371</v>
      </c>
      <c r="L20" s="19" t="s">
        <v>424</v>
      </c>
      <c r="N20" s="17">
        <v>39265.656057689877</v>
      </c>
      <c r="O20" s="17">
        <v>28107.756002940219</v>
      </c>
      <c r="P20" s="17">
        <v>6496.6227664913786</v>
      </c>
      <c r="Q20" s="17">
        <v>0</v>
      </c>
      <c r="R20" s="17">
        <v>0</v>
      </c>
      <c r="S20" s="17">
        <v>4007.3578697001344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1.0297768975628294</v>
      </c>
      <c r="Z20" s="17">
        <v>0</v>
      </c>
      <c r="AA20" s="17">
        <v>598.98413488886342</v>
      </c>
      <c r="AB20" s="17">
        <v>182.89230067652872</v>
      </c>
      <c r="AC20" s="17">
        <v>1018.9920210768026</v>
      </c>
      <c r="AD20" s="35"/>
    </row>
    <row r="21" spans="1:30" x14ac:dyDescent="0.2">
      <c r="A21" s="19">
        <f>A20+1</f>
        <v>9</v>
      </c>
      <c r="B21" s="6" t="s">
        <v>351</v>
      </c>
      <c r="D21" s="17">
        <v>52292.047153848311</v>
      </c>
      <c r="F21" s="17">
        <v>22761.109628983257</v>
      </c>
      <c r="H21" s="19" t="s">
        <v>428</v>
      </c>
      <c r="J21" s="17">
        <f t="shared" ref="J21:J23" si="3">D21-F21</f>
        <v>29530.937524865054</v>
      </c>
      <c r="L21" s="19" t="s">
        <v>429</v>
      </c>
      <c r="N21" s="17">
        <v>27462.374389986544</v>
      </c>
      <c r="O21" s="17">
        <v>18991.087424084359</v>
      </c>
      <c r="P21" s="17">
        <v>3138.8962203352044</v>
      </c>
      <c r="Q21" s="17">
        <v>0</v>
      </c>
      <c r="R21" s="17">
        <v>0</v>
      </c>
      <c r="S21" s="17">
        <v>1410.1759508594348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244.11984862683613</v>
      </c>
      <c r="Z21" s="17">
        <v>0</v>
      </c>
      <c r="AA21" s="17">
        <v>403.5149368186116</v>
      </c>
      <c r="AB21" s="17">
        <v>108.05167691150947</v>
      </c>
      <c r="AC21" s="17">
        <v>533.82670622581691</v>
      </c>
      <c r="AD21" s="35"/>
    </row>
    <row r="22" spans="1:30" x14ac:dyDescent="0.2">
      <c r="A22" s="19">
        <f t="shared" ref="A22:A24" si="4">A21+1</f>
        <v>10</v>
      </c>
      <c r="B22" s="6" t="s">
        <v>354</v>
      </c>
      <c r="D22" s="17">
        <v>4368.2244235760718</v>
      </c>
      <c r="J22" s="17">
        <f t="shared" si="3"/>
        <v>4368.2244235760718</v>
      </c>
      <c r="L22" s="19" t="s">
        <v>430</v>
      </c>
      <c r="N22" s="17">
        <v>2337.7899595830481</v>
      </c>
      <c r="O22" s="17">
        <v>1669.6230189426678</v>
      </c>
      <c r="P22" s="17">
        <v>104.80357566202251</v>
      </c>
      <c r="Q22" s="17">
        <v>0</v>
      </c>
      <c r="R22" s="17">
        <v>0</v>
      </c>
      <c r="S22" s="17">
        <v>133.37000812253069</v>
      </c>
      <c r="T22" s="17">
        <v>1.2137004413002555</v>
      </c>
      <c r="U22" s="17">
        <v>0</v>
      </c>
      <c r="V22" s="17">
        <v>0</v>
      </c>
      <c r="W22" s="17">
        <v>60.701032150643634</v>
      </c>
      <c r="X22" s="17">
        <v>0</v>
      </c>
      <c r="Y22" s="17">
        <v>9.6578049480964303</v>
      </c>
      <c r="Z22" s="17">
        <v>0.70955069275873384</v>
      </c>
      <c r="AA22" s="17">
        <v>8.8420497872321278</v>
      </c>
      <c r="AB22" s="17">
        <v>6.3961873891318586</v>
      </c>
      <c r="AC22" s="17">
        <v>35.117535856639627</v>
      </c>
      <c r="AD22" s="35"/>
    </row>
    <row r="23" spans="1:30" x14ac:dyDescent="0.2">
      <c r="A23" s="19">
        <f t="shared" si="4"/>
        <v>11</v>
      </c>
      <c r="B23" s="6" t="s">
        <v>356</v>
      </c>
      <c r="D23" s="17">
        <v>0</v>
      </c>
      <c r="J23" s="17">
        <f t="shared" si="3"/>
        <v>0</v>
      </c>
      <c r="L23" s="19" t="s">
        <v>431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358</v>
      </c>
      <c r="D24" s="36">
        <f>SUM(D20:D23)</f>
        <v>136339.56250778574</v>
      </c>
      <c r="F24" s="36">
        <f>SUM(F20:F23)</f>
        <v>22761.109628983257</v>
      </c>
      <c r="H24" s="104"/>
      <c r="J24" s="36">
        <f>SUM(J20:J23)</f>
        <v>113578.45287880251</v>
      </c>
      <c r="N24" s="36">
        <f t="shared" ref="N24:AB24" si="5">SUM(N20:N23)</f>
        <v>69065.820407259482</v>
      </c>
      <c r="O24" s="36">
        <f t="shared" si="5"/>
        <v>48768.466445967249</v>
      </c>
      <c r="P24" s="36">
        <f t="shared" si="5"/>
        <v>9740.3225624886054</v>
      </c>
      <c r="Q24" s="36">
        <f t="shared" si="5"/>
        <v>0</v>
      </c>
      <c r="R24" s="36">
        <f t="shared" si="5"/>
        <v>0</v>
      </c>
      <c r="S24" s="36">
        <f t="shared" si="5"/>
        <v>5550.9038286820996</v>
      </c>
      <c r="T24" s="36">
        <f t="shared" si="5"/>
        <v>1.2137004413002555</v>
      </c>
      <c r="U24" s="36">
        <f t="shared" si="5"/>
        <v>0</v>
      </c>
      <c r="V24" s="36">
        <f t="shared" si="5"/>
        <v>0</v>
      </c>
      <c r="W24" s="36">
        <f t="shared" si="5"/>
        <v>60.701032150643634</v>
      </c>
      <c r="X24" s="36">
        <f t="shared" si="5"/>
        <v>0</v>
      </c>
      <c r="Y24" s="36">
        <f t="shared" si="5"/>
        <v>254.80743047249541</v>
      </c>
      <c r="Z24" s="36">
        <f t="shared" si="5"/>
        <v>0.70955069275873384</v>
      </c>
      <c r="AA24" s="36">
        <f t="shared" si="5"/>
        <v>1011.3411214947071</v>
      </c>
      <c r="AB24" s="36">
        <f t="shared" si="5"/>
        <v>297.34016497717005</v>
      </c>
      <c r="AC24" s="36">
        <f>SUM(AC20:AC23)</f>
        <v>1587.9362631592594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359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360</v>
      </c>
      <c r="D27" s="17">
        <v>7179.1739335693392</v>
      </c>
      <c r="J27" s="17">
        <f>D27-F27</f>
        <v>7179.1739335693392</v>
      </c>
      <c r="L27" s="19" t="s">
        <v>432</v>
      </c>
      <c r="N27" s="17">
        <v>3017.4408723867887</v>
      </c>
      <c r="O27" s="17">
        <v>1841.2792867397131</v>
      </c>
      <c r="P27" s="17">
        <v>533.537651314458</v>
      </c>
      <c r="Q27" s="17">
        <v>0</v>
      </c>
      <c r="R27" s="17">
        <v>0</v>
      </c>
      <c r="S27" s="17">
        <v>821.53855438277685</v>
      </c>
      <c r="T27" s="17">
        <v>0</v>
      </c>
      <c r="U27" s="17">
        <v>0</v>
      </c>
      <c r="V27" s="17">
        <v>0</v>
      </c>
      <c r="W27" s="17">
        <v>509.24468848394588</v>
      </c>
      <c r="X27" s="17">
        <v>0</v>
      </c>
      <c r="Y27" s="17">
        <v>3.0741748291562008</v>
      </c>
      <c r="Z27" s="17">
        <v>0</v>
      </c>
      <c r="AA27" s="17">
        <v>0</v>
      </c>
      <c r="AB27" s="17">
        <v>72.398730644921372</v>
      </c>
      <c r="AC27" s="17">
        <v>380.65997478757924</v>
      </c>
      <c r="AD27" s="35"/>
    </row>
    <row r="28" spans="1:30" x14ac:dyDescent="0.2">
      <c r="A28" s="19">
        <f>A27+1</f>
        <v>14</v>
      </c>
      <c r="B28" s="6" t="s">
        <v>362</v>
      </c>
      <c r="D28" s="17">
        <v>286.05282800224478</v>
      </c>
      <c r="J28" s="17">
        <f t="shared" ref="J28:J33" si="6">D28-F28</f>
        <v>286.05282800224478</v>
      </c>
      <c r="L28" s="19" t="s">
        <v>433</v>
      </c>
      <c r="N28" s="17">
        <v>120.22936104664929</v>
      </c>
      <c r="O28" s="17">
        <v>73.365425045773335</v>
      </c>
      <c r="P28" s="17">
        <v>21.258706839589941</v>
      </c>
      <c r="Q28" s="17">
        <v>0</v>
      </c>
      <c r="R28" s="17">
        <v>0</v>
      </c>
      <c r="S28" s="17">
        <v>32.734048369438291</v>
      </c>
      <c r="T28" s="17">
        <v>0</v>
      </c>
      <c r="U28" s="17">
        <v>0</v>
      </c>
      <c r="V28" s="17">
        <v>0</v>
      </c>
      <c r="W28" s="17">
        <v>20.290758328727424</v>
      </c>
      <c r="X28" s="17">
        <v>0</v>
      </c>
      <c r="Y28" s="17">
        <v>0.12248991482732344</v>
      </c>
      <c r="Z28" s="17">
        <v>0</v>
      </c>
      <c r="AA28" s="17">
        <v>0</v>
      </c>
      <c r="AB28" s="17">
        <v>2.8847137339735718</v>
      </c>
      <c r="AC28" s="17">
        <v>15.167324723265606</v>
      </c>
      <c r="AD28" s="35"/>
    </row>
    <row r="29" spans="1:30" x14ac:dyDescent="0.2">
      <c r="A29" s="19">
        <f t="shared" ref="A29:A34" si="7">A28+1</f>
        <v>15</v>
      </c>
      <c r="B29" s="6" t="s">
        <v>364</v>
      </c>
      <c r="D29" s="17">
        <v>16407.221259188133</v>
      </c>
      <c r="J29" s="17">
        <f t="shared" si="6"/>
        <v>16407.221259188133</v>
      </c>
      <c r="L29" s="19" t="s">
        <v>434</v>
      </c>
      <c r="N29" s="17">
        <v>6929.1167752679266</v>
      </c>
      <c r="O29" s="17">
        <v>5026.1390982835183</v>
      </c>
      <c r="P29" s="17">
        <v>1499.171009681256</v>
      </c>
      <c r="Q29" s="17">
        <v>0</v>
      </c>
      <c r="R29" s="17">
        <v>0</v>
      </c>
      <c r="S29" s="17">
        <v>1726.6450878816302</v>
      </c>
      <c r="T29" s="17">
        <v>0</v>
      </c>
      <c r="U29" s="17">
        <v>0</v>
      </c>
      <c r="V29" s="17">
        <v>0</v>
      </c>
      <c r="W29" s="17">
        <v>933.34547471394217</v>
      </c>
      <c r="X29" s="17">
        <v>0</v>
      </c>
      <c r="Y29" s="17">
        <v>0.13156577662229255</v>
      </c>
      <c r="Z29" s="17">
        <v>1.7197338377793312</v>
      </c>
      <c r="AA29" s="17">
        <v>0</v>
      </c>
      <c r="AB29" s="17">
        <v>46.494179276417071</v>
      </c>
      <c r="AC29" s="17">
        <v>244.45833446903978</v>
      </c>
      <c r="AD29" s="35"/>
    </row>
    <row r="30" spans="1:30" x14ac:dyDescent="0.2">
      <c r="A30" s="19">
        <f t="shared" si="7"/>
        <v>16</v>
      </c>
      <c r="B30" s="6" t="s">
        <v>366</v>
      </c>
      <c r="D30" s="17">
        <v>141086.42307606991</v>
      </c>
      <c r="J30" s="17">
        <f t="shared" si="6"/>
        <v>141086.42307606991</v>
      </c>
      <c r="L30" s="19" t="s">
        <v>435</v>
      </c>
      <c r="N30" s="17">
        <v>59299.293131477127</v>
      </c>
      <c r="O30" s="17">
        <v>36185.153174162799</v>
      </c>
      <c r="P30" s="17">
        <v>10485.178308382221</v>
      </c>
      <c r="Q30" s="17">
        <v>0</v>
      </c>
      <c r="R30" s="17">
        <v>0</v>
      </c>
      <c r="S30" s="17">
        <v>16145.02408347756</v>
      </c>
      <c r="T30" s="17">
        <v>0</v>
      </c>
      <c r="U30" s="17">
        <v>0</v>
      </c>
      <c r="V30" s="17">
        <v>0</v>
      </c>
      <c r="W30" s="17">
        <v>10007.768614259816</v>
      </c>
      <c r="X30" s="17">
        <v>0</v>
      </c>
      <c r="Y30" s="17">
        <v>60.414239099023717</v>
      </c>
      <c r="Z30" s="17">
        <v>0</v>
      </c>
      <c r="AA30" s="17">
        <v>0</v>
      </c>
      <c r="AB30" s="17">
        <v>1422.7929336239629</v>
      </c>
      <c r="AC30" s="17">
        <v>7480.7985915874033</v>
      </c>
      <c r="AD30" s="35"/>
    </row>
    <row r="31" spans="1:30" x14ac:dyDescent="0.2">
      <c r="A31" s="19">
        <f t="shared" si="7"/>
        <v>17</v>
      </c>
      <c r="B31" s="6" t="s">
        <v>368</v>
      </c>
      <c r="D31" s="17">
        <v>12227.889051322658</v>
      </c>
      <c r="J31" s="17">
        <f t="shared" si="6"/>
        <v>12227.889051322658</v>
      </c>
      <c r="L31" s="19" t="s">
        <v>436</v>
      </c>
      <c r="N31" s="17">
        <v>6395.55750949711</v>
      </c>
      <c r="O31" s="17">
        <v>5050.8315292437255</v>
      </c>
      <c r="P31" s="17">
        <v>779.02483737265686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2.4746856841335032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370</v>
      </c>
      <c r="D32" s="17">
        <v>51853.787662642448</v>
      </c>
      <c r="J32" s="17">
        <f t="shared" si="6"/>
        <v>51853.787662642448</v>
      </c>
      <c r="L32" s="19" t="s">
        <v>286</v>
      </c>
      <c r="N32" s="17">
        <v>8386.0129558745739</v>
      </c>
      <c r="O32" s="17">
        <v>5117.2475640819894</v>
      </c>
      <c r="P32" s="17">
        <v>9188.5115982349125</v>
      </c>
      <c r="Q32" s="17">
        <v>0</v>
      </c>
      <c r="R32" s="17">
        <v>0</v>
      </c>
      <c r="S32" s="17">
        <v>19599.012026933786</v>
      </c>
      <c r="T32" s="17">
        <v>0</v>
      </c>
      <c r="U32" s="17">
        <v>0</v>
      </c>
      <c r="V32" s="17">
        <v>0</v>
      </c>
      <c r="W32" s="17">
        <v>9561.9660726761631</v>
      </c>
      <c r="X32" s="17">
        <v>0</v>
      </c>
      <c r="Y32" s="17">
        <v>1.0374448410244774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372</v>
      </c>
      <c r="D33" s="17">
        <v>0</v>
      </c>
      <c r="F33" s="17">
        <v>0</v>
      </c>
      <c r="H33" s="19" t="s">
        <v>437</v>
      </c>
      <c r="J33" s="17">
        <f t="shared" si="6"/>
        <v>0</v>
      </c>
      <c r="L33" s="19" t="s">
        <v>438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375</v>
      </c>
      <c r="D34" s="36">
        <f>SUM(D27:D33)</f>
        <v>229040.54781079473</v>
      </c>
      <c r="F34" s="36">
        <f>SUM(F27:F33)</f>
        <v>0</v>
      </c>
      <c r="J34" s="36">
        <f>SUM(J27:J33)</f>
        <v>229040.54781079473</v>
      </c>
      <c r="N34" s="36">
        <f t="shared" ref="N34:AA34" si="8">SUM(N27:N33)</f>
        <v>84147.650605550181</v>
      </c>
      <c r="O34" s="36">
        <f t="shared" si="8"/>
        <v>53294.01607755752</v>
      </c>
      <c r="P34" s="36">
        <f t="shared" si="8"/>
        <v>22506.682111825095</v>
      </c>
      <c r="Q34" s="36">
        <f t="shared" si="8"/>
        <v>0</v>
      </c>
      <c r="R34" s="36">
        <f t="shared" si="8"/>
        <v>0</v>
      </c>
      <c r="S34" s="36">
        <f t="shared" si="8"/>
        <v>38324.953801045194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21032.615608462595</v>
      </c>
      <c r="X34" s="36">
        <f t="shared" si="8"/>
        <v>0</v>
      </c>
      <c r="Y34" s="36">
        <f t="shared" si="8"/>
        <v>64.779914460654012</v>
      </c>
      <c r="Z34" s="36">
        <f t="shared" si="8"/>
        <v>4.1944195219128346</v>
      </c>
      <c r="AA34" s="36">
        <f t="shared" si="8"/>
        <v>0</v>
      </c>
      <c r="AB34" s="36">
        <f>SUM(AB27:AB33)</f>
        <v>1544.5705572792749</v>
      </c>
      <c r="AC34" s="36">
        <f>SUM(AC27:AC33)</f>
        <v>8121.0842255672878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x14ac:dyDescent="0.2">
      <c r="B36" s="11" t="s">
        <v>439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x14ac:dyDescent="0.2">
      <c r="A37" s="19">
        <f>A34+1</f>
        <v>21</v>
      </c>
      <c r="B37" s="6" t="s">
        <v>377</v>
      </c>
      <c r="D37" s="17">
        <v>238565.52004406761</v>
      </c>
      <c r="E37" s="17"/>
      <c r="F37" s="17"/>
      <c r="G37" s="17"/>
      <c r="H37" s="131"/>
      <c r="I37" s="17"/>
      <c r="J37" s="17">
        <f t="shared" ref="J37:J51" si="9">D37-F37</f>
        <v>238565.52004406761</v>
      </c>
      <c r="L37" s="19" t="s">
        <v>440</v>
      </c>
      <c r="N37" s="17">
        <v>95676.53688240968</v>
      </c>
      <c r="O37" s="17">
        <v>69400.415436706229</v>
      </c>
      <c r="P37" s="17">
        <v>20700.400217351198</v>
      </c>
      <c r="Q37" s="17">
        <v>0</v>
      </c>
      <c r="R37" s="17">
        <v>0</v>
      </c>
      <c r="S37" s="17">
        <v>23841.339061160583</v>
      </c>
      <c r="T37" s="17">
        <v>0</v>
      </c>
      <c r="U37" s="17">
        <v>0</v>
      </c>
      <c r="V37" s="17">
        <v>0</v>
      </c>
      <c r="W37" s="17">
        <v>24903.823290540891</v>
      </c>
      <c r="X37" s="17">
        <v>0</v>
      </c>
      <c r="Y37" s="17">
        <v>1.8166468090702537</v>
      </c>
      <c r="Z37" s="17">
        <v>23.745909225474115</v>
      </c>
      <c r="AA37" s="17">
        <v>0</v>
      </c>
      <c r="AB37" s="17">
        <v>641.98687980481895</v>
      </c>
      <c r="AC37" s="17">
        <v>3375.4557200596682</v>
      </c>
      <c r="AD37" s="35"/>
    </row>
    <row r="38" spans="1:30" x14ac:dyDescent="0.2">
      <c r="A38" s="19">
        <f>A37+1</f>
        <v>22</v>
      </c>
      <c r="B38" s="6" t="s">
        <v>379</v>
      </c>
      <c r="D38" s="17">
        <v>45073.076328983749</v>
      </c>
      <c r="E38" s="17"/>
      <c r="F38" s="17"/>
      <c r="G38" s="17"/>
      <c r="H38" s="131"/>
      <c r="I38" s="17"/>
      <c r="J38" s="17">
        <f t="shared" si="9"/>
        <v>45073.076328983749</v>
      </c>
      <c r="L38" s="19" t="s">
        <v>441</v>
      </c>
      <c r="N38" s="17">
        <v>23994.113590759152</v>
      </c>
      <c r="O38" s="17">
        <v>17404.491273349537</v>
      </c>
      <c r="P38" s="17">
        <v>2990.0947380423454</v>
      </c>
      <c r="Q38" s="17">
        <v>0</v>
      </c>
      <c r="R38" s="17">
        <v>0</v>
      </c>
      <c r="S38" s="17">
        <v>610.02923102299087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4.170157655972706</v>
      </c>
      <c r="AA38" s="17">
        <v>0</v>
      </c>
      <c r="AB38" s="17">
        <v>70.177338153748053</v>
      </c>
      <c r="AC38" s="17">
        <v>0</v>
      </c>
      <c r="AD38" s="35"/>
    </row>
    <row r="39" spans="1:30" x14ac:dyDescent="0.2">
      <c r="A39" s="19">
        <f t="shared" ref="A39:A52" si="10">A38+1</f>
        <v>23</v>
      </c>
      <c r="B39" s="6" t="s">
        <v>381</v>
      </c>
      <c r="D39" s="17">
        <v>239351.8781088324</v>
      </c>
      <c r="E39" s="17"/>
      <c r="F39" s="17"/>
      <c r="G39" s="17"/>
      <c r="H39" s="131"/>
      <c r="I39" s="17"/>
      <c r="J39" s="17">
        <f t="shared" si="9"/>
        <v>239351.8781088324</v>
      </c>
      <c r="L39" s="19" t="s">
        <v>442</v>
      </c>
      <c r="N39" s="17">
        <v>130265.1701789373</v>
      </c>
      <c r="O39" s="17">
        <v>94489.800968262149</v>
      </c>
      <c r="P39" s="17">
        <v>12032.390965974424</v>
      </c>
      <c r="Q39" s="17">
        <v>0</v>
      </c>
      <c r="R39" s="17">
        <v>0</v>
      </c>
      <c r="S39" s="17">
        <v>1891.6999573132539</v>
      </c>
      <c r="T39" s="17">
        <v>222.12981256234627</v>
      </c>
      <c r="U39" s="17">
        <v>0</v>
      </c>
      <c r="V39" s="17">
        <v>0</v>
      </c>
      <c r="W39" s="17">
        <v>0</v>
      </c>
      <c r="X39" s="17">
        <v>168.86798886713839</v>
      </c>
      <c r="Y39" s="17">
        <v>267.97569101399313</v>
      </c>
      <c r="Z39" s="17">
        <v>13.842545901797598</v>
      </c>
      <c r="AA39" s="17">
        <v>0</v>
      </c>
      <c r="AB39" s="17">
        <v>0</v>
      </c>
      <c r="AC39" s="17">
        <v>0</v>
      </c>
      <c r="AD39" s="35"/>
    </row>
    <row r="40" spans="1:30" x14ac:dyDescent="0.2">
      <c r="B40" s="6" t="s">
        <v>383</v>
      </c>
      <c r="D40" s="17"/>
      <c r="E40" s="17"/>
      <c r="F40" s="17"/>
      <c r="G40" s="17"/>
      <c r="H40" s="131"/>
      <c r="I40" s="17"/>
      <c r="J40" s="17">
        <f t="shared" si="9"/>
        <v>0</v>
      </c>
      <c r="AD40" s="35"/>
    </row>
    <row r="41" spans="1:30" x14ac:dyDescent="0.2">
      <c r="A41" s="19">
        <f>A39+1</f>
        <v>24</v>
      </c>
      <c r="B41" s="105" t="s">
        <v>384</v>
      </c>
      <c r="D41" s="17">
        <v>124732.61418104559</v>
      </c>
      <c r="E41" s="17"/>
      <c r="F41" s="17"/>
      <c r="G41" s="17"/>
      <c r="H41" s="131"/>
      <c r="I41" s="17"/>
      <c r="J41" s="17">
        <f t="shared" si="9"/>
        <v>124732.61418104559</v>
      </c>
      <c r="L41" s="19" t="s">
        <v>443</v>
      </c>
      <c r="N41" s="17">
        <v>89403.568295809644</v>
      </c>
      <c r="O41" s="17">
        <v>21128.034666319105</v>
      </c>
      <c r="P41" s="17">
        <v>8912.3530567050802</v>
      </c>
      <c r="Q41" s="17">
        <v>0</v>
      </c>
      <c r="R41" s="17">
        <v>0</v>
      </c>
      <c r="S41" s="17">
        <v>3113.0442388940387</v>
      </c>
      <c r="T41" s="17">
        <v>62.808254699710055</v>
      </c>
      <c r="U41" s="17">
        <v>0</v>
      </c>
      <c r="V41" s="17">
        <v>0</v>
      </c>
      <c r="W41" s="17">
        <v>515.12309232299401</v>
      </c>
      <c r="X41" s="17">
        <v>0</v>
      </c>
      <c r="Y41" s="17">
        <v>897.92767412992657</v>
      </c>
      <c r="Z41" s="17">
        <v>589.7284917294578</v>
      </c>
      <c r="AA41" s="17">
        <v>0</v>
      </c>
      <c r="AB41" s="17">
        <v>16.283849195312797</v>
      </c>
      <c r="AC41" s="17">
        <v>93.742561240303274</v>
      </c>
      <c r="AD41" s="35"/>
    </row>
    <row r="42" spans="1:30" x14ac:dyDescent="0.2">
      <c r="A42" s="19">
        <f t="shared" si="10"/>
        <v>25</v>
      </c>
      <c r="B42" s="105" t="s">
        <v>386</v>
      </c>
      <c r="D42" s="17">
        <v>54976.552200042686</v>
      </c>
      <c r="E42" s="17"/>
      <c r="F42" s="17"/>
      <c r="G42" s="17"/>
      <c r="H42" s="131"/>
      <c r="I42" s="17"/>
      <c r="J42" s="17">
        <f t="shared" si="9"/>
        <v>54976.552200042686</v>
      </c>
      <c r="L42" s="19" t="s">
        <v>444</v>
      </c>
      <c r="N42" s="17">
        <v>32943.156511683439</v>
      </c>
      <c r="O42" s="17">
        <v>12030.259316309302</v>
      </c>
      <c r="P42" s="17">
        <v>7068.4169568369725</v>
      </c>
      <c r="Q42" s="17">
        <v>0</v>
      </c>
      <c r="R42" s="17">
        <v>0</v>
      </c>
      <c r="S42" s="17">
        <v>1516.2852733607169</v>
      </c>
      <c r="T42" s="17">
        <v>30.592315540139353</v>
      </c>
      <c r="U42" s="17">
        <v>0</v>
      </c>
      <c r="V42" s="17">
        <v>0</v>
      </c>
      <c r="W42" s="17">
        <v>223.17668883763764</v>
      </c>
      <c r="X42" s="17">
        <v>0</v>
      </c>
      <c r="Y42" s="17">
        <v>616.25372523401245</v>
      </c>
      <c r="Z42" s="17">
        <v>503.5191557379697</v>
      </c>
      <c r="AA42" s="17">
        <v>0</v>
      </c>
      <c r="AB42" s="17">
        <v>6.6440296655115327</v>
      </c>
      <c r="AC42" s="17">
        <v>38.248226836986653</v>
      </c>
      <c r="AD42" s="35"/>
    </row>
    <row r="43" spans="1:30" x14ac:dyDescent="0.2">
      <c r="A43" s="19">
        <f t="shared" si="10"/>
        <v>26</v>
      </c>
      <c r="B43" s="6" t="s">
        <v>388</v>
      </c>
      <c r="D43" s="17">
        <v>316707.91772580112</v>
      </c>
      <c r="E43" s="17"/>
      <c r="F43" s="17"/>
      <c r="G43" s="17"/>
      <c r="H43" s="131"/>
      <c r="I43" s="17"/>
      <c r="J43" s="17">
        <f t="shared" si="9"/>
        <v>316707.91772580112</v>
      </c>
      <c r="L43" s="19" t="s">
        <v>445</v>
      </c>
      <c r="N43" s="17">
        <v>309561.63389351452</v>
      </c>
      <c r="O43" s="17">
        <v>7059.4910753832119</v>
      </c>
      <c r="P43" s="17">
        <v>69.012296287780529</v>
      </c>
      <c r="Q43" s="17">
        <v>0</v>
      </c>
      <c r="R43" s="17">
        <v>0</v>
      </c>
      <c r="S43" s="17">
        <v>8.0363663799453295</v>
      </c>
      <c r="T43" s="17">
        <v>0</v>
      </c>
      <c r="U43" s="17">
        <v>0</v>
      </c>
      <c r="V43" s="17">
        <v>0</v>
      </c>
      <c r="W43" s="17">
        <v>1.105000377242483</v>
      </c>
      <c r="X43" s="17">
        <v>0</v>
      </c>
      <c r="Y43" s="17">
        <v>4.8218198279671975</v>
      </c>
      <c r="Z43" s="17">
        <v>3.3150011317274486</v>
      </c>
      <c r="AA43" s="17">
        <v>0</v>
      </c>
      <c r="AB43" s="17">
        <v>0.4018183189972665</v>
      </c>
      <c r="AC43" s="17">
        <v>0.10045457974931662</v>
      </c>
      <c r="AD43" s="35"/>
    </row>
    <row r="44" spans="1:30" x14ac:dyDescent="0.2">
      <c r="A44" s="19">
        <f t="shared" si="10"/>
        <v>27</v>
      </c>
      <c r="B44" s="6" t="s">
        <v>390</v>
      </c>
      <c r="D44" s="17">
        <v>448233.2411650538</v>
      </c>
      <c r="E44" s="17"/>
      <c r="F44" s="17"/>
      <c r="G44" s="17"/>
      <c r="H44" s="131"/>
      <c r="I44" s="17"/>
      <c r="J44" s="17">
        <f t="shared" si="9"/>
        <v>448233.2411650538</v>
      </c>
      <c r="L44" s="19" t="s">
        <v>445</v>
      </c>
      <c r="N44" s="17">
        <v>438119.18406337913</v>
      </c>
      <c r="O44" s="17">
        <v>9991.2202650846557</v>
      </c>
      <c r="P44" s="17">
        <v>97.672345760855023</v>
      </c>
      <c r="Q44" s="17">
        <v>0</v>
      </c>
      <c r="R44" s="17">
        <v>0</v>
      </c>
      <c r="S44" s="17">
        <v>11.37378116574731</v>
      </c>
      <c r="T44" s="17">
        <v>0</v>
      </c>
      <c r="U44" s="17">
        <v>0</v>
      </c>
      <c r="V44" s="17">
        <v>0</v>
      </c>
      <c r="W44" s="17">
        <v>1.5638949102902553</v>
      </c>
      <c r="X44" s="17">
        <v>0</v>
      </c>
      <c r="Y44" s="17">
        <v>6.8242686994483863</v>
      </c>
      <c r="Z44" s="17">
        <v>4.6916847308707652</v>
      </c>
      <c r="AA44" s="17">
        <v>0</v>
      </c>
      <c r="AB44" s="17">
        <v>0.56868905828736549</v>
      </c>
      <c r="AC44" s="17">
        <v>0.14217226457184137</v>
      </c>
      <c r="AD44" s="35"/>
    </row>
    <row r="45" spans="1:30" x14ac:dyDescent="0.2">
      <c r="A45" s="19">
        <f t="shared" si="10"/>
        <v>28</v>
      </c>
      <c r="B45" s="6" t="s">
        <v>392</v>
      </c>
      <c r="D45" s="17">
        <v>238290.07461662323</v>
      </c>
      <c r="E45" s="17"/>
      <c r="F45" s="17"/>
      <c r="G45" s="17"/>
      <c r="H45" s="131"/>
      <c r="I45" s="17"/>
      <c r="J45" s="17">
        <f t="shared" si="9"/>
        <v>238290.07461662323</v>
      </c>
      <c r="L45" s="19" t="s">
        <v>446</v>
      </c>
      <c r="N45" s="17">
        <v>188968.25244322905</v>
      </c>
      <c r="O45" s="17">
        <v>44909.718450108579</v>
      </c>
      <c r="P45" s="17">
        <v>2662.1851176843038</v>
      </c>
      <c r="Q45" s="17">
        <v>0</v>
      </c>
      <c r="R45" s="17">
        <v>0</v>
      </c>
      <c r="S45" s="17">
        <v>1004.9695112686464</v>
      </c>
      <c r="T45" s="17">
        <v>0</v>
      </c>
      <c r="U45" s="17">
        <v>0</v>
      </c>
      <c r="V45" s="17">
        <v>0</v>
      </c>
      <c r="W45" s="17">
        <v>154.38941423438945</v>
      </c>
      <c r="X45" s="17">
        <v>0</v>
      </c>
      <c r="Y45" s="17">
        <v>319.27145977159068</v>
      </c>
      <c r="Z45" s="17">
        <v>230.99069031419961</v>
      </c>
      <c r="AA45" s="17">
        <v>0</v>
      </c>
      <c r="AB45" s="17">
        <v>18.217818302928205</v>
      </c>
      <c r="AC45" s="17">
        <v>22.079711709531164</v>
      </c>
      <c r="AD45" s="35"/>
    </row>
    <row r="46" spans="1:30" x14ac:dyDescent="0.2">
      <c r="A46" s="19">
        <f t="shared" si="10"/>
        <v>29</v>
      </c>
      <c r="B46" s="6" t="s">
        <v>394</v>
      </c>
      <c r="D46" s="17">
        <v>36533.373672248636</v>
      </c>
      <c r="E46" s="17"/>
      <c r="F46" s="17"/>
      <c r="G46" s="17"/>
      <c r="H46" s="131"/>
      <c r="I46" s="17"/>
      <c r="J46" s="17">
        <f t="shared" si="9"/>
        <v>36533.373672248636</v>
      </c>
      <c r="L46" s="19" t="s">
        <v>447</v>
      </c>
      <c r="N46" s="17">
        <v>0</v>
      </c>
      <c r="O46" s="17">
        <v>28135.437678655213</v>
      </c>
      <c r="P46" s="17">
        <v>3736.0496292991043</v>
      </c>
      <c r="Q46" s="17">
        <v>0</v>
      </c>
      <c r="R46" s="17">
        <v>0</v>
      </c>
      <c r="S46" s="17">
        <v>2943.9482948073537</v>
      </c>
      <c r="T46" s="17">
        <v>0</v>
      </c>
      <c r="U46" s="17">
        <v>0</v>
      </c>
      <c r="V46" s="17">
        <v>0</v>
      </c>
      <c r="W46" s="17">
        <v>802.49378010414648</v>
      </c>
      <c r="X46" s="17">
        <v>0</v>
      </c>
      <c r="Y46" s="17">
        <v>420.06170560019348</v>
      </c>
      <c r="Z46" s="17">
        <v>137.84256226785459</v>
      </c>
      <c r="AA46" s="17">
        <v>0</v>
      </c>
      <c r="AB46" s="17">
        <v>64.491724478719007</v>
      </c>
      <c r="AC46" s="17">
        <v>293.04829703604781</v>
      </c>
      <c r="AD46" s="35"/>
    </row>
    <row r="47" spans="1:30" x14ac:dyDescent="0.2">
      <c r="B47" s="6" t="s">
        <v>396</v>
      </c>
      <c r="D47" s="17"/>
      <c r="E47" s="17"/>
      <c r="F47" s="17"/>
      <c r="G47" s="17"/>
      <c r="H47" s="131"/>
      <c r="I47" s="17"/>
      <c r="J47" s="17">
        <f t="shared" si="9"/>
        <v>0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35"/>
    </row>
    <row r="48" spans="1:30" x14ac:dyDescent="0.2">
      <c r="A48" s="19">
        <f>A46+1</f>
        <v>30</v>
      </c>
      <c r="B48" s="105" t="s">
        <v>193</v>
      </c>
      <c r="D48" s="17">
        <v>10315.430312575425</v>
      </c>
      <c r="J48" s="17">
        <f t="shared" si="9"/>
        <v>10315.430312575425</v>
      </c>
      <c r="L48" s="19" t="s">
        <v>448</v>
      </c>
      <c r="N48" s="17">
        <v>8998.0623136382274</v>
      </c>
      <c r="O48" s="17">
        <v>205.19900932142588</v>
      </c>
      <c r="P48" s="17">
        <v>884.32881465976288</v>
      </c>
      <c r="Q48" s="17">
        <v>0</v>
      </c>
      <c r="R48" s="17">
        <v>0</v>
      </c>
      <c r="S48" s="17">
        <v>102.97861014960847</v>
      </c>
      <c r="T48" s="17">
        <v>0</v>
      </c>
      <c r="U48" s="17">
        <v>0</v>
      </c>
      <c r="V48" s="17">
        <v>0</v>
      </c>
      <c r="W48" s="17">
        <v>14.159558895571163</v>
      </c>
      <c r="X48" s="17">
        <v>0</v>
      </c>
      <c r="Y48" s="17">
        <v>61.787166089765087</v>
      </c>
      <c r="Z48" s="17">
        <v>42.478676686713492</v>
      </c>
      <c r="AA48" s="17">
        <v>0</v>
      </c>
      <c r="AB48" s="17">
        <v>5.1489305074804239</v>
      </c>
      <c r="AC48" s="17">
        <v>1.287232626870106</v>
      </c>
      <c r="AD48" s="35"/>
    </row>
    <row r="49" spans="1:31" x14ac:dyDescent="0.2">
      <c r="A49" s="19">
        <f t="shared" si="10"/>
        <v>31</v>
      </c>
      <c r="B49" s="105" t="s">
        <v>29</v>
      </c>
      <c r="D49" s="17">
        <v>105241.08922094478</v>
      </c>
      <c r="F49" s="17">
        <v>8368.9669759216122</v>
      </c>
      <c r="H49" s="19" t="s">
        <v>449</v>
      </c>
      <c r="J49" s="17">
        <f t="shared" si="9"/>
        <v>96872.122245023173</v>
      </c>
      <c r="L49" s="19" t="s">
        <v>445</v>
      </c>
      <c r="N49" s="17">
        <v>100912.99038916541</v>
      </c>
      <c r="O49" s="17">
        <v>2301.3005393543058</v>
      </c>
      <c r="P49" s="17">
        <v>1611.5861422407702</v>
      </c>
      <c r="Q49" s="17">
        <v>0</v>
      </c>
      <c r="R49" s="17">
        <v>0</v>
      </c>
      <c r="S49" s="17">
        <v>187.66650855787717</v>
      </c>
      <c r="T49" s="17">
        <v>0</v>
      </c>
      <c r="U49" s="17">
        <v>0</v>
      </c>
      <c r="V49" s="17">
        <v>0</v>
      </c>
      <c r="W49" s="17">
        <v>25.804144926708108</v>
      </c>
      <c r="X49" s="17">
        <v>0</v>
      </c>
      <c r="Y49" s="17">
        <v>112.59990513472628</v>
      </c>
      <c r="Z49" s="17">
        <v>77.412434780124315</v>
      </c>
      <c r="AA49" s="17">
        <v>0</v>
      </c>
      <c r="AB49" s="17">
        <v>9.3833254278938565</v>
      </c>
      <c r="AC49" s="17">
        <v>2.3458313569734641</v>
      </c>
      <c r="AD49" s="35"/>
    </row>
    <row r="50" spans="1:31" x14ac:dyDescent="0.2">
      <c r="A50" s="19">
        <f t="shared" si="10"/>
        <v>32</v>
      </c>
      <c r="B50" s="105" t="s">
        <v>191</v>
      </c>
      <c r="D50" s="17">
        <v>15299.726558588141</v>
      </c>
      <c r="J50" s="17">
        <f t="shared" si="9"/>
        <v>15299.726558588141</v>
      </c>
      <c r="L50" s="19" t="s">
        <v>450</v>
      </c>
      <c r="N50" s="17">
        <v>0</v>
      </c>
      <c r="O50" s="17">
        <v>0</v>
      </c>
      <c r="P50" s="17">
        <v>12165.407576099598</v>
      </c>
      <c r="Q50" s="17">
        <v>0</v>
      </c>
      <c r="R50" s="17">
        <v>0</v>
      </c>
      <c r="S50" s="17">
        <v>1416.6413480174203</v>
      </c>
      <c r="T50" s="17">
        <v>0</v>
      </c>
      <c r="U50" s="17">
        <v>0</v>
      </c>
      <c r="V50" s="17">
        <v>0</v>
      </c>
      <c r="W50" s="17">
        <v>194.78818535239532</v>
      </c>
      <c r="X50" s="17">
        <v>0</v>
      </c>
      <c r="Y50" s="17">
        <v>849.98480881045225</v>
      </c>
      <c r="Z50" s="17">
        <v>584.36455605718595</v>
      </c>
      <c r="AA50" s="17">
        <v>0</v>
      </c>
      <c r="AB50" s="17">
        <v>70.832067400871026</v>
      </c>
      <c r="AC50" s="17">
        <v>17.708016850217756</v>
      </c>
      <c r="AD50" s="35"/>
    </row>
    <row r="51" spans="1:31" x14ac:dyDescent="0.2">
      <c r="A51" s="19">
        <f t="shared" si="10"/>
        <v>33</v>
      </c>
      <c r="B51" s="6" t="s">
        <v>401</v>
      </c>
      <c r="D51" s="17">
        <v>0</v>
      </c>
      <c r="F51" s="17">
        <v>0</v>
      </c>
      <c r="J51" s="17">
        <f t="shared" si="9"/>
        <v>0</v>
      </c>
      <c r="L51" s="19" t="s">
        <v>451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35"/>
    </row>
    <row r="52" spans="1:31" x14ac:dyDescent="0.2">
      <c r="A52" s="19">
        <f t="shared" si="10"/>
        <v>34</v>
      </c>
      <c r="B52" s="6" t="s">
        <v>403</v>
      </c>
      <c r="D52" s="36">
        <f>SUM(D37:D51)</f>
        <v>1873320.4941348073</v>
      </c>
      <c r="F52" s="36">
        <f>SUM(F37:F51)</f>
        <v>8368.9669759216122</v>
      </c>
      <c r="J52" s="36">
        <f>SUM(J37:J51)</f>
        <v>1864951.5271588857</v>
      </c>
      <c r="N52" s="36">
        <f t="shared" ref="N52:AB52" si="11">SUM(N37:N51)</f>
        <v>1418842.6685625257</v>
      </c>
      <c r="O52" s="36">
        <f t="shared" si="11"/>
        <v>307055.36867885367</v>
      </c>
      <c r="P52" s="36">
        <f t="shared" si="11"/>
        <v>72929.897856942174</v>
      </c>
      <c r="Q52" s="36">
        <f t="shared" si="11"/>
        <v>0</v>
      </c>
      <c r="R52" s="36">
        <f t="shared" si="11"/>
        <v>0</v>
      </c>
      <c r="S52" s="36">
        <f t="shared" si="11"/>
        <v>36648.012182098188</v>
      </c>
      <c r="T52" s="36">
        <f t="shared" si="11"/>
        <v>315.53038280219567</v>
      </c>
      <c r="U52" s="36">
        <f t="shared" si="11"/>
        <v>0</v>
      </c>
      <c r="V52" s="36">
        <f t="shared" si="11"/>
        <v>0</v>
      </c>
      <c r="W52" s="36">
        <f t="shared" si="11"/>
        <v>26836.427050502261</v>
      </c>
      <c r="X52" s="36">
        <f t="shared" si="11"/>
        <v>168.86798886713839</v>
      </c>
      <c r="Y52" s="36">
        <f t="shared" si="11"/>
        <v>3559.3248711211454</v>
      </c>
      <c r="Z52" s="36">
        <f t="shared" si="11"/>
        <v>2216.1018662193483</v>
      </c>
      <c r="AA52" s="36">
        <f t="shared" si="11"/>
        <v>0</v>
      </c>
      <c r="AB52" s="36">
        <f t="shared" si="11"/>
        <v>904.13647031456833</v>
      </c>
      <c r="AC52" s="36">
        <f>SUM(AC37:AC51)</f>
        <v>3844.1582245609197</v>
      </c>
      <c r="AD52" s="35"/>
    </row>
    <row r="53" spans="1:31" x14ac:dyDescent="0.2">
      <c r="D53" s="35"/>
      <c r="AD53" s="35"/>
    </row>
    <row r="54" spans="1:31" ht="13.5" thickBot="1" x14ac:dyDescent="0.25">
      <c r="A54" s="19">
        <v>35</v>
      </c>
      <c r="B54" s="6" t="s">
        <v>404</v>
      </c>
      <c r="D54" s="39">
        <f>D17+D24+D34+D52</f>
        <v>2250219.5728237974</v>
      </c>
      <c r="F54" s="39">
        <f>F17+F24+F34+F52</f>
        <v>30757.865744672854</v>
      </c>
      <c r="J54" s="39">
        <f>J17+J24+J34+J52</f>
        <v>2219461.7070791246</v>
      </c>
      <c r="N54" s="39">
        <f>N17+N24+N34+N52</f>
        <v>1579827.964435088</v>
      </c>
      <c r="O54" s="39">
        <f t="shared" ref="O54:AB54" si="12">O17+O24+O34+O52</f>
        <v>412847.25405493809</v>
      </c>
      <c r="P54" s="39">
        <f t="shared" si="12"/>
        <v>105267.90001228458</v>
      </c>
      <c r="Q54" s="39">
        <f t="shared" si="12"/>
        <v>0</v>
      </c>
      <c r="R54" s="39">
        <f t="shared" si="12"/>
        <v>0</v>
      </c>
      <c r="S54" s="39">
        <f t="shared" si="12"/>
        <v>80457.059470689608</v>
      </c>
      <c r="T54" s="39">
        <f t="shared" si="12"/>
        <v>315.39612908652987</v>
      </c>
      <c r="U54" s="39">
        <f t="shared" si="12"/>
        <v>0</v>
      </c>
      <c r="V54" s="39">
        <f t="shared" si="12"/>
        <v>0</v>
      </c>
      <c r="W54" s="39">
        <f t="shared" si="12"/>
        <v>47905.481474837303</v>
      </c>
      <c r="X54" s="39">
        <f t="shared" si="12"/>
        <v>168.86798886713839</v>
      </c>
      <c r="Y54" s="39">
        <f t="shared" si="12"/>
        <v>3880.7543623216752</v>
      </c>
      <c r="Z54" s="39">
        <f t="shared" si="12"/>
        <v>2227.3661701540018</v>
      </c>
      <c r="AA54" s="39">
        <f t="shared" si="12"/>
        <v>1011.3411214947071</v>
      </c>
      <c r="AB54" s="39">
        <f t="shared" si="12"/>
        <v>2761.2444669806896</v>
      </c>
      <c r="AC54" s="39">
        <f>AC17+AC24+AC34+AC52</f>
        <v>13548.942647530097</v>
      </c>
    </row>
    <row r="55" spans="1:31" ht="13.5" thickTop="1" x14ac:dyDescent="0.2"/>
    <row r="56" spans="1:31" x14ac:dyDescent="0.2">
      <c r="J56" s="6" t="s">
        <v>223</v>
      </c>
      <c r="N56" s="35"/>
    </row>
    <row r="57" spans="1:31" x14ac:dyDescent="0.2">
      <c r="A57" s="103"/>
    </row>
    <row r="61" spans="1:31" x14ac:dyDescent="0.2"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1:31" x14ac:dyDescent="0.2"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</row>
  </sheetData>
  <mergeCells count="4">
    <mergeCell ref="B2:O2"/>
    <mergeCell ref="P2:AB2"/>
    <mergeCell ref="B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5
Attachment 9
Page 5 of 6</oddHeader>
    <firstHeader>&amp;R&amp;"Arial,Regular"&amp;10Filed: 2025-02-28
EB-2025-0064
Phase 3 Exhibit 7
Tab 3
Schedule 5
Attachment 9
Page 4 of 6</firstHeader>
  </headerFooter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3519-5A60-422A-873A-A753819B4B36}">
  <dimension ref="A2:R58"/>
  <sheetViews>
    <sheetView view="pageBreakPreview" topLeftCell="A18" zoomScale="85" zoomScaleNormal="100" zoomScaleSheetLayoutView="85" workbookViewId="0">
      <selection activeCell="T20" sqref="T20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17.140625" style="6" customWidth="1"/>
    <col min="7" max="7" width="1.5703125" style="6" customWidth="1"/>
    <col min="8" max="8" width="19.5703125" style="19" customWidth="1"/>
    <col min="9" max="9" width="1.5703125" style="6" customWidth="1"/>
    <col min="10" max="10" width="17.140625" style="6" customWidth="1"/>
    <col min="11" max="11" width="1.5703125" style="6" customWidth="1"/>
    <col min="12" max="12" width="20" style="19" customWidth="1"/>
    <col min="13" max="13" width="1.5703125" style="6" customWidth="1"/>
    <col min="14" max="16" width="10.5703125" style="6" customWidth="1"/>
    <col min="17" max="17" width="10.85546875" style="6" bestFit="1" customWidth="1"/>
    <col min="18" max="16384" width="9.140625" style="6"/>
  </cols>
  <sheetData>
    <row r="2" spans="1:18" ht="15" customHeight="1" x14ac:dyDescent="0.2">
      <c r="A2" s="234" t="s">
        <v>452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pans="1:18" ht="15" customHeight="1" x14ac:dyDescent="0.2">
      <c r="A3" s="234" t="s">
        <v>467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5" spans="1:18" x14ac:dyDescent="0.2">
      <c r="D5" s="19" t="s">
        <v>325</v>
      </c>
    </row>
    <row r="6" spans="1:18" x14ac:dyDescent="0.2">
      <c r="A6" s="19" t="s">
        <v>3</v>
      </c>
      <c r="D6" s="19" t="s">
        <v>7</v>
      </c>
      <c r="F6" s="19" t="s">
        <v>326</v>
      </c>
      <c r="H6" s="19" t="s">
        <v>327</v>
      </c>
      <c r="I6" s="19"/>
      <c r="J6" s="19" t="s">
        <v>328</v>
      </c>
      <c r="L6" s="19" t="s">
        <v>87</v>
      </c>
      <c r="N6" s="19" t="s">
        <v>407</v>
      </c>
      <c r="O6" s="19" t="s">
        <v>407</v>
      </c>
      <c r="P6" s="19" t="s">
        <v>407</v>
      </c>
      <c r="Q6" s="19" t="s">
        <v>407</v>
      </c>
      <c r="R6" s="19" t="s">
        <v>407</v>
      </c>
    </row>
    <row r="7" spans="1:18" x14ac:dyDescent="0.2">
      <c r="A7" s="18" t="s">
        <v>5</v>
      </c>
      <c r="B7" s="101" t="s">
        <v>6</v>
      </c>
      <c r="D7" s="18" t="s">
        <v>330</v>
      </c>
      <c r="F7" s="18" t="s">
        <v>85</v>
      </c>
      <c r="H7" s="18" t="s">
        <v>88</v>
      </c>
      <c r="I7" s="19"/>
      <c r="J7" s="18" t="s">
        <v>331</v>
      </c>
      <c r="L7" s="18" t="s">
        <v>88</v>
      </c>
      <c r="N7" s="18" t="s">
        <v>456</v>
      </c>
      <c r="O7" s="18" t="s">
        <v>457</v>
      </c>
      <c r="P7" s="18" t="s">
        <v>458</v>
      </c>
      <c r="Q7" s="18" t="s">
        <v>459</v>
      </c>
      <c r="R7" s="18" t="s">
        <v>460</v>
      </c>
    </row>
    <row r="8" spans="1:18" x14ac:dyDescent="0.2">
      <c r="D8" s="19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9" t="s">
        <v>66</v>
      </c>
      <c r="P8" s="103" t="s">
        <v>67</v>
      </c>
      <c r="Q8" s="103" t="s">
        <v>68</v>
      </c>
      <c r="R8" s="103" t="s">
        <v>69</v>
      </c>
    </row>
    <row r="10" spans="1:18" x14ac:dyDescent="0.2">
      <c r="B10" s="11" t="s">
        <v>335</v>
      </c>
    </row>
    <row r="11" spans="1:18" x14ac:dyDescent="0.2">
      <c r="A11" s="19">
        <v>1</v>
      </c>
      <c r="B11" s="6" t="s">
        <v>336</v>
      </c>
      <c r="D11" s="17">
        <v>0</v>
      </c>
      <c r="J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f>0</f>
        <v>0</v>
      </c>
    </row>
    <row r="12" spans="1:18" x14ac:dyDescent="0.2">
      <c r="A12" s="19">
        <f>A11+1</f>
        <v>2</v>
      </c>
      <c r="B12" s="6" t="s">
        <v>338</v>
      </c>
      <c r="D12" s="17">
        <v>0</v>
      </c>
      <c r="J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f>0</f>
        <v>0</v>
      </c>
    </row>
    <row r="13" spans="1:18" x14ac:dyDescent="0.2">
      <c r="A13" s="19">
        <f t="shared" ref="A13:A17" si="0">A12+1</f>
        <v>3</v>
      </c>
      <c r="B13" s="6" t="s">
        <v>340</v>
      </c>
      <c r="D13" s="17">
        <v>0</v>
      </c>
      <c r="J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f>0</f>
        <v>0</v>
      </c>
    </row>
    <row r="14" spans="1:18" x14ac:dyDescent="0.2">
      <c r="A14" s="19">
        <f t="shared" si="0"/>
        <v>4</v>
      </c>
      <c r="B14" s="6" t="s">
        <v>342</v>
      </c>
      <c r="D14" s="17">
        <v>0</v>
      </c>
      <c r="F14" s="35"/>
      <c r="J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f>0</f>
        <v>0</v>
      </c>
    </row>
    <row r="15" spans="1:18" x14ac:dyDescent="0.2">
      <c r="A15" s="19">
        <f t="shared" si="0"/>
        <v>5</v>
      </c>
      <c r="B15" s="6" t="s">
        <v>345</v>
      </c>
      <c r="D15" s="17">
        <v>0</v>
      </c>
      <c r="J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f>0</f>
        <v>0</v>
      </c>
    </row>
    <row r="16" spans="1:18" x14ac:dyDescent="0.2">
      <c r="A16" s="19">
        <f t="shared" si="0"/>
        <v>6</v>
      </c>
      <c r="B16" s="6" t="s">
        <v>218</v>
      </c>
      <c r="D16" s="17">
        <v>0</v>
      </c>
      <c r="J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f>0</f>
        <v>0</v>
      </c>
    </row>
    <row r="17" spans="1:18" x14ac:dyDescent="0.2">
      <c r="A17" s="19">
        <f t="shared" si="0"/>
        <v>7</v>
      </c>
      <c r="B17" s="6" t="s">
        <v>348</v>
      </c>
      <c r="D17" s="37">
        <f>SUM(D11:D16)</f>
        <v>0</v>
      </c>
      <c r="F17" s="37">
        <f>SUM(F11:F16)</f>
        <v>0</v>
      </c>
      <c r="J17" s="36">
        <f>SUM(J11:J16)</f>
        <v>0</v>
      </c>
      <c r="N17" s="36">
        <f t="shared" ref="N17" si="1">SUM(N11:N16)</f>
        <v>0</v>
      </c>
      <c r="O17" s="36">
        <f>SUM(O11:O16)</f>
        <v>0</v>
      </c>
      <c r="P17" s="36">
        <f>SUM(P11:P16)</f>
        <v>0</v>
      </c>
      <c r="Q17" s="36">
        <f>SUM(Q11:Q16)</f>
        <v>0</v>
      </c>
      <c r="R17" s="36">
        <f t="shared" ref="R17" si="2">SUM(R11:R16)</f>
        <v>0</v>
      </c>
    </row>
    <row r="18" spans="1:18" x14ac:dyDescent="0.2">
      <c r="D18" s="17"/>
      <c r="N18" s="17"/>
      <c r="O18" s="17"/>
      <c r="P18" s="17"/>
      <c r="Q18" s="17"/>
    </row>
    <row r="19" spans="1:18" x14ac:dyDescent="0.2">
      <c r="B19" s="11" t="s">
        <v>349</v>
      </c>
      <c r="D19" s="17"/>
      <c r="N19" s="17"/>
      <c r="O19" s="17"/>
      <c r="P19" s="17"/>
      <c r="Q19" s="17"/>
    </row>
    <row r="20" spans="1:18" x14ac:dyDescent="0.2">
      <c r="A20" s="19">
        <f>A17+1</f>
        <v>8</v>
      </c>
      <c r="B20" s="6" t="s">
        <v>350</v>
      </c>
      <c r="D20" s="17">
        <v>0</v>
      </c>
      <c r="J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f>0</f>
        <v>0</v>
      </c>
    </row>
    <row r="21" spans="1:18" x14ac:dyDescent="0.2">
      <c r="A21" s="19">
        <f>A20+1</f>
        <v>9</v>
      </c>
      <c r="B21" s="6" t="s">
        <v>351</v>
      </c>
      <c r="D21" s="17">
        <v>0</v>
      </c>
      <c r="F21" s="17"/>
      <c r="J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f>0</f>
        <v>0</v>
      </c>
    </row>
    <row r="22" spans="1:18" x14ac:dyDescent="0.2">
      <c r="A22" s="19">
        <f t="shared" ref="A22:A24" si="3">A21+1</f>
        <v>10</v>
      </c>
      <c r="B22" s="6" t="s">
        <v>354</v>
      </c>
      <c r="D22" s="17">
        <v>460.05784299084013</v>
      </c>
      <c r="J22" s="17">
        <v>460.05784299084013</v>
      </c>
      <c r="L22" s="19" t="s">
        <v>430</v>
      </c>
      <c r="N22" s="17">
        <v>0</v>
      </c>
      <c r="O22" s="17">
        <v>454.26583321387238</v>
      </c>
      <c r="P22" s="17">
        <v>4.0222614449731964</v>
      </c>
      <c r="Q22" s="17">
        <v>1.7697483319945262</v>
      </c>
      <c r="R22" s="17">
        <f>0</f>
        <v>0</v>
      </c>
    </row>
    <row r="23" spans="1:18" x14ac:dyDescent="0.2">
      <c r="A23" s="19">
        <f t="shared" si="3"/>
        <v>11</v>
      </c>
      <c r="B23" s="6" t="s">
        <v>356</v>
      </c>
      <c r="D23" s="17">
        <v>0</v>
      </c>
      <c r="J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f>0</f>
        <v>0</v>
      </c>
    </row>
    <row r="24" spans="1:18" x14ac:dyDescent="0.2">
      <c r="A24" s="19">
        <f t="shared" si="3"/>
        <v>12</v>
      </c>
      <c r="B24" s="6" t="s">
        <v>358</v>
      </c>
      <c r="D24" s="36">
        <f>SUM(D20:D23)</f>
        <v>460.05784299084013</v>
      </c>
      <c r="F24" s="36">
        <f>SUM(F20:F23)</f>
        <v>0</v>
      </c>
      <c r="H24" s="104"/>
      <c r="J24" s="36">
        <f>SUM(J20:J23)</f>
        <v>460.05784299084013</v>
      </c>
      <c r="N24" s="36">
        <f t="shared" ref="N24" si="4">SUM(N20:N23)</f>
        <v>0</v>
      </c>
      <c r="O24" s="36">
        <f>SUM(O20:O23)</f>
        <v>454.26583321387238</v>
      </c>
      <c r="P24" s="36">
        <f>SUM(P20:P23)</f>
        <v>4.0222614449731964</v>
      </c>
      <c r="Q24" s="36">
        <f>SUM(Q20:Q23)</f>
        <v>1.7697483319945262</v>
      </c>
      <c r="R24" s="36">
        <f t="shared" ref="R24" si="5">SUM(R20:R23)</f>
        <v>0</v>
      </c>
    </row>
    <row r="25" spans="1:18" x14ac:dyDescent="0.2">
      <c r="N25" s="17"/>
      <c r="O25" s="17"/>
      <c r="P25" s="17"/>
      <c r="Q25" s="17"/>
    </row>
    <row r="26" spans="1:18" x14ac:dyDescent="0.2">
      <c r="B26" s="11" t="s">
        <v>359</v>
      </c>
      <c r="N26" s="17"/>
      <c r="O26" s="17"/>
      <c r="P26" s="17"/>
      <c r="Q26" s="17"/>
    </row>
    <row r="27" spans="1:18" x14ac:dyDescent="0.2">
      <c r="A27" s="19">
        <f>A24+1</f>
        <v>13</v>
      </c>
      <c r="B27" s="6" t="s">
        <v>360</v>
      </c>
      <c r="D27" s="17">
        <v>4683.1560894495487</v>
      </c>
      <c r="J27" s="17">
        <v>4683.1560894495487</v>
      </c>
      <c r="L27" s="19" t="s">
        <v>432</v>
      </c>
      <c r="N27" s="17">
        <v>0</v>
      </c>
      <c r="O27" s="17">
        <v>4683.1560894495487</v>
      </c>
      <c r="P27" s="17">
        <v>0</v>
      </c>
      <c r="Q27" s="17">
        <v>0</v>
      </c>
      <c r="R27" s="17">
        <f>0</f>
        <v>0</v>
      </c>
    </row>
    <row r="28" spans="1:18" x14ac:dyDescent="0.2">
      <c r="A28" s="19">
        <f>A27+1</f>
        <v>14</v>
      </c>
      <c r="B28" s="6" t="s">
        <v>362</v>
      </c>
      <c r="D28" s="17">
        <v>996.56534610400081</v>
      </c>
      <c r="J28" s="17">
        <v>996.56534610400081</v>
      </c>
      <c r="L28" s="19" t="s">
        <v>433</v>
      </c>
      <c r="N28" s="17">
        <v>0</v>
      </c>
      <c r="O28" s="17">
        <v>996.56534610400081</v>
      </c>
      <c r="P28" s="17">
        <v>0</v>
      </c>
      <c r="Q28" s="17">
        <v>0</v>
      </c>
      <c r="R28" s="17">
        <f>0</f>
        <v>0</v>
      </c>
    </row>
    <row r="29" spans="1:18" x14ac:dyDescent="0.2">
      <c r="A29" s="19">
        <f t="shared" ref="A29:A34" si="6">A28+1</f>
        <v>15</v>
      </c>
      <c r="B29" s="6" t="s">
        <v>364</v>
      </c>
      <c r="D29" s="17">
        <v>23651.269496622928</v>
      </c>
      <c r="J29" s="17">
        <v>23651.269496622928</v>
      </c>
      <c r="L29" s="19" t="s">
        <v>434</v>
      </c>
      <c r="N29" s="17">
        <v>0</v>
      </c>
      <c r="O29" s="17">
        <v>23651.269496622928</v>
      </c>
      <c r="P29" s="17">
        <v>0</v>
      </c>
      <c r="Q29" s="17">
        <v>0</v>
      </c>
      <c r="R29" s="17">
        <f>0</f>
        <v>0</v>
      </c>
    </row>
    <row r="30" spans="1:18" x14ac:dyDescent="0.2">
      <c r="A30" s="19">
        <f t="shared" si="6"/>
        <v>16</v>
      </c>
      <c r="B30" s="6" t="s">
        <v>366</v>
      </c>
      <c r="D30" s="17">
        <v>66563.358664251267</v>
      </c>
      <c r="J30" s="17">
        <v>66563.358664251267</v>
      </c>
      <c r="L30" s="19" t="s">
        <v>435</v>
      </c>
      <c r="N30" s="17">
        <v>0</v>
      </c>
      <c r="O30" s="17">
        <v>66563.358664251267</v>
      </c>
      <c r="P30" s="17">
        <v>0</v>
      </c>
      <c r="Q30" s="17">
        <v>0</v>
      </c>
      <c r="R30" s="17">
        <f>0</f>
        <v>0</v>
      </c>
    </row>
    <row r="31" spans="1:18" x14ac:dyDescent="0.2">
      <c r="A31" s="19">
        <f t="shared" si="6"/>
        <v>17</v>
      </c>
      <c r="B31" s="6" t="s">
        <v>368</v>
      </c>
      <c r="D31" s="17">
        <v>18341.833576983983</v>
      </c>
      <c r="J31" s="17">
        <v>18341.833576983983</v>
      </c>
      <c r="L31" s="19" t="s">
        <v>436</v>
      </c>
      <c r="N31" s="17">
        <v>0</v>
      </c>
      <c r="O31" s="17">
        <v>18341.833576983983</v>
      </c>
      <c r="P31" s="17">
        <v>0</v>
      </c>
      <c r="Q31" s="17">
        <v>0</v>
      </c>
      <c r="R31" s="17">
        <f>0</f>
        <v>0</v>
      </c>
    </row>
    <row r="32" spans="1:18" x14ac:dyDescent="0.2">
      <c r="A32" s="19">
        <f t="shared" si="6"/>
        <v>18</v>
      </c>
      <c r="B32" s="6" t="s">
        <v>370</v>
      </c>
      <c r="D32" s="17">
        <v>0</v>
      </c>
      <c r="J32" s="17">
        <v>0</v>
      </c>
      <c r="L32" s="19" t="s">
        <v>286</v>
      </c>
      <c r="N32" s="17">
        <v>0</v>
      </c>
      <c r="O32" s="17">
        <v>0</v>
      </c>
      <c r="P32" s="17">
        <v>0</v>
      </c>
      <c r="Q32" s="17">
        <v>0</v>
      </c>
      <c r="R32" s="17">
        <f>0</f>
        <v>0</v>
      </c>
    </row>
    <row r="33" spans="1:18" x14ac:dyDescent="0.2">
      <c r="A33" s="19">
        <f t="shared" si="6"/>
        <v>19</v>
      </c>
      <c r="B33" s="6" t="s">
        <v>372</v>
      </c>
      <c r="D33" s="17">
        <v>0</v>
      </c>
      <c r="F33" s="17">
        <v>0</v>
      </c>
      <c r="J33" s="17">
        <v>0</v>
      </c>
      <c r="L33" s="19" t="s">
        <v>438</v>
      </c>
      <c r="N33" s="17">
        <v>0</v>
      </c>
      <c r="O33" s="17">
        <v>0</v>
      </c>
      <c r="P33" s="17">
        <v>0</v>
      </c>
      <c r="Q33" s="17">
        <v>0</v>
      </c>
      <c r="R33" s="17">
        <f>0</f>
        <v>0</v>
      </c>
    </row>
    <row r="34" spans="1:18" x14ac:dyDescent="0.2">
      <c r="A34" s="19">
        <f t="shared" si="6"/>
        <v>20</v>
      </c>
      <c r="B34" s="6" t="s">
        <v>375</v>
      </c>
      <c r="D34" s="36">
        <f>SUM(D27:D33)</f>
        <v>114236.18317341173</v>
      </c>
      <c r="F34" s="36">
        <f>SUM(F27:F33)</f>
        <v>0</v>
      </c>
      <c r="J34" s="36">
        <f>SUM(J27:J33)</f>
        <v>114236.18317341173</v>
      </c>
      <c r="N34" s="36">
        <f t="shared" ref="N34" si="7">SUM(N27:N33)</f>
        <v>0</v>
      </c>
      <c r="O34" s="36">
        <f>SUM(O27:O33)</f>
        <v>114236.18317341173</v>
      </c>
      <c r="P34" s="36">
        <f>SUM(P27:P33)</f>
        <v>0</v>
      </c>
      <c r="Q34" s="36">
        <f>SUM(Q27:Q33)</f>
        <v>0</v>
      </c>
      <c r="R34" s="36">
        <f t="shared" ref="R34" si="8">SUM(R27:R33)</f>
        <v>0</v>
      </c>
    </row>
    <row r="35" spans="1:18" x14ac:dyDescent="0.2">
      <c r="O35" s="17"/>
      <c r="P35" s="17"/>
      <c r="Q35" s="17"/>
    </row>
    <row r="36" spans="1:18" x14ac:dyDescent="0.2">
      <c r="B36" s="11" t="s">
        <v>439</v>
      </c>
      <c r="O36" s="17"/>
      <c r="P36" s="17"/>
      <c r="Q36" s="17"/>
    </row>
    <row r="37" spans="1:18" x14ac:dyDescent="0.2">
      <c r="A37" s="19">
        <f>A34+1</f>
        <v>21</v>
      </c>
      <c r="B37" s="6" t="s">
        <v>377</v>
      </c>
      <c r="D37" s="17">
        <v>303.1035359858505</v>
      </c>
      <c r="E37" s="17"/>
      <c r="F37" s="17"/>
      <c r="G37" s="17"/>
      <c r="H37" s="130"/>
      <c r="I37" s="17"/>
      <c r="J37" s="17">
        <v>303.1035359858505</v>
      </c>
      <c r="L37" s="19" t="s">
        <v>440</v>
      </c>
      <c r="N37" s="17">
        <v>303.1035359858505</v>
      </c>
      <c r="O37" s="17">
        <v>0</v>
      </c>
      <c r="P37" s="17">
        <v>0</v>
      </c>
      <c r="Q37" s="17">
        <v>0</v>
      </c>
      <c r="R37" s="17">
        <f>0</f>
        <v>0</v>
      </c>
    </row>
    <row r="38" spans="1:18" x14ac:dyDescent="0.2">
      <c r="A38" s="19">
        <f>A37+1</f>
        <v>22</v>
      </c>
      <c r="B38" s="6" t="s">
        <v>379</v>
      </c>
      <c r="D38" s="17">
        <v>0</v>
      </c>
      <c r="E38" s="17"/>
      <c r="F38" s="17"/>
      <c r="G38" s="17"/>
      <c r="H38" s="130"/>
      <c r="I38" s="17"/>
      <c r="J38" s="17">
        <v>0</v>
      </c>
      <c r="L38" s="19" t="s">
        <v>441</v>
      </c>
      <c r="N38" s="17">
        <v>0</v>
      </c>
      <c r="O38" s="17">
        <v>0</v>
      </c>
      <c r="P38" s="17">
        <v>0</v>
      </c>
      <c r="Q38" s="17">
        <v>0</v>
      </c>
      <c r="R38" s="17">
        <f>0</f>
        <v>0</v>
      </c>
    </row>
    <row r="39" spans="1:18" x14ac:dyDescent="0.2">
      <c r="A39" s="19">
        <f t="shared" ref="A39:A52" si="9">A38+1</f>
        <v>23</v>
      </c>
      <c r="B39" s="6" t="s">
        <v>381</v>
      </c>
      <c r="D39" s="17">
        <v>0</v>
      </c>
      <c r="E39" s="17"/>
      <c r="F39" s="17"/>
      <c r="G39" s="17"/>
      <c r="H39" s="130"/>
      <c r="I39" s="17"/>
      <c r="J39" s="17">
        <v>0</v>
      </c>
      <c r="L39" s="19" t="s">
        <v>442</v>
      </c>
      <c r="N39" s="17">
        <v>0</v>
      </c>
      <c r="O39" s="17">
        <v>0</v>
      </c>
      <c r="P39" s="17">
        <v>0</v>
      </c>
      <c r="Q39" s="17">
        <v>0</v>
      </c>
      <c r="R39" s="17">
        <f>0</f>
        <v>0</v>
      </c>
    </row>
    <row r="40" spans="1:18" x14ac:dyDescent="0.2">
      <c r="B40" s="6" t="s">
        <v>383</v>
      </c>
      <c r="D40" s="17"/>
      <c r="E40" s="17"/>
      <c r="F40" s="17"/>
      <c r="G40" s="17"/>
      <c r="H40" s="130"/>
      <c r="I40" s="17"/>
      <c r="J40" s="17">
        <v>0</v>
      </c>
      <c r="N40" s="17"/>
      <c r="O40" s="17"/>
      <c r="P40" s="17"/>
      <c r="Q40" s="17"/>
    </row>
    <row r="41" spans="1:18" x14ac:dyDescent="0.2">
      <c r="A41" s="19">
        <f>A39+1</f>
        <v>24</v>
      </c>
      <c r="B41" s="105" t="s">
        <v>384</v>
      </c>
      <c r="D41" s="17">
        <v>0</v>
      </c>
      <c r="E41" s="17"/>
      <c r="F41" s="17"/>
      <c r="G41" s="17"/>
      <c r="H41" s="130"/>
      <c r="I41" s="17"/>
      <c r="J41" s="17">
        <v>0</v>
      </c>
      <c r="L41" s="19" t="s">
        <v>443</v>
      </c>
      <c r="N41" s="17">
        <v>0</v>
      </c>
      <c r="O41" s="17">
        <v>0</v>
      </c>
      <c r="P41" s="17">
        <v>0</v>
      </c>
      <c r="Q41" s="17">
        <v>0</v>
      </c>
      <c r="R41" s="17">
        <f>0</f>
        <v>0</v>
      </c>
    </row>
    <row r="42" spans="1:18" x14ac:dyDescent="0.2">
      <c r="A42" s="19">
        <f t="shared" si="9"/>
        <v>25</v>
      </c>
      <c r="B42" s="105" t="s">
        <v>386</v>
      </c>
      <c r="D42" s="17">
        <v>0</v>
      </c>
      <c r="E42" s="17"/>
      <c r="F42" s="17"/>
      <c r="G42" s="17"/>
      <c r="H42" s="130"/>
      <c r="I42" s="17"/>
      <c r="J42" s="17">
        <v>0</v>
      </c>
      <c r="L42" s="19" t="s">
        <v>444</v>
      </c>
      <c r="N42" s="17">
        <v>0</v>
      </c>
      <c r="O42" s="17">
        <v>0</v>
      </c>
      <c r="P42" s="17">
        <v>0</v>
      </c>
      <c r="Q42" s="17">
        <v>0</v>
      </c>
      <c r="R42" s="17">
        <f>0</f>
        <v>0</v>
      </c>
    </row>
    <row r="43" spans="1:18" x14ac:dyDescent="0.2">
      <c r="A43" s="19">
        <f t="shared" si="9"/>
        <v>26</v>
      </c>
      <c r="B43" s="6" t="s">
        <v>388</v>
      </c>
      <c r="D43" s="17">
        <v>0</v>
      </c>
      <c r="E43" s="17"/>
      <c r="F43" s="17"/>
      <c r="G43" s="17"/>
      <c r="H43" s="130"/>
      <c r="I43" s="17"/>
      <c r="J43" s="17">
        <v>0</v>
      </c>
      <c r="L43" s="19" t="s">
        <v>445</v>
      </c>
      <c r="N43" s="17">
        <v>0</v>
      </c>
      <c r="O43" s="17">
        <v>0</v>
      </c>
      <c r="P43" s="17">
        <v>0</v>
      </c>
      <c r="Q43" s="17">
        <v>0</v>
      </c>
      <c r="R43" s="17">
        <f>0</f>
        <v>0</v>
      </c>
    </row>
    <row r="44" spans="1:18" x14ac:dyDescent="0.2">
      <c r="A44" s="19">
        <f t="shared" si="9"/>
        <v>27</v>
      </c>
      <c r="B44" s="6" t="s">
        <v>390</v>
      </c>
      <c r="D44" s="17">
        <v>0</v>
      </c>
      <c r="E44" s="17"/>
      <c r="F44" s="17"/>
      <c r="G44" s="17"/>
      <c r="H44" s="130"/>
      <c r="I44" s="17"/>
      <c r="J44" s="17">
        <v>0</v>
      </c>
      <c r="L44" s="19" t="s">
        <v>445</v>
      </c>
      <c r="N44" s="17">
        <v>0</v>
      </c>
      <c r="O44" s="17">
        <v>0</v>
      </c>
      <c r="P44" s="17">
        <v>0</v>
      </c>
      <c r="Q44" s="17">
        <v>0</v>
      </c>
      <c r="R44" s="17">
        <f>0</f>
        <v>0</v>
      </c>
    </row>
    <row r="45" spans="1:18" x14ac:dyDescent="0.2">
      <c r="A45" s="19">
        <f t="shared" si="9"/>
        <v>28</v>
      </c>
      <c r="B45" s="6" t="s">
        <v>392</v>
      </c>
      <c r="D45" s="17">
        <v>0</v>
      </c>
      <c r="E45" s="17"/>
      <c r="F45" s="17"/>
      <c r="G45" s="17"/>
      <c r="H45" s="130"/>
      <c r="I45" s="17"/>
      <c r="J45" s="17">
        <v>0</v>
      </c>
      <c r="L45" s="19" t="s">
        <v>446</v>
      </c>
      <c r="N45" s="17">
        <v>0</v>
      </c>
      <c r="O45" s="17">
        <v>0</v>
      </c>
      <c r="P45" s="17">
        <v>0</v>
      </c>
      <c r="Q45" s="17">
        <v>0</v>
      </c>
      <c r="R45" s="17">
        <f>0</f>
        <v>0</v>
      </c>
    </row>
    <row r="46" spans="1:18" x14ac:dyDescent="0.2">
      <c r="A46" s="19">
        <f t="shared" si="9"/>
        <v>29</v>
      </c>
      <c r="B46" s="6" t="s">
        <v>394</v>
      </c>
      <c r="D46" s="17">
        <v>0</v>
      </c>
      <c r="E46" s="17"/>
      <c r="F46" s="17"/>
      <c r="G46" s="17"/>
      <c r="H46" s="130"/>
      <c r="I46" s="17"/>
      <c r="J46" s="17">
        <v>0</v>
      </c>
      <c r="L46" s="19" t="s">
        <v>447</v>
      </c>
      <c r="N46" s="17">
        <v>0</v>
      </c>
      <c r="O46" s="17">
        <v>0</v>
      </c>
      <c r="P46" s="17">
        <v>0</v>
      </c>
      <c r="Q46" s="17">
        <v>0</v>
      </c>
      <c r="R46" s="17">
        <f>0</f>
        <v>0</v>
      </c>
    </row>
    <row r="47" spans="1:18" x14ac:dyDescent="0.2">
      <c r="B47" s="6" t="s">
        <v>396</v>
      </c>
      <c r="D47" s="17"/>
      <c r="E47" s="17"/>
      <c r="F47" s="17"/>
      <c r="G47" s="17"/>
      <c r="H47" s="130"/>
      <c r="I47" s="17"/>
      <c r="J47" s="17">
        <v>0</v>
      </c>
      <c r="N47" s="17"/>
      <c r="O47" s="17"/>
      <c r="P47" s="17"/>
      <c r="Q47" s="17"/>
    </row>
    <row r="48" spans="1:18" x14ac:dyDescent="0.2">
      <c r="A48" s="19">
        <f>A46+1</f>
        <v>30</v>
      </c>
      <c r="B48" s="105" t="s">
        <v>193</v>
      </c>
      <c r="D48" s="17">
        <v>0</v>
      </c>
      <c r="J48" s="17">
        <v>0</v>
      </c>
      <c r="L48" s="19" t="s">
        <v>448</v>
      </c>
      <c r="N48" s="17">
        <v>0</v>
      </c>
      <c r="O48" s="17">
        <v>0</v>
      </c>
      <c r="P48" s="17">
        <v>0</v>
      </c>
      <c r="Q48" s="17">
        <v>0</v>
      </c>
      <c r="R48" s="17">
        <f>0</f>
        <v>0</v>
      </c>
    </row>
    <row r="49" spans="1:18" x14ac:dyDescent="0.2">
      <c r="A49" s="19">
        <f t="shared" si="9"/>
        <v>31</v>
      </c>
      <c r="B49" s="105" t="s">
        <v>29</v>
      </c>
      <c r="D49" s="17">
        <v>21.017310653740005</v>
      </c>
      <c r="F49" s="35">
        <f>D49</f>
        <v>21.017310653740005</v>
      </c>
      <c r="H49" s="19" t="s">
        <v>449</v>
      </c>
      <c r="J49" s="17">
        <v>0</v>
      </c>
      <c r="L49" s="19" t="s">
        <v>445</v>
      </c>
      <c r="N49" s="17">
        <v>0</v>
      </c>
      <c r="O49" s="17">
        <v>21.017310653740005</v>
      </c>
      <c r="P49" s="17">
        <v>0</v>
      </c>
      <c r="Q49" s="17">
        <v>0</v>
      </c>
      <c r="R49" s="17">
        <f>0</f>
        <v>0</v>
      </c>
    </row>
    <row r="50" spans="1:18" x14ac:dyDescent="0.2">
      <c r="A50" s="19">
        <f t="shared" si="9"/>
        <v>32</v>
      </c>
      <c r="B50" s="105" t="s">
        <v>191</v>
      </c>
      <c r="D50" s="17">
        <v>0</v>
      </c>
      <c r="J50" s="17">
        <v>0</v>
      </c>
      <c r="L50" s="19" t="s">
        <v>450</v>
      </c>
      <c r="N50" s="17">
        <v>0</v>
      </c>
      <c r="O50" s="17">
        <v>0</v>
      </c>
      <c r="P50" s="17">
        <v>0</v>
      </c>
      <c r="Q50" s="17">
        <v>0</v>
      </c>
      <c r="R50" s="17">
        <f>0</f>
        <v>0</v>
      </c>
    </row>
    <row r="51" spans="1:18" x14ac:dyDescent="0.2">
      <c r="A51" s="19">
        <f t="shared" si="9"/>
        <v>33</v>
      </c>
      <c r="B51" s="6" t="s">
        <v>401</v>
      </c>
      <c r="D51" s="17">
        <v>0</v>
      </c>
      <c r="F51" s="17">
        <v>0</v>
      </c>
      <c r="J51" s="17">
        <v>0</v>
      </c>
      <c r="L51" s="19" t="s">
        <v>451</v>
      </c>
      <c r="N51" s="17">
        <v>0</v>
      </c>
      <c r="O51" s="17">
        <v>0</v>
      </c>
      <c r="P51" s="17">
        <v>0</v>
      </c>
      <c r="Q51" s="17">
        <v>0</v>
      </c>
      <c r="R51" s="17">
        <f>0</f>
        <v>0</v>
      </c>
    </row>
    <row r="52" spans="1:18" x14ac:dyDescent="0.2">
      <c r="A52" s="19">
        <f t="shared" si="9"/>
        <v>34</v>
      </c>
      <c r="B52" s="6" t="s">
        <v>403</v>
      </c>
      <c r="D52" s="36">
        <f>SUM(D37:D51)</f>
        <v>324.12084663959052</v>
      </c>
      <c r="F52" s="36">
        <f>SUM(F37:F51)</f>
        <v>21.017310653740005</v>
      </c>
      <c r="J52" s="36">
        <f>SUM(J37:J51)</f>
        <v>303.1035359858505</v>
      </c>
      <c r="N52" s="36">
        <f>SUM(N37:N51)</f>
        <v>303.1035359858505</v>
      </c>
      <c r="O52" s="36">
        <f t="shared" ref="O52:Q52" si="10">SUM(O37:O51)</f>
        <v>21.017310653740005</v>
      </c>
      <c r="P52" s="36">
        <f t="shared" si="10"/>
        <v>0</v>
      </c>
      <c r="Q52" s="36">
        <f t="shared" si="10"/>
        <v>0</v>
      </c>
      <c r="R52" s="36">
        <f t="shared" ref="R52" si="11">SUM(R37:R51)</f>
        <v>0</v>
      </c>
    </row>
    <row r="53" spans="1:18" x14ac:dyDescent="0.2">
      <c r="D53" s="35"/>
    </row>
    <row r="54" spans="1:18" ht="13.5" thickBot="1" x14ac:dyDescent="0.25">
      <c r="A54" s="19">
        <f>A52+1</f>
        <v>35</v>
      </c>
      <c r="B54" s="6" t="s">
        <v>34</v>
      </c>
      <c r="D54" s="39">
        <f>D17+D24+D34+D52</f>
        <v>115020.36186304216</v>
      </c>
      <c r="F54" s="39">
        <f>F17+F24+F34+F52</f>
        <v>21.017310653740005</v>
      </c>
      <c r="J54" s="39">
        <f>J17+J24+J34+J52</f>
        <v>114999.34455238841</v>
      </c>
      <c r="N54" s="39">
        <f t="shared" ref="N54:Q54" si="12">N17+N24+N34+N52</f>
        <v>303.1035359858505</v>
      </c>
      <c r="O54" s="39">
        <f>O17+O24+O34+O52</f>
        <v>114711.46631727934</v>
      </c>
      <c r="P54" s="39">
        <f t="shared" si="12"/>
        <v>4.0222614449731964</v>
      </c>
      <c r="Q54" s="39">
        <f t="shared" si="12"/>
        <v>1.7697483319945262</v>
      </c>
      <c r="R54" s="39">
        <f t="shared" ref="R54" si="13">R17+R24+R34+R52</f>
        <v>0</v>
      </c>
    </row>
    <row r="55" spans="1:18" ht="13.5" thickTop="1" x14ac:dyDescent="0.2">
      <c r="D55" s="35"/>
      <c r="N55" s="35"/>
      <c r="O55" s="35"/>
      <c r="R55" s="35"/>
    </row>
    <row r="58" spans="1:18" x14ac:dyDescent="0.2">
      <c r="A58" s="103"/>
    </row>
  </sheetData>
  <mergeCells count="2">
    <mergeCell ref="A2:Q2"/>
    <mergeCell ref="A3:Q3"/>
  </mergeCells>
  <phoneticPr fontId="18" type="noConversion"/>
  <pageMargins left="0.7" right="0.7" top="0.75" bottom="0.75" header="0.3" footer="0.3"/>
  <pageSetup scale="59" orientation="landscape" horizontalDpi="1200" verticalDpi="1200" r:id="rId1"/>
  <headerFooter>
    <oddHeader>&amp;R&amp;"Arial,Regular"&amp;10Filed: 2025-02-28
EB-2025-0064
Phase 3 Exhibit 7
Tab 3
Schedule 5
Attachment 9
Page 6 of 6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3F23-E567-4A99-9684-CDCC83D97DBD}">
  <dimension ref="A1:S66"/>
  <sheetViews>
    <sheetView view="pageBreakPreview" topLeftCell="B1" zoomScale="85" zoomScaleNormal="100" zoomScaleSheetLayoutView="85" zoomScalePageLayoutView="70" workbookViewId="0">
      <selection activeCell="I112" sqref="I112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20.140625" style="6" customWidth="1"/>
    <col min="7" max="7" width="1.5703125" style="6" customWidth="1"/>
    <col min="8" max="8" width="17.140625" style="6" customWidth="1"/>
    <col min="9" max="9" width="1.5703125" style="128" customWidth="1"/>
    <col min="10" max="10" width="26.85546875" style="19" customWidth="1"/>
    <col min="11" max="11" width="1.5703125" style="28" customWidth="1"/>
    <col min="12" max="12" width="17.140625" style="6" customWidth="1"/>
    <col min="13" max="13" width="1.5703125" style="128" customWidth="1"/>
    <col min="14" max="14" width="23" style="19" customWidth="1"/>
    <col min="15" max="15" width="1.5703125" style="28" customWidth="1"/>
    <col min="16" max="16" width="14.5703125" style="6" customWidth="1"/>
    <col min="17" max="17" width="15.42578125" style="6" customWidth="1"/>
    <col min="18" max="18" width="12.85546875" style="6" customWidth="1"/>
    <col min="19" max="19" width="11.42578125" style="6" bestFit="1" customWidth="1"/>
    <col min="20" max="16384" width="9.140625" style="6"/>
  </cols>
  <sheetData>
    <row r="1" spans="1:19" ht="55.35" customHeight="1" x14ac:dyDescent="0.2"/>
    <row r="2" spans="1:19" ht="15" customHeight="1" x14ac:dyDescent="0.2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</row>
    <row r="3" spans="1:19" ht="15" customHeight="1" x14ac:dyDescent="0.2">
      <c r="A3" s="234" t="s">
        <v>468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5" spans="1:19" x14ac:dyDescent="0.2">
      <c r="F5" s="19" t="s">
        <v>325</v>
      </c>
    </row>
    <row r="6" spans="1:19" x14ac:dyDescent="0.2">
      <c r="A6" s="19" t="s">
        <v>3</v>
      </c>
      <c r="D6" s="19" t="s">
        <v>325</v>
      </c>
      <c r="F6" s="19" t="s">
        <v>7</v>
      </c>
      <c r="H6" s="19" t="s">
        <v>326</v>
      </c>
      <c r="J6" s="19" t="s">
        <v>327</v>
      </c>
      <c r="K6" s="29"/>
      <c r="L6" s="19" t="s">
        <v>328</v>
      </c>
      <c r="N6" s="19" t="s">
        <v>87</v>
      </c>
      <c r="P6" s="19"/>
      <c r="Q6" s="19"/>
      <c r="R6" s="19"/>
    </row>
    <row r="7" spans="1:19" x14ac:dyDescent="0.2">
      <c r="A7" s="18" t="s">
        <v>5</v>
      </c>
      <c r="B7" s="101" t="s">
        <v>6</v>
      </c>
      <c r="D7" s="18" t="s">
        <v>329</v>
      </c>
      <c r="F7" s="18" t="s">
        <v>330</v>
      </c>
      <c r="H7" s="18" t="s">
        <v>85</v>
      </c>
      <c r="J7" s="18" t="s">
        <v>88</v>
      </c>
      <c r="K7" s="29"/>
      <c r="L7" s="18" t="s">
        <v>331</v>
      </c>
      <c r="N7" s="18" t="s">
        <v>88</v>
      </c>
      <c r="P7" s="106" t="s">
        <v>332</v>
      </c>
      <c r="Q7" s="106" t="s">
        <v>333</v>
      </c>
      <c r="R7" s="18" t="s">
        <v>334</v>
      </c>
      <c r="S7" s="19"/>
    </row>
    <row r="8" spans="1:19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P8" s="103" t="s">
        <v>66</v>
      </c>
      <c r="Q8" s="103" t="s">
        <v>67</v>
      </c>
      <c r="R8" s="103" t="s">
        <v>68</v>
      </c>
    </row>
    <row r="9" spans="1:19" x14ac:dyDescent="0.2">
      <c r="D9" s="103"/>
      <c r="F9" s="103"/>
      <c r="H9" s="103"/>
      <c r="J9" s="103"/>
      <c r="L9" s="103"/>
      <c r="N9" s="103"/>
      <c r="P9" s="129">
        <v>4</v>
      </c>
      <c r="Q9" s="129">
        <v>6</v>
      </c>
      <c r="R9" s="129">
        <v>8</v>
      </c>
    </row>
    <row r="10" spans="1:19" x14ac:dyDescent="0.2">
      <c r="B10" s="11" t="s">
        <v>335</v>
      </c>
      <c r="P10" s="28"/>
      <c r="Q10" s="28"/>
      <c r="R10" s="28"/>
    </row>
    <row r="11" spans="1:19" x14ac:dyDescent="0.2">
      <c r="A11" s="19">
        <v>1</v>
      </c>
      <c r="B11" s="6" t="s">
        <v>336</v>
      </c>
      <c r="D11" s="17">
        <v>1878311.1040714213</v>
      </c>
      <c r="E11" s="17"/>
      <c r="F11" s="17">
        <v>1878311.1040714213</v>
      </c>
      <c r="H11" s="17"/>
      <c r="I11" s="6"/>
      <c r="K11" s="28">
        <v>0</v>
      </c>
      <c r="L11" s="17">
        <f>F11-H11</f>
        <v>1878311.1040714213</v>
      </c>
      <c r="N11" s="19" t="s">
        <v>337</v>
      </c>
      <c r="O11" s="28">
        <v>2</v>
      </c>
      <c r="P11" s="13">
        <v>270929.52717932063</v>
      </c>
      <c r="Q11" s="13">
        <v>1607381.5768921007</v>
      </c>
      <c r="R11" s="13">
        <v>0</v>
      </c>
      <c r="S11" s="35"/>
    </row>
    <row r="12" spans="1:19" x14ac:dyDescent="0.2">
      <c r="A12" s="19">
        <f>A11+1</f>
        <v>2</v>
      </c>
      <c r="B12" s="6" t="s">
        <v>338</v>
      </c>
      <c r="D12" s="17">
        <v>161486.41315728414</v>
      </c>
      <c r="E12" s="132"/>
      <c r="F12" s="17">
        <v>161486.41315728414</v>
      </c>
      <c r="G12" s="28"/>
      <c r="H12" s="17"/>
      <c r="I12" s="6"/>
      <c r="K12" s="28">
        <v>0</v>
      </c>
      <c r="L12" s="17">
        <f>F12-H12</f>
        <v>161486.41315728414</v>
      </c>
      <c r="N12" s="19" t="s">
        <v>339</v>
      </c>
      <c r="O12" s="28">
        <v>5</v>
      </c>
      <c r="P12" s="13">
        <v>146116.15965078489</v>
      </c>
      <c r="Q12" s="13">
        <v>15370.253506499237</v>
      </c>
      <c r="R12" s="13">
        <v>0</v>
      </c>
      <c r="S12" s="35"/>
    </row>
    <row r="13" spans="1:19" x14ac:dyDescent="0.2">
      <c r="A13" s="19">
        <f t="shared" ref="A13:A17" si="0">A12+1</f>
        <v>3</v>
      </c>
      <c r="B13" s="6" t="s">
        <v>340</v>
      </c>
      <c r="D13" s="17">
        <v>40328.527901042762</v>
      </c>
      <c r="E13" s="17"/>
      <c r="F13" s="17">
        <v>40328.527901042762</v>
      </c>
      <c r="H13" s="17"/>
      <c r="I13" s="6"/>
      <c r="K13" s="28">
        <v>0</v>
      </c>
      <c r="L13" s="17">
        <f t="shared" ref="L13:L16" si="1">F13-H13</f>
        <v>40328.527901042762</v>
      </c>
      <c r="N13" s="19" t="s">
        <v>341</v>
      </c>
      <c r="O13" s="28">
        <v>11</v>
      </c>
      <c r="P13" s="13">
        <v>6857.6208003154688</v>
      </c>
      <c r="Q13" s="13">
        <v>33470.907100727294</v>
      </c>
      <c r="R13" s="13">
        <v>0</v>
      </c>
      <c r="S13" s="35"/>
    </row>
    <row r="14" spans="1:19" x14ac:dyDescent="0.2">
      <c r="A14" s="19">
        <f t="shared" si="0"/>
        <v>4</v>
      </c>
      <c r="B14" s="6" t="s">
        <v>342</v>
      </c>
      <c r="D14" s="17">
        <v>152523.42553920622</v>
      </c>
      <c r="E14" s="17"/>
      <c r="F14" s="17">
        <v>152523.42553920622</v>
      </c>
      <c r="H14" s="17"/>
      <c r="I14" s="6"/>
      <c r="J14" s="19" t="s">
        <v>343</v>
      </c>
      <c r="K14" s="28">
        <v>17</v>
      </c>
      <c r="L14" s="17">
        <f t="shared" si="1"/>
        <v>152523.42553920622</v>
      </c>
      <c r="N14" s="19" t="s">
        <v>344</v>
      </c>
      <c r="O14" s="28">
        <v>14</v>
      </c>
      <c r="P14" s="13">
        <v>111517.48285214392</v>
      </c>
      <c r="Q14" s="13">
        <v>41005.942687062292</v>
      </c>
      <c r="R14" s="13">
        <v>0</v>
      </c>
      <c r="S14" s="35"/>
    </row>
    <row r="15" spans="1:19" x14ac:dyDescent="0.2">
      <c r="A15" s="19">
        <f t="shared" si="0"/>
        <v>5</v>
      </c>
      <c r="B15" s="6" t="s">
        <v>345</v>
      </c>
      <c r="D15" s="17">
        <v>14888.543237034275</v>
      </c>
      <c r="E15" s="17"/>
      <c r="F15" s="17">
        <v>14888.543237034275</v>
      </c>
      <c r="H15" s="17"/>
      <c r="I15" s="6"/>
      <c r="K15" s="28">
        <v>0</v>
      </c>
      <c r="L15" s="17">
        <f t="shared" si="1"/>
        <v>14888.543237034275</v>
      </c>
      <c r="N15" s="19" t="s">
        <v>346</v>
      </c>
      <c r="O15" s="28">
        <v>20</v>
      </c>
      <c r="P15" s="13">
        <v>14324.690465038228</v>
      </c>
      <c r="Q15" s="13">
        <v>563.8527719960482</v>
      </c>
      <c r="R15" s="13">
        <v>0</v>
      </c>
      <c r="S15" s="35"/>
    </row>
    <row r="16" spans="1:19" x14ac:dyDescent="0.2">
      <c r="A16" s="19">
        <f t="shared" si="0"/>
        <v>6</v>
      </c>
      <c r="B16" s="6" t="s">
        <v>218</v>
      </c>
      <c r="D16" s="17">
        <v>0</v>
      </c>
      <c r="E16" s="17"/>
      <c r="F16" s="17">
        <v>0</v>
      </c>
      <c r="H16" s="17"/>
      <c r="I16" s="6"/>
      <c r="K16" s="28">
        <v>0</v>
      </c>
      <c r="L16" s="17">
        <f t="shared" si="1"/>
        <v>0</v>
      </c>
      <c r="N16" s="19" t="s">
        <v>347</v>
      </c>
      <c r="O16" s="28">
        <v>23</v>
      </c>
      <c r="P16" s="13">
        <v>0</v>
      </c>
      <c r="Q16" s="13">
        <v>0</v>
      </c>
      <c r="R16" s="13">
        <v>0</v>
      </c>
      <c r="S16" s="35"/>
    </row>
    <row r="17" spans="1:19" x14ac:dyDescent="0.2">
      <c r="A17" s="19">
        <f t="shared" si="0"/>
        <v>7</v>
      </c>
      <c r="B17" s="6" t="s">
        <v>348</v>
      </c>
      <c r="D17" s="37">
        <f>SUM(D11:D16)</f>
        <v>2247538.0139059885</v>
      </c>
      <c r="E17" s="17"/>
      <c r="F17" s="37">
        <f>SUM(F11:F16)</f>
        <v>2247538.0139059885</v>
      </c>
      <c r="H17" s="37">
        <f>SUM(H11:H16)</f>
        <v>0</v>
      </c>
      <c r="I17" s="6"/>
      <c r="L17" s="36">
        <f>SUM(L11:L16)</f>
        <v>2247538.0139059885</v>
      </c>
      <c r="P17" s="36">
        <f t="shared" ref="P17:R17" si="2">SUM(P11:P16)</f>
        <v>549745.48094760301</v>
      </c>
      <c r="Q17" s="36">
        <f t="shared" si="2"/>
        <v>1697792.5329583858</v>
      </c>
      <c r="R17" s="36">
        <f t="shared" si="2"/>
        <v>0</v>
      </c>
      <c r="S17" s="35"/>
    </row>
    <row r="18" spans="1:19" x14ac:dyDescent="0.2">
      <c r="D18" s="17"/>
      <c r="E18" s="17"/>
      <c r="F18" s="17"/>
      <c r="I18" s="6"/>
      <c r="P18" s="17" t="s">
        <v>223</v>
      </c>
      <c r="Q18" s="17"/>
      <c r="R18" s="17"/>
      <c r="S18" s="35"/>
    </row>
    <row r="19" spans="1:19" x14ac:dyDescent="0.2">
      <c r="B19" s="11" t="s">
        <v>349</v>
      </c>
      <c r="D19" s="17"/>
      <c r="E19" s="17"/>
      <c r="F19" s="17"/>
      <c r="I19" s="6"/>
      <c r="P19" s="17"/>
      <c r="Q19" s="17"/>
      <c r="R19" s="17"/>
      <c r="S19" s="35"/>
    </row>
    <row r="20" spans="1:19" x14ac:dyDescent="0.2">
      <c r="A20" s="19">
        <f>A17+1</f>
        <v>8</v>
      </c>
      <c r="B20" s="6" t="s">
        <v>350</v>
      </c>
      <c r="D20" s="17">
        <v>10261.28838620118</v>
      </c>
      <c r="E20" s="17"/>
      <c r="F20" s="17">
        <v>10261.28838620118</v>
      </c>
      <c r="H20" s="17"/>
      <c r="I20" s="6"/>
      <c r="K20" s="28">
        <v>0</v>
      </c>
      <c r="L20" s="17">
        <f>F20-H20</f>
        <v>10261.28838620118</v>
      </c>
      <c r="N20" s="19" t="s">
        <v>341</v>
      </c>
      <c r="O20" s="28">
        <v>11</v>
      </c>
      <c r="P20" s="13">
        <v>1744.8696577250785</v>
      </c>
      <c r="Q20" s="13">
        <v>8516.4187284761028</v>
      </c>
      <c r="R20" s="13">
        <v>0</v>
      </c>
      <c r="S20" s="35"/>
    </row>
    <row r="21" spans="1:19" x14ac:dyDescent="0.2">
      <c r="A21" s="19">
        <f>A20+1</f>
        <v>9</v>
      </c>
      <c r="B21" s="6" t="s">
        <v>351</v>
      </c>
      <c r="D21" s="17">
        <v>2984.6043876559602</v>
      </c>
      <c r="E21" s="17"/>
      <c r="F21" s="17">
        <v>2984.6043876559602</v>
      </c>
      <c r="H21" s="17"/>
      <c r="I21" s="6"/>
      <c r="J21" s="19" t="s">
        <v>352</v>
      </c>
      <c r="K21" s="28">
        <v>31</v>
      </c>
      <c r="L21" s="17">
        <f t="shared" ref="L21:L23" si="3">F21-H21</f>
        <v>2984.6043876559602</v>
      </c>
      <c r="N21" s="19" t="s">
        <v>353</v>
      </c>
      <c r="O21" s="28">
        <v>28</v>
      </c>
      <c r="P21" s="13">
        <v>553.6717904429679</v>
      </c>
      <c r="Q21" s="13">
        <v>2430.9325972129923</v>
      </c>
      <c r="R21" s="13">
        <v>0</v>
      </c>
      <c r="S21" s="35"/>
    </row>
    <row r="22" spans="1:19" x14ac:dyDescent="0.2">
      <c r="A22" s="19">
        <f t="shared" ref="A22:A24" si="4">A21+1</f>
        <v>10</v>
      </c>
      <c r="B22" s="6" t="s">
        <v>354</v>
      </c>
      <c r="D22" s="17">
        <v>0</v>
      </c>
      <c r="E22" s="17"/>
      <c r="F22" s="17">
        <v>0</v>
      </c>
      <c r="H22" s="17"/>
      <c r="I22" s="6"/>
      <c r="K22" s="28">
        <v>0</v>
      </c>
      <c r="L22" s="17">
        <f t="shared" si="3"/>
        <v>0</v>
      </c>
      <c r="N22" s="19" t="s">
        <v>355</v>
      </c>
      <c r="O22" s="28">
        <v>34</v>
      </c>
      <c r="P22" s="13">
        <v>0</v>
      </c>
      <c r="Q22" s="13">
        <v>0</v>
      </c>
      <c r="R22" s="13">
        <v>0</v>
      </c>
      <c r="S22" s="35"/>
    </row>
    <row r="23" spans="1:19" x14ac:dyDescent="0.2">
      <c r="A23" s="19">
        <f t="shared" si="4"/>
        <v>11</v>
      </c>
      <c r="B23" s="6" t="s">
        <v>356</v>
      </c>
      <c r="D23" s="17">
        <v>14135.587472300971</v>
      </c>
      <c r="E23" s="17"/>
      <c r="F23" s="17">
        <v>14135.587472300971</v>
      </c>
      <c r="H23" s="17"/>
      <c r="I23" s="6"/>
      <c r="K23" s="28">
        <v>0</v>
      </c>
      <c r="L23" s="17">
        <f t="shared" si="3"/>
        <v>14135.587472300971</v>
      </c>
      <c r="N23" s="19" t="s">
        <v>357</v>
      </c>
      <c r="O23" s="28">
        <v>37</v>
      </c>
      <c r="P23" s="13">
        <v>2164.0334581366324</v>
      </c>
      <c r="Q23" s="13">
        <v>11971.55401416434</v>
      </c>
      <c r="R23" s="13">
        <v>0</v>
      </c>
      <c r="S23" s="35"/>
    </row>
    <row r="24" spans="1:19" x14ac:dyDescent="0.2">
      <c r="A24" s="19">
        <f t="shared" si="4"/>
        <v>12</v>
      </c>
      <c r="B24" s="6" t="s">
        <v>358</v>
      </c>
      <c r="D24" s="36">
        <f>SUM(D20:D23)</f>
        <v>27381.480246158113</v>
      </c>
      <c r="F24" s="36">
        <f>SUM(F20:F23)</f>
        <v>27381.480246158113</v>
      </c>
      <c r="H24" s="36">
        <f>SUM(H20:H23)</f>
        <v>0</v>
      </c>
      <c r="I24" s="6"/>
      <c r="J24" s="104"/>
      <c r="L24" s="36">
        <f>SUM(L20:L23)</f>
        <v>27381.480246158113</v>
      </c>
      <c r="P24" s="36">
        <f t="shared" ref="P24:R24" si="5">SUM(P20:P23)</f>
        <v>4462.5749063046787</v>
      </c>
      <c r="Q24" s="36">
        <f t="shared" si="5"/>
        <v>22918.905339853434</v>
      </c>
      <c r="R24" s="36">
        <f t="shared" si="5"/>
        <v>0</v>
      </c>
      <c r="S24" s="35"/>
    </row>
    <row r="25" spans="1:19" x14ac:dyDescent="0.2">
      <c r="D25" s="35"/>
      <c r="I25" s="6"/>
      <c r="P25" s="17"/>
      <c r="Q25" s="17"/>
      <c r="R25" s="17"/>
      <c r="S25" s="35"/>
    </row>
    <row r="26" spans="1:19" x14ac:dyDescent="0.2">
      <c r="B26" s="11" t="s">
        <v>359</v>
      </c>
      <c r="I26" s="6"/>
      <c r="P26" s="17"/>
      <c r="Q26" s="17"/>
      <c r="R26" s="17"/>
      <c r="S26" s="35"/>
    </row>
    <row r="27" spans="1:19" x14ac:dyDescent="0.2">
      <c r="A27" s="19">
        <f>A24+1</f>
        <v>13</v>
      </c>
      <c r="B27" s="6" t="s">
        <v>360</v>
      </c>
      <c r="D27" s="17">
        <v>0</v>
      </c>
      <c r="E27" s="17"/>
      <c r="F27" s="17">
        <v>0</v>
      </c>
      <c r="H27" s="17"/>
      <c r="I27" s="6"/>
      <c r="K27" s="28">
        <v>0</v>
      </c>
      <c r="L27" s="17">
        <f>F27-H27</f>
        <v>0</v>
      </c>
      <c r="N27" s="19" t="s">
        <v>361</v>
      </c>
      <c r="O27" s="28">
        <v>42</v>
      </c>
      <c r="P27" s="13">
        <v>0</v>
      </c>
      <c r="Q27" s="13">
        <v>0</v>
      </c>
      <c r="R27" s="13">
        <v>0</v>
      </c>
      <c r="S27" s="35"/>
    </row>
    <row r="28" spans="1:19" x14ac:dyDescent="0.2">
      <c r="A28" s="19">
        <f>A27+1</f>
        <v>14</v>
      </c>
      <c r="B28" s="6" t="s">
        <v>362</v>
      </c>
      <c r="D28" s="17">
        <v>0</v>
      </c>
      <c r="E28" s="17"/>
      <c r="F28" s="17">
        <v>0</v>
      </c>
      <c r="H28" s="17"/>
      <c r="I28" s="6"/>
      <c r="K28" s="28">
        <v>0</v>
      </c>
      <c r="L28" s="17">
        <f t="shared" ref="L28:L33" si="6">F28-H28</f>
        <v>0</v>
      </c>
      <c r="N28" s="19" t="s">
        <v>363</v>
      </c>
      <c r="O28" s="28">
        <v>45</v>
      </c>
      <c r="P28" s="13">
        <v>0</v>
      </c>
      <c r="Q28" s="13">
        <v>0</v>
      </c>
      <c r="R28" s="13">
        <v>0</v>
      </c>
      <c r="S28" s="35"/>
    </row>
    <row r="29" spans="1:19" x14ac:dyDescent="0.2">
      <c r="A29" s="19">
        <f t="shared" ref="A29:A34" si="7">A28+1</f>
        <v>15</v>
      </c>
      <c r="B29" s="6" t="s">
        <v>364</v>
      </c>
      <c r="D29" s="17">
        <v>0</v>
      </c>
      <c r="E29" s="17"/>
      <c r="F29" s="17">
        <v>0</v>
      </c>
      <c r="H29" s="17"/>
      <c r="I29" s="6"/>
      <c r="K29" s="28">
        <v>0</v>
      </c>
      <c r="L29" s="17">
        <f t="shared" si="6"/>
        <v>0</v>
      </c>
      <c r="N29" s="19" t="s">
        <v>365</v>
      </c>
      <c r="O29" s="28">
        <v>48</v>
      </c>
      <c r="P29" s="13">
        <v>0</v>
      </c>
      <c r="Q29" s="13">
        <v>0</v>
      </c>
      <c r="R29" s="13">
        <v>0</v>
      </c>
      <c r="S29" s="35"/>
    </row>
    <row r="30" spans="1:19" x14ac:dyDescent="0.2">
      <c r="A30" s="19">
        <f t="shared" si="7"/>
        <v>16</v>
      </c>
      <c r="B30" s="6" t="s">
        <v>366</v>
      </c>
      <c r="D30" s="17">
        <v>0</v>
      </c>
      <c r="E30" s="17"/>
      <c r="F30" s="17">
        <v>0</v>
      </c>
      <c r="H30" s="17"/>
      <c r="I30" s="6"/>
      <c r="K30" s="28">
        <v>0</v>
      </c>
      <c r="L30" s="17">
        <f t="shared" si="6"/>
        <v>0</v>
      </c>
      <c r="N30" s="19" t="s">
        <v>367</v>
      </c>
      <c r="O30" s="28">
        <v>51</v>
      </c>
      <c r="P30" s="10">
        <v>0</v>
      </c>
      <c r="Q30" s="10">
        <v>0</v>
      </c>
      <c r="R30" s="10">
        <v>0</v>
      </c>
      <c r="S30" s="35"/>
    </row>
    <row r="31" spans="1:19" x14ac:dyDescent="0.2">
      <c r="A31" s="19">
        <f t="shared" si="7"/>
        <v>17</v>
      </c>
      <c r="B31" s="6" t="s">
        <v>368</v>
      </c>
      <c r="D31" s="17">
        <v>0</v>
      </c>
      <c r="E31" s="17"/>
      <c r="F31" s="17">
        <v>0</v>
      </c>
      <c r="H31" s="17"/>
      <c r="I31" s="6"/>
      <c r="K31" s="28">
        <v>0</v>
      </c>
      <c r="L31" s="17">
        <f t="shared" si="6"/>
        <v>0</v>
      </c>
      <c r="N31" s="19" t="s">
        <v>369</v>
      </c>
      <c r="O31" s="28">
        <v>54</v>
      </c>
      <c r="P31" s="13">
        <v>0</v>
      </c>
      <c r="Q31" s="13">
        <v>0</v>
      </c>
      <c r="R31" s="13">
        <v>0</v>
      </c>
      <c r="S31" s="35"/>
    </row>
    <row r="32" spans="1:19" x14ac:dyDescent="0.2">
      <c r="A32" s="19">
        <f t="shared" si="7"/>
        <v>18</v>
      </c>
      <c r="B32" s="6" t="s">
        <v>370</v>
      </c>
      <c r="D32" s="17">
        <v>1294.5219427863499</v>
      </c>
      <c r="E32" s="17"/>
      <c r="F32" s="17">
        <v>1294.5219427863499</v>
      </c>
      <c r="H32" s="17"/>
      <c r="I32" s="6"/>
      <c r="K32" s="28">
        <v>0</v>
      </c>
      <c r="L32" s="17">
        <f t="shared" si="6"/>
        <v>1294.5219427863499</v>
      </c>
      <c r="N32" s="19" t="s">
        <v>371</v>
      </c>
      <c r="O32" s="28">
        <v>57</v>
      </c>
      <c r="P32" s="13">
        <v>0</v>
      </c>
      <c r="Q32" s="13">
        <v>1294.5219427863499</v>
      </c>
      <c r="R32" s="13">
        <v>0</v>
      </c>
      <c r="S32" s="35"/>
    </row>
    <row r="33" spans="1:19" x14ac:dyDescent="0.2">
      <c r="A33" s="19">
        <f t="shared" si="7"/>
        <v>19</v>
      </c>
      <c r="B33" s="6" t="s">
        <v>372</v>
      </c>
      <c r="D33" s="17">
        <v>29913.696260682678</v>
      </c>
      <c r="E33" s="17"/>
      <c r="F33" s="17">
        <v>29913.696260682678</v>
      </c>
      <c r="H33" s="17">
        <v>18533.95038585359</v>
      </c>
      <c r="I33" s="6"/>
      <c r="J33" s="19" t="s">
        <v>373</v>
      </c>
      <c r="K33" s="28">
        <v>60</v>
      </c>
      <c r="L33" s="17">
        <f t="shared" si="6"/>
        <v>11379.745874829088</v>
      </c>
      <c r="N33" s="19" t="s">
        <v>374</v>
      </c>
      <c r="O33" s="28">
        <v>63</v>
      </c>
      <c r="P33" s="13">
        <v>1093.9002420090587</v>
      </c>
      <c r="Q33" s="13">
        <v>8163.6709527584489</v>
      </c>
      <c r="R33" s="13">
        <v>20656.12506591517</v>
      </c>
      <c r="S33" s="35"/>
    </row>
    <row r="34" spans="1:19" x14ac:dyDescent="0.2">
      <c r="A34" s="19">
        <f t="shared" si="7"/>
        <v>20</v>
      </c>
      <c r="B34" s="6" t="s">
        <v>375</v>
      </c>
      <c r="D34" s="36">
        <f>SUM(D27:D33)</f>
        <v>31208.218203469027</v>
      </c>
      <c r="F34" s="36">
        <f>SUM(F27:F33)</f>
        <v>31208.218203469027</v>
      </c>
      <c r="H34" s="36">
        <f>SUM(H27:H33)</f>
        <v>18533.95038585359</v>
      </c>
      <c r="I34" s="6"/>
      <c r="L34" s="36">
        <f>SUM(L27:L33)</f>
        <v>12674.267817615439</v>
      </c>
      <c r="P34" s="36">
        <f t="shared" ref="P34:R34" si="8">SUM(P27:P33)</f>
        <v>1093.9002420090587</v>
      </c>
      <c r="Q34" s="36">
        <f t="shared" si="8"/>
        <v>9458.1928955447984</v>
      </c>
      <c r="R34" s="36">
        <f t="shared" si="8"/>
        <v>20656.12506591517</v>
      </c>
      <c r="S34" s="35"/>
    </row>
    <row r="35" spans="1:19" x14ac:dyDescent="0.2">
      <c r="D35" s="35"/>
      <c r="I35" s="6"/>
      <c r="P35" s="17"/>
      <c r="Q35" s="17"/>
      <c r="R35" s="17"/>
      <c r="S35" s="35"/>
    </row>
    <row r="36" spans="1:19" x14ac:dyDescent="0.2">
      <c r="B36" s="11" t="s">
        <v>376</v>
      </c>
      <c r="I36" s="6"/>
      <c r="P36" s="17"/>
      <c r="Q36" s="17"/>
      <c r="R36" s="17"/>
      <c r="S36" s="35"/>
    </row>
    <row r="37" spans="1:19" x14ac:dyDescent="0.2">
      <c r="A37" s="19">
        <f>A34+1</f>
        <v>21</v>
      </c>
      <c r="B37" s="6" t="s">
        <v>377</v>
      </c>
      <c r="D37" s="17">
        <v>10709.990086266376</v>
      </c>
      <c r="E37" s="17"/>
      <c r="F37" s="17">
        <v>10709.990086266376</v>
      </c>
      <c r="G37" s="17"/>
      <c r="H37" s="17"/>
      <c r="I37" s="17"/>
      <c r="J37" s="130"/>
      <c r="K37" s="28">
        <v>0</v>
      </c>
      <c r="L37" s="17">
        <f t="shared" ref="L37:L51" si="9">F37-H37</f>
        <v>10709.990086266376</v>
      </c>
      <c r="N37" s="19" t="s">
        <v>378</v>
      </c>
      <c r="O37" s="28">
        <v>68</v>
      </c>
      <c r="P37" s="13">
        <v>2202.1525045218254</v>
      </c>
      <c r="Q37" s="13">
        <v>8497.0418748159027</v>
      </c>
      <c r="R37" s="13">
        <v>10.795706928649199</v>
      </c>
      <c r="S37" s="35"/>
    </row>
    <row r="38" spans="1:19" x14ac:dyDescent="0.2">
      <c r="A38" s="19">
        <f>A37+1</f>
        <v>22</v>
      </c>
      <c r="B38" s="6" t="s">
        <v>379</v>
      </c>
      <c r="D38" s="17">
        <v>0</v>
      </c>
      <c r="E38" s="17"/>
      <c r="F38" s="17">
        <v>0</v>
      </c>
      <c r="G38" s="17"/>
      <c r="H38" s="17"/>
      <c r="I38" s="17"/>
      <c r="J38" s="130"/>
      <c r="K38" s="28">
        <v>0</v>
      </c>
      <c r="L38" s="17">
        <f t="shared" si="9"/>
        <v>0</v>
      </c>
      <c r="N38" s="19" t="s">
        <v>380</v>
      </c>
      <c r="O38" s="28">
        <v>71</v>
      </c>
      <c r="P38" s="13">
        <v>0</v>
      </c>
      <c r="Q38" s="13">
        <v>0</v>
      </c>
      <c r="R38" s="13">
        <v>0</v>
      </c>
      <c r="S38" s="35"/>
    </row>
    <row r="39" spans="1:19" x14ac:dyDescent="0.2">
      <c r="A39" s="19">
        <f>A38+1</f>
        <v>23</v>
      </c>
      <c r="B39" s="6" t="s">
        <v>381</v>
      </c>
      <c r="D39" s="17">
        <v>0</v>
      </c>
      <c r="E39" s="17"/>
      <c r="F39" s="17">
        <v>0</v>
      </c>
      <c r="G39" s="17"/>
      <c r="H39" s="17"/>
      <c r="I39" s="17"/>
      <c r="J39" s="130"/>
      <c r="K39" s="28">
        <v>0</v>
      </c>
      <c r="L39" s="17">
        <f t="shared" si="9"/>
        <v>0</v>
      </c>
      <c r="N39" s="19" t="s">
        <v>382</v>
      </c>
      <c r="O39" s="28">
        <v>74</v>
      </c>
      <c r="P39" s="13">
        <v>0</v>
      </c>
      <c r="Q39" s="13">
        <v>0</v>
      </c>
      <c r="R39" s="13">
        <v>0</v>
      </c>
      <c r="S39" s="35"/>
    </row>
    <row r="40" spans="1:19" x14ac:dyDescent="0.2">
      <c r="B40" s="6" t="s">
        <v>383</v>
      </c>
      <c r="D40" s="17"/>
      <c r="E40" s="17"/>
      <c r="F40" s="17"/>
      <c r="G40" s="17"/>
      <c r="H40" s="17"/>
      <c r="I40" s="17"/>
      <c r="J40" s="130"/>
      <c r="K40" s="28">
        <v>0</v>
      </c>
      <c r="L40" s="17"/>
      <c r="P40" s="13">
        <v>0</v>
      </c>
      <c r="Q40" s="13">
        <v>0</v>
      </c>
      <c r="R40" s="13">
        <v>0</v>
      </c>
      <c r="S40" s="35"/>
    </row>
    <row r="41" spans="1:19" x14ac:dyDescent="0.2">
      <c r="A41" s="19">
        <f>A39+1</f>
        <v>24</v>
      </c>
      <c r="B41" s="105" t="s">
        <v>384</v>
      </c>
      <c r="D41" s="17">
        <v>0</v>
      </c>
      <c r="E41" s="17"/>
      <c r="F41" s="17">
        <v>0</v>
      </c>
      <c r="G41" s="17"/>
      <c r="H41" s="17"/>
      <c r="I41" s="17"/>
      <c r="J41" s="130"/>
      <c r="K41" s="28">
        <v>0</v>
      </c>
      <c r="L41" s="17">
        <f t="shared" si="9"/>
        <v>0</v>
      </c>
      <c r="N41" s="19" t="s">
        <v>385</v>
      </c>
      <c r="O41" s="28">
        <v>77</v>
      </c>
      <c r="P41" s="13">
        <v>0</v>
      </c>
      <c r="Q41" s="13">
        <v>0</v>
      </c>
      <c r="R41" s="13">
        <v>0</v>
      </c>
      <c r="S41" s="35"/>
    </row>
    <row r="42" spans="1:19" x14ac:dyDescent="0.2">
      <c r="A42" s="19">
        <f t="shared" ref="A42:A52" si="10">A41+1</f>
        <v>25</v>
      </c>
      <c r="B42" s="105" t="s">
        <v>386</v>
      </c>
      <c r="D42" s="17">
        <v>0</v>
      </c>
      <c r="E42" s="17"/>
      <c r="F42" s="17">
        <v>0</v>
      </c>
      <c r="G42" s="17"/>
      <c r="H42" s="17"/>
      <c r="I42" s="17"/>
      <c r="J42" s="130"/>
      <c r="K42" s="28">
        <v>0</v>
      </c>
      <c r="L42" s="17">
        <f t="shared" si="9"/>
        <v>0</v>
      </c>
      <c r="N42" s="19" t="s">
        <v>387</v>
      </c>
      <c r="O42" s="28">
        <v>80</v>
      </c>
      <c r="P42" s="13">
        <v>0</v>
      </c>
      <c r="Q42" s="13">
        <v>0</v>
      </c>
      <c r="R42" s="13">
        <v>0</v>
      </c>
      <c r="S42" s="35"/>
    </row>
    <row r="43" spans="1:19" x14ac:dyDescent="0.2">
      <c r="A43" s="19">
        <f t="shared" si="10"/>
        <v>26</v>
      </c>
      <c r="B43" s="6" t="s">
        <v>388</v>
      </c>
      <c r="D43" s="17">
        <v>0</v>
      </c>
      <c r="E43" s="17"/>
      <c r="F43" s="17">
        <v>0</v>
      </c>
      <c r="G43" s="17"/>
      <c r="H43" s="17"/>
      <c r="I43" s="17"/>
      <c r="J43" s="130"/>
      <c r="K43" s="28">
        <v>0</v>
      </c>
      <c r="L43" s="17">
        <f t="shared" si="9"/>
        <v>0</v>
      </c>
      <c r="N43" s="19" t="s">
        <v>389</v>
      </c>
      <c r="O43" s="28">
        <v>83</v>
      </c>
      <c r="P43" s="13">
        <v>0</v>
      </c>
      <c r="Q43" s="13">
        <v>0</v>
      </c>
      <c r="R43" s="13">
        <v>0</v>
      </c>
      <c r="S43" s="35"/>
    </row>
    <row r="44" spans="1:19" x14ac:dyDescent="0.2">
      <c r="A44" s="19">
        <f t="shared" si="10"/>
        <v>27</v>
      </c>
      <c r="B44" s="6" t="s">
        <v>390</v>
      </c>
      <c r="D44" s="17">
        <v>0</v>
      </c>
      <c r="E44" s="17"/>
      <c r="F44" s="17">
        <v>0</v>
      </c>
      <c r="G44" s="17"/>
      <c r="H44" s="17"/>
      <c r="I44" s="17"/>
      <c r="J44" s="130"/>
      <c r="K44" s="28">
        <v>0</v>
      </c>
      <c r="L44" s="17">
        <f t="shared" si="9"/>
        <v>0</v>
      </c>
      <c r="N44" s="19" t="s">
        <v>391</v>
      </c>
      <c r="O44" s="28">
        <v>86</v>
      </c>
      <c r="P44" s="13">
        <v>0</v>
      </c>
      <c r="Q44" s="13">
        <v>0</v>
      </c>
      <c r="R44" s="13">
        <v>0</v>
      </c>
      <c r="S44" s="35"/>
    </row>
    <row r="45" spans="1:19" x14ac:dyDescent="0.2">
      <c r="A45" s="19">
        <f t="shared" si="10"/>
        <v>28</v>
      </c>
      <c r="B45" s="6" t="s">
        <v>392</v>
      </c>
      <c r="D45" s="17">
        <v>0</v>
      </c>
      <c r="E45" s="17"/>
      <c r="F45" s="17">
        <v>0</v>
      </c>
      <c r="G45" s="17"/>
      <c r="H45" s="17"/>
      <c r="I45" s="17"/>
      <c r="J45" s="130"/>
      <c r="K45" s="28">
        <v>0</v>
      </c>
      <c r="L45" s="17">
        <f t="shared" si="9"/>
        <v>0</v>
      </c>
      <c r="N45" s="19" t="s">
        <v>393</v>
      </c>
      <c r="O45" s="28">
        <v>89</v>
      </c>
      <c r="P45" s="13">
        <v>0</v>
      </c>
      <c r="Q45" s="13">
        <v>0</v>
      </c>
      <c r="R45" s="13">
        <v>0</v>
      </c>
      <c r="S45" s="35"/>
    </row>
    <row r="46" spans="1:19" x14ac:dyDescent="0.2">
      <c r="A46" s="19">
        <f t="shared" si="10"/>
        <v>29</v>
      </c>
      <c r="B46" s="6" t="s">
        <v>394</v>
      </c>
      <c r="D46" s="17">
        <v>0</v>
      </c>
      <c r="E46" s="17"/>
      <c r="F46" s="17">
        <v>0</v>
      </c>
      <c r="G46" s="17"/>
      <c r="H46" s="17"/>
      <c r="I46" s="17"/>
      <c r="J46" s="130"/>
      <c r="K46" s="28">
        <v>0</v>
      </c>
      <c r="L46" s="17">
        <f t="shared" si="9"/>
        <v>0</v>
      </c>
      <c r="N46" s="19" t="s">
        <v>395</v>
      </c>
      <c r="O46" s="28">
        <v>92</v>
      </c>
      <c r="P46" s="13">
        <v>0</v>
      </c>
      <c r="Q46" s="13">
        <v>0</v>
      </c>
      <c r="R46" s="13">
        <v>0</v>
      </c>
      <c r="S46" s="35"/>
    </row>
    <row r="47" spans="1:19" x14ac:dyDescent="0.2">
      <c r="B47" s="6" t="s">
        <v>396</v>
      </c>
      <c r="D47" s="17"/>
      <c r="E47" s="17"/>
      <c r="F47" s="17"/>
      <c r="G47" s="17"/>
      <c r="H47" s="17"/>
      <c r="I47" s="17"/>
      <c r="J47" s="130"/>
      <c r="K47" s="28">
        <v>0</v>
      </c>
      <c r="L47" s="17"/>
      <c r="N47" s="1"/>
      <c r="P47" s="13">
        <v>0</v>
      </c>
      <c r="Q47" s="13">
        <v>0</v>
      </c>
      <c r="R47" s="13">
        <v>0</v>
      </c>
      <c r="S47" s="35"/>
    </row>
    <row r="48" spans="1:19" x14ac:dyDescent="0.2">
      <c r="A48" s="19">
        <f>A46+1</f>
        <v>30</v>
      </c>
      <c r="B48" s="105" t="s">
        <v>193</v>
      </c>
      <c r="D48" s="17">
        <v>0</v>
      </c>
      <c r="F48" s="17">
        <v>0</v>
      </c>
      <c r="I48" s="6"/>
      <c r="K48" s="28">
        <v>0</v>
      </c>
      <c r="L48" s="17">
        <f t="shared" si="9"/>
        <v>0</v>
      </c>
      <c r="N48" s="19" t="s">
        <v>397</v>
      </c>
      <c r="O48" s="28">
        <v>95</v>
      </c>
      <c r="P48" s="13">
        <v>0</v>
      </c>
      <c r="Q48" s="13">
        <v>0</v>
      </c>
      <c r="R48" s="13">
        <v>0</v>
      </c>
      <c r="S48" s="35"/>
    </row>
    <row r="49" spans="1:19" x14ac:dyDescent="0.2">
      <c r="A49" s="19">
        <f t="shared" si="10"/>
        <v>31</v>
      </c>
      <c r="B49" s="105" t="s">
        <v>29</v>
      </c>
      <c r="D49" s="17">
        <v>0</v>
      </c>
      <c r="F49" s="17">
        <v>0</v>
      </c>
      <c r="H49" s="17"/>
      <c r="I49" s="6"/>
      <c r="K49" s="28">
        <v>0</v>
      </c>
      <c r="L49" s="17">
        <f t="shared" si="9"/>
        <v>0</v>
      </c>
      <c r="N49" s="19" t="s">
        <v>399</v>
      </c>
      <c r="O49" s="28">
        <v>98</v>
      </c>
      <c r="P49" s="13">
        <v>0</v>
      </c>
      <c r="Q49" s="13">
        <v>0</v>
      </c>
      <c r="R49" s="13">
        <v>0</v>
      </c>
      <c r="S49" s="35"/>
    </row>
    <row r="50" spans="1:19" x14ac:dyDescent="0.2">
      <c r="A50" s="19">
        <f t="shared" si="10"/>
        <v>32</v>
      </c>
      <c r="B50" s="105" t="s">
        <v>191</v>
      </c>
      <c r="D50" s="17">
        <v>0</v>
      </c>
      <c r="F50" s="17">
        <v>0</v>
      </c>
      <c r="I50" s="6"/>
      <c r="K50" s="28">
        <v>0</v>
      </c>
      <c r="L50" s="17">
        <f t="shared" si="9"/>
        <v>0</v>
      </c>
      <c r="N50" s="19" t="s">
        <v>400</v>
      </c>
      <c r="O50" s="28">
        <v>101</v>
      </c>
      <c r="P50" s="13">
        <v>0</v>
      </c>
      <c r="Q50" s="13">
        <v>0</v>
      </c>
      <c r="R50" s="13">
        <v>0</v>
      </c>
      <c r="S50" s="35"/>
    </row>
    <row r="51" spans="1:19" x14ac:dyDescent="0.2">
      <c r="A51" s="19">
        <f t="shared" si="10"/>
        <v>33</v>
      </c>
      <c r="B51" s="6" t="s">
        <v>401</v>
      </c>
      <c r="D51" s="17">
        <v>18339.883386175716</v>
      </c>
      <c r="F51" s="17">
        <v>18339.883386175716</v>
      </c>
      <c r="H51" s="17"/>
      <c r="I51" s="6"/>
      <c r="K51" s="28">
        <v>0</v>
      </c>
      <c r="L51" s="17">
        <f t="shared" si="9"/>
        <v>18339.883386175716</v>
      </c>
      <c r="N51" s="19" t="s">
        <v>402</v>
      </c>
      <c r="O51" s="28">
        <v>104</v>
      </c>
      <c r="P51" s="13">
        <v>3490.1646868213684</v>
      </c>
      <c r="Q51" s="13">
        <v>14849.718699354347</v>
      </c>
      <c r="R51" s="13">
        <v>0</v>
      </c>
      <c r="S51" s="35"/>
    </row>
    <row r="52" spans="1:19" x14ac:dyDescent="0.2">
      <c r="A52" s="19">
        <f t="shared" si="10"/>
        <v>34</v>
      </c>
      <c r="B52" s="6" t="s">
        <v>403</v>
      </c>
      <c r="D52" s="36">
        <f>SUM(D37:D51)</f>
        <v>29049.873472442094</v>
      </c>
      <c r="F52" s="36">
        <f>SUM(F37:F51)</f>
        <v>29049.873472442094</v>
      </c>
      <c r="H52" s="36">
        <f>SUM(H37:H51)</f>
        <v>0</v>
      </c>
      <c r="I52" s="6"/>
      <c r="L52" s="36">
        <f>SUM(L37:L51)</f>
        <v>29049.873472442094</v>
      </c>
      <c r="P52" s="36">
        <f>SUM(P37:P51)</f>
        <v>5692.3171913431943</v>
      </c>
      <c r="Q52" s="36">
        <f t="shared" ref="Q52:R52" si="11">SUM(Q37:Q51)</f>
        <v>23346.76057417025</v>
      </c>
      <c r="R52" s="36">
        <f t="shared" si="11"/>
        <v>10.795706928649199</v>
      </c>
      <c r="S52" s="35"/>
    </row>
    <row r="53" spans="1:19" x14ac:dyDescent="0.2">
      <c r="D53" s="35"/>
      <c r="F53" s="35"/>
      <c r="I53" s="6"/>
      <c r="S53" s="35"/>
    </row>
    <row r="54" spans="1:19" ht="13.5" thickBot="1" x14ac:dyDescent="0.25">
      <c r="A54" s="19">
        <f>A52+1</f>
        <v>35</v>
      </c>
      <c r="B54" s="6" t="s">
        <v>404</v>
      </c>
      <c r="D54" s="39">
        <f>D17+D24+D34+D52</f>
        <v>2335177.585828058</v>
      </c>
      <c r="F54" s="39">
        <f>F17+F24+F34+F52</f>
        <v>2335177.585828058</v>
      </c>
      <c r="H54" s="39">
        <f>H17+H24+H34+H52</f>
        <v>18533.95038585359</v>
      </c>
      <c r="I54" s="6"/>
      <c r="L54" s="39">
        <f>L17+L24+L34+L52</f>
        <v>2316643.6354422043</v>
      </c>
      <c r="P54" s="39">
        <f>P17+P24+P34+P52</f>
        <v>560994.27328725997</v>
      </c>
      <c r="Q54" s="39">
        <f>Q17+Q24+Q34+Q52</f>
        <v>1753516.391767954</v>
      </c>
      <c r="R54" s="39">
        <f>R17+R24+R34+R52</f>
        <v>20666.92077284382</v>
      </c>
      <c r="S54" s="35"/>
    </row>
    <row r="55" spans="1:19" ht="13.5" thickTop="1" x14ac:dyDescent="0.2">
      <c r="D55" s="35"/>
      <c r="F55" s="35"/>
      <c r="P55" s="35"/>
      <c r="Q55" s="35"/>
      <c r="R55" s="35"/>
    </row>
    <row r="56" spans="1:19" x14ac:dyDescent="0.2">
      <c r="D56" s="35"/>
      <c r="F56" s="35"/>
      <c r="H56" s="35"/>
      <c r="L56" s="35"/>
      <c r="N56" s="1"/>
      <c r="P56" s="35"/>
      <c r="Q56" s="35"/>
      <c r="R56" s="35"/>
    </row>
    <row r="57" spans="1:19" x14ac:dyDescent="0.2">
      <c r="N57" s="1"/>
    </row>
    <row r="58" spans="1:19" x14ac:dyDescent="0.2">
      <c r="A58" s="103"/>
    </row>
    <row r="60" spans="1:19" x14ac:dyDescent="0.2">
      <c r="N60" s="1"/>
    </row>
    <row r="63" spans="1:19" x14ac:dyDescent="0.2">
      <c r="N63" s="1"/>
    </row>
    <row r="65" spans="14:14" x14ac:dyDescent="0.2">
      <c r="N65" s="1"/>
    </row>
    <row r="66" spans="14:14" x14ac:dyDescent="0.2">
      <c r="N66" s="1"/>
    </row>
  </sheetData>
  <mergeCells count="2">
    <mergeCell ref="A2:R2"/>
    <mergeCell ref="A3:R3"/>
  </mergeCells>
  <printOptions horizontalCentered="1"/>
  <pageMargins left="0.7" right="0.7" top="0.75" bottom="0.75" header="0.3" footer="0.3"/>
  <pageSetup scale="53" orientation="landscape" r:id="rId1"/>
  <headerFooter>
    <oddHeader xml:space="preserve">&amp;R&amp;"Arial,Regular"&amp;10Filed: 2025-02-28
EB-2025-0064
Phase 3 Exhibit 7
Tab 3
Schedule 5
Attachment 10
Page 1 of 6
</oddHeader>
  </headerFooter>
  <colBreaks count="1" manualBreakCount="1">
    <brk id="19" max="7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BA53-E0B7-482F-AA82-C043E27000AE}">
  <dimension ref="A1:AD58"/>
  <sheetViews>
    <sheetView view="pageBreakPreview" topLeftCell="C1" zoomScale="85" zoomScaleNormal="100" zoomScaleSheetLayoutView="85" workbookViewId="0">
      <selection activeCell="Z23" sqref="Z23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17.140625" style="6" customWidth="1"/>
    <col min="7" max="7" width="1.5703125" style="6" customWidth="1"/>
    <col min="8" max="8" width="21.42578125" style="19" customWidth="1"/>
    <col min="9" max="9" width="1.5703125" style="6" customWidth="1"/>
    <col min="10" max="10" width="17.140625" style="6" customWidth="1"/>
    <col min="11" max="11" width="1.5703125" style="6" customWidth="1"/>
    <col min="12" max="12" width="20" style="19" customWidth="1"/>
    <col min="13" max="13" width="1.5703125" style="6" customWidth="1"/>
    <col min="14" max="14" width="10.5703125" style="6" customWidth="1"/>
    <col min="15" max="16" width="11.5703125" style="6" customWidth="1"/>
    <col min="17" max="18" width="11.5703125" style="6" hidden="1" customWidth="1"/>
    <col min="19" max="19" width="11.5703125" style="6" customWidth="1"/>
    <col min="20" max="20" width="11.42578125" style="6" customWidth="1"/>
    <col min="21" max="29" width="10.5703125" style="6" customWidth="1"/>
    <col min="30" max="16384" width="9.140625" style="6"/>
  </cols>
  <sheetData>
    <row r="1" spans="1:30" ht="54.6" customHeight="1" x14ac:dyDescent="0.2"/>
    <row r="2" spans="1:30" ht="15" customHeight="1" x14ac:dyDescent="0.2">
      <c r="A2" s="234" t="s">
        <v>452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 t="s">
        <v>452</v>
      </c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</row>
    <row r="3" spans="1:30" ht="15" customHeight="1" x14ac:dyDescent="0.2">
      <c r="A3" s="234" t="s">
        <v>469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 t="s">
        <v>469</v>
      </c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</row>
    <row r="5" spans="1:30" x14ac:dyDescent="0.2">
      <c r="D5" s="19" t="s">
        <v>325</v>
      </c>
    </row>
    <row r="6" spans="1:30" x14ac:dyDescent="0.2">
      <c r="A6" s="19" t="s">
        <v>3</v>
      </c>
      <c r="D6" s="19" t="s">
        <v>7</v>
      </c>
      <c r="F6" s="19" t="s">
        <v>326</v>
      </c>
      <c r="H6" s="19" t="s">
        <v>327</v>
      </c>
      <c r="I6" s="19"/>
      <c r="J6" s="19" t="s">
        <v>328</v>
      </c>
      <c r="L6" s="19" t="s">
        <v>87</v>
      </c>
      <c r="N6" s="19" t="s">
        <v>407</v>
      </c>
      <c r="O6" s="19" t="s">
        <v>407</v>
      </c>
      <c r="P6" s="19" t="s">
        <v>407</v>
      </c>
      <c r="Q6" s="19" t="s">
        <v>407</v>
      </c>
      <c r="R6" s="19" t="s">
        <v>407</v>
      </c>
      <c r="S6" s="19" t="s">
        <v>407</v>
      </c>
      <c r="T6" s="19" t="s">
        <v>407</v>
      </c>
      <c r="U6" s="19" t="s">
        <v>407</v>
      </c>
      <c r="V6" s="19" t="s">
        <v>407</v>
      </c>
      <c r="W6" s="19" t="s">
        <v>407</v>
      </c>
      <c r="X6" s="19" t="s">
        <v>407</v>
      </c>
      <c r="Y6" s="19" t="s">
        <v>407</v>
      </c>
      <c r="Z6" s="19" t="s">
        <v>407</v>
      </c>
      <c r="AA6" s="19" t="s">
        <v>407</v>
      </c>
      <c r="AB6" s="19" t="s">
        <v>407</v>
      </c>
      <c r="AC6" s="19" t="s">
        <v>407</v>
      </c>
    </row>
    <row r="7" spans="1:30" x14ac:dyDescent="0.2">
      <c r="A7" s="18" t="s">
        <v>5</v>
      </c>
      <c r="B7" s="101" t="s">
        <v>6</v>
      </c>
      <c r="D7" s="18" t="s">
        <v>330</v>
      </c>
      <c r="F7" s="18" t="s">
        <v>85</v>
      </c>
      <c r="H7" s="18" t="s">
        <v>88</v>
      </c>
      <c r="I7" s="19"/>
      <c r="J7" s="18" t="s">
        <v>331</v>
      </c>
      <c r="L7" s="18" t="s">
        <v>88</v>
      </c>
      <c r="N7" s="18" t="s">
        <v>408</v>
      </c>
      <c r="O7" s="18" t="s">
        <v>409</v>
      </c>
      <c r="P7" s="18" t="s">
        <v>410</v>
      </c>
      <c r="Q7" s="18" t="s">
        <v>46</v>
      </c>
      <c r="R7" s="18" t="s">
        <v>47</v>
      </c>
      <c r="S7" s="18" t="s">
        <v>411</v>
      </c>
      <c r="T7" s="18" t="s">
        <v>412</v>
      </c>
      <c r="U7" s="18" t="s">
        <v>413</v>
      </c>
      <c r="V7" s="18" t="s">
        <v>414</v>
      </c>
      <c r="W7" s="18" t="s">
        <v>415</v>
      </c>
      <c r="X7" s="18" t="s">
        <v>416</v>
      </c>
      <c r="Y7" s="18" t="s">
        <v>417</v>
      </c>
      <c r="Z7" s="18" t="s">
        <v>418</v>
      </c>
      <c r="AA7" s="102" t="s">
        <v>419</v>
      </c>
      <c r="AB7" s="18" t="s">
        <v>420</v>
      </c>
      <c r="AC7" s="18" t="s">
        <v>421</v>
      </c>
    </row>
    <row r="8" spans="1:30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</row>
    <row r="10" spans="1:30" x14ac:dyDescent="0.2">
      <c r="B10" s="11" t="s">
        <v>335</v>
      </c>
    </row>
    <row r="11" spans="1:30" x14ac:dyDescent="0.2">
      <c r="A11" s="19">
        <v>1</v>
      </c>
      <c r="B11" s="6" t="s">
        <v>336</v>
      </c>
      <c r="D11" s="17">
        <v>270929.52717932063</v>
      </c>
      <c r="F11" s="17"/>
      <c r="I11" s="28">
        <v>0</v>
      </c>
      <c r="J11" s="17">
        <f>D11-F11</f>
        <v>270929.52717932063</v>
      </c>
      <c r="L11" s="19" t="s">
        <v>422</v>
      </c>
      <c r="M11" s="28" t="e">
        <v>#N/A</v>
      </c>
      <c r="N11" s="17">
        <v>178880.33443915378</v>
      </c>
      <c r="O11" s="17">
        <v>69383.573866603023</v>
      </c>
      <c r="P11" s="17">
        <v>6297.2593833721794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637.1758591763579</v>
      </c>
      <c r="Z11" s="17">
        <v>54.670996477038791</v>
      </c>
      <c r="AA11" s="17">
        <v>0</v>
      </c>
      <c r="AB11" s="17">
        <v>15676.512634538278</v>
      </c>
      <c r="AC11" s="17">
        <v>0</v>
      </c>
      <c r="AD11" s="35"/>
    </row>
    <row r="12" spans="1:30" x14ac:dyDescent="0.2">
      <c r="A12" s="19">
        <f>A11+1</f>
        <v>2</v>
      </c>
      <c r="B12" s="6" t="s">
        <v>338</v>
      </c>
      <c r="D12" s="17">
        <v>146116.15965078489</v>
      </c>
      <c r="E12" s="28"/>
      <c r="F12" s="17"/>
      <c r="I12" s="28">
        <v>0</v>
      </c>
      <c r="J12" s="17">
        <f t="shared" ref="J12:J16" si="0">D12-F12</f>
        <v>146116.15965078489</v>
      </c>
      <c r="L12" s="19" t="s">
        <v>423</v>
      </c>
      <c r="M12" s="28" t="e">
        <v>#N/A</v>
      </c>
      <c r="N12" s="17">
        <v>80800.624912071464</v>
      </c>
      <c r="O12" s="17">
        <v>54118.841341565145</v>
      </c>
      <c r="P12" s="17">
        <v>4754.3618094504145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2.6285734441632509</v>
      </c>
      <c r="Z12" s="17">
        <v>0</v>
      </c>
      <c r="AA12" s="17">
        <v>1579.7854956184503</v>
      </c>
      <c r="AB12" s="17">
        <v>4859.9175186352841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340</v>
      </c>
      <c r="D13" s="17">
        <v>6857.6208003154688</v>
      </c>
      <c r="F13" s="17"/>
      <c r="I13" s="28">
        <v>0</v>
      </c>
      <c r="J13" s="17">
        <f t="shared" si="0"/>
        <v>6857.6208003154688</v>
      </c>
      <c r="L13" s="19" t="s">
        <v>424</v>
      </c>
      <c r="M13" s="28" t="e">
        <v>#N/A</v>
      </c>
      <c r="N13" s="17">
        <v>3781.516991091431</v>
      </c>
      <c r="O13" s="17">
        <v>2532.7937536871132</v>
      </c>
      <c r="P13" s="17">
        <v>222.50694204157028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0.12301879041470183</v>
      </c>
      <c r="Z13" s="17">
        <v>0</v>
      </c>
      <c r="AA13" s="17">
        <v>93.233083100495676</v>
      </c>
      <c r="AB13" s="17">
        <v>227.44701160444384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342</v>
      </c>
      <c r="D14" s="17">
        <v>111517.48285214392</v>
      </c>
      <c r="F14" s="17"/>
      <c r="H14" s="19" t="s">
        <v>425</v>
      </c>
      <c r="I14" s="28">
        <v>0</v>
      </c>
      <c r="J14" s="17">
        <f t="shared" si="0"/>
        <v>111517.48285214392</v>
      </c>
      <c r="L14" s="19" t="s">
        <v>426</v>
      </c>
      <c r="M14" s="28" t="e">
        <v>#N/A</v>
      </c>
      <c r="N14" s="17">
        <v>58273.012162993509</v>
      </c>
      <c r="O14" s="17">
        <v>33403.325717486259</v>
      </c>
      <c r="P14" s="17">
        <v>11517.801456589681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1467.7886955962404</v>
      </c>
      <c r="Z14" s="17">
        <v>284.86168194613117</v>
      </c>
      <c r="AA14" s="17">
        <v>212.99517678274509</v>
      </c>
      <c r="AB14" s="17">
        <v>6357.6979607493649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345</v>
      </c>
      <c r="D15" s="17">
        <v>14324.690465038228</v>
      </c>
      <c r="F15" s="17"/>
      <c r="I15" s="28">
        <v>0</v>
      </c>
      <c r="J15" s="17">
        <f t="shared" si="0"/>
        <v>14324.690465038228</v>
      </c>
      <c r="L15" s="19" t="s">
        <v>427</v>
      </c>
      <c r="M15" s="28" t="e">
        <v>#N/A</v>
      </c>
      <c r="N15" s="17">
        <v>7496.9697679692581</v>
      </c>
      <c r="O15" s="17">
        <v>4334.8190820417858</v>
      </c>
      <c r="P15" s="17">
        <v>1410.9879286580035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193.21308142471432</v>
      </c>
      <c r="Z15" s="17">
        <v>37.497906554104617</v>
      </c>
      <c r="AA15" s="17">
        <v>14.304023908463684</v>
      </c>
      <c r="AB15" s="17">
        <v>836.89867448189773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218</v>
      </c>
      <c r="D16" s="17">
        <v>0</v>
      </c>
      <c r="F16" s="17"/>
      <c r="I16" s="28">
        <v>0</v>
      </c>
      <c r="J16" s="17">
        <f t="shared" si="0"/>
        <v>0</v>
      </c>
      <c r="L16" s="19" t="s">
        <v>422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348</v>
      </c>
      <c r="D17" s="37">
        <f>SUM(D11:D16)</f>
        <v>549745.48094760301</v>
      </c>
      <c r="F17" s="37">
        <f>SUM(F11:F16)</f>
        <v>0</v>
      </c>
      <c r="I17" s="28"/>
      <c r="J17" s="36">
        <f>SUM(J11:J16)</f>
        <v>549745.48094760301</v>
      </c>
      <c r="M17" s="28"/>
      <c r="N17" s="36">
        <f t="shared" ref="N17:AA17" si="2">SUM(N11:N16)</f>
        <v>329232.45827327942</v>
      </c>
      <c r="O17" s="36">
        <f t="shared" si="2"/>
        <v>163773.35376138333</v>
      </c>
      <c r="P17" s="36">
        <f t="shared" si="2"/>
        <v>24202.917520111849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2300.9292284318904</v>
      </c>
      <c r="Z17" s="36">
        <f t="shared" si="2"/>
        <v>377.03058497727454</v>
      </c>
      <c r="AA17" s="36">
        <f t="shared" si="2"/>
        <v>1900.3177794101548</v>
      </c>
      <c r="AB17" s="36">
        <f>SUM(AB11:AB16)</f>
        <v>27958.473800009269</v>
      </c>
      <c r="AC17" s="36">
        <f>SUM(AC11:AC16)</f>
        <v>0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349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350</v>
      </c>
      <c r="D20" s="17">
        <v>1744.8696577250785</v>
      </c>
      <c r="F20" s="17"/>
      <c r="I20" s="28">
        <v>0</v>
      </c>
      <c r="J20" s="17">
        <f t="shared" ref="J20:J23" si="3">D20-F20</f>
        <v>1744.8696577250785</v>
      </c>
      <c r="L20" s="19" t="s">
        <v>424</v>
      </c>
      <c r="M20" s="28" t="e">
        <v>#N/A</v>
      </c>
      <c r="N20" s="17">
        <v>962.17834873922118</v>
      </c>
      <c r="O20" s="17">
        <v>644.45018159664733</v>
      </c>
      <c r="P20" s="17">
        <v>56.615205638618619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3.1301199202320926E-2</v>
      </c>
      <c r="Z20" s="17">
        <v>0</v>
      </c>
      <c r="AA20" s="17">
        <v>23.722451639602468</v>
      </c>
      <c r="AB20" s="17">
        <v>57.872168911786581</v>
      </c>
      <c r="AC20" s="17">
        <v>0</v>
      </c>
      <c r="AD20" s="35"/>
    </row>
    <row r="21" spans="1:30" x14ac:dyDescent="0.2">
      <c r="A21" s="19">
        <f>A20+1</f>
        <v>9</v>
      </c>
      <c r="B21" s="6" t="s">
        <v>351</v>
      </c>
      <c r="D21" s="17">
        <v>553.6717904429679</v>
      </c>
      <c r="F21" s="17"/>
      <c r="H21" s="19" t="s">
        <v>428</v>
      </c>
      <c r="I21" s="28">
        <v>0</v>
      </c>
      <c r="J21" s="17">
        <f t="shared" si="3"/>
        <v>553.6717904429679</v>
      </c>
      <c r="L21" s="19" t="s">
        <v>429</v>
      </c>
      <c r="M21" s="28" t="e">
        <v>#N/A</v>
      </c>
      <c r="N21" s="17">
        <v>283.93325283422303</v>
      </c>
      <c r="O21" s="17">
        <v>208.23508486381897</v>
      </c>
      <c r="P21" s="17">
        <v>19.857940402834508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2.3351005977885655</v>
      </c>
      <c r="Z21" s="17">
        <v>0</v>
      </c>
      <c r="AA21" s="17">
        <v>13.403853735167425</v>
      </c>
      <c r="AB21" s="17">
        <v>25.906558009135352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354</v>
      </c>
      <c r="D22" s="17">
        <v>0</v>
      </c>
      <c r="F22" s="17"/>
      <c r="I22" s="28">
        <v>0</v>
      </c>
      <c r="J22" s="17">
        <f t="shared" si="3"/>
        <v>0</v>
      </c>
      <c r="L22" s="19" t="s">
        <v>430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356</v>
      </c>
      <c r="D23" s="17">
        <v>2164.0334581366324</v>
      </c>
      <c r="F23" s="17"/>
      <c r="I23" s="28">
        <v>0</v>
      </c>
      <c r="J23" s="17">
        <f t="shared" si="3"/>
        <v>2164.0334581366324</v>
      </c>
      <c r="L23" s="19" t="s">
        <v>431</v>
      </c>
      <c r="M23" s="28" t="e">
        <v>#N/A</v>
      </c>
      <c r="N23" s="17">
        <v>1124.5752436953617</v>
      </c>
      <c r="O23" s="17">
        <v>652.43510150876773</v>
      </c>
      <c r="P23" s="17">
        <v>211.66907821774635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28.969913495298449</v>
      </c>
      <c r="Z23" s="17">
        <v>5.6248375324150857</v>
      </c>
      <c r="AA23" s="17">
        <v>15.221100155063281</v>
      </c>
      <c r="AB23" s="17">
        <v>125.53818353197981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358</v>
      </c>
      <c r="D24" s="36">
        <f>SUM(D20:D23)</f>
        <v>4462.5749063046787</v>
      </c>
      <c r="F24" s="36">
        <f>SUM(F20:F23)</f>
        <v>0</v>
      </c>
      <c r="H24" s="104"/>
      <c r="I24" s="28"/>
      <c r="J24" s="36">
        <f>SUM(J20:J23)</f>
        <v>4462.5749063046787</v>
      </c>
      <c r="M24" s="28"/>
      <c r="N24" s="36">
        <f t="shared" ref="N24:AA24" si="5">SUM(N20:N23)</f>
        <v>2370.6868452688059</v>
      </c>
      <c r="O24" s="36">
        <f t="shared" si="5"/>
        <v>1505.1203679692339</v>
      </c>
      <c r="P24" s="36">
        <f t="shared" si="5"/>
        <v>288.14222425919945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0</v>
      </c>
      <c r="X24" s="36">
        <f t="shared" si="5"/>
        <v>0</v>
      </c>
      <c r="Y24" s="36">
        <f t="shared" si="5"/>
        <v>31.336315292289335</v>
      </c>
      <c r="Z24" s="36">
        <f t="shared" si="5"/>
        <v>5.6248375324150857</v>
      </c>
      <c r="AA24" s="36">
        <f t="shared" si="5"/>
        <v>52.347405529833175</v>
      </c>
      <c r="AB24" s="36">
        <f>SUM(AB20:AB23)</f>
        <v>209.31691045290177</v>
      </c>
      <c r="AC24" s="36">
        <f>SUM(AC20:AC23)</f>
        <v>0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359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360</v>
      </c>
      <c r="D27" s="17">
        <v>0</v>
      </c>
      <c r="F27" s="17"/>
      <c r="I27" s="28">
        <v>0</v>
      </c>
      <c r="J27" s="17">
        <f t="shared" ref="J27:J33" si="6">D27-F27</f>
        <v>0</v>
      </c>
      <c r="L27" s="19" t="s">
        <v>432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362</v>
      </c>
      <c r="D28" s="17">
        <v>0</v>
      </c>
      <c r="F28" s="17"/>
      <c r="I28" s="28">
        <v>0</v>
      </c>
      <c r="J28" s="17">
        <f t="shared" si="6"/>
        <v>0</v>
      </c>
      <c r="L28" s="19" t="s">
        <v>433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364</v>
      </c>
      <c r="D29" s="17">
        <v>0</v>
      </c>
      <c r="F29" s="17"/>
      <c r="I29" s="28">
        <v>0</v>
      </c>
      <c r="J29" s="17">
        <f t="shared" si="6"/>
        <v>0</v>
      </c>
      <c r="L29" s="19" t="s">
        <v>434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366</v>
      </c>
      <c r="D30" s="17">
        <v>0</v>
      </c>
      <c r="F30" s="17"/>
      <c r="I30" s="28">
        <v>0</v>
      </c>
      <c r="J30" s="17">
        <f t="shared" si="6"/>
        <v>0</v>
      </c>
      <c r="L30" s="19" t="s">
        <v>435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368</v>
      </c>
      <c r="D31" s="17">
        <v>0</v>
      </c>
      <c r="F31" s="17"/>
      <c r="I31" s="28">
        <v>0</v>
      </c>
      <c r="J31" s="17">
        <f t="shared" si="6"/>
        <v>0</v>
      </c>
      <c r="L31" s="19" t="s">
        <v>436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370</v>
      </c>
      <c r="D32" s="17">
        <v>0</v>
      </c>
      <c r="F32" s="17"/>
      <c r="I32" s="28">
        <v>0</v>
      </c>
      <c r="J32" s="17">
        <f t="shared" si="6"/>
        <v>0</v>
      </c>
      <c r="L32" s="19" t="s">
        <v>286</v>
      </c>
      <c r="M32" s="28" t="e">
        <v>#N/A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372</v>
      </c>
      <c r="D33" s="17">
        <v>1093.9002420090587</v>
      </c>
      <c r="F33" s="17">
        <v>1036.8177511340325</v>
      </c>
      <c r="H33" s="19" t="s">
        <v>437</v>
      </c>
      <c r="I33" s="28">
        <v>0</v>
      </c>
      <c r="J33" s="17">
        <f t="shared" si="6"/>
        <v>57.082490875026224</v>
      </c>
      <c r="L33" s="19" t="s">
        <v>438</v>
      </c>
      <c r="M33" s="28" t="e">
        <v>#N/A</v>
      </c>
      <c r="N33" s="17">
        <v>570.8314938454331</v>
      </c>
      <c r="O33" s="17">
        <v>330.07040482297288</v>
      </c>
      <c r="P33" s="17">
        <v>107.43491998037608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14.711558844759395</v>
      </c>
      <c r="Z33" s="17">
        <v>2.8551517048079251</v>
      </c>
      <c r="AA33" s="17">
        <v>4.2738840739585999</v>
      </c>
      <c r="AB33" s="17">
        <v>63.722828736750586</v>
      </c>
      <c r="AC33" s="17">
        <v>0</v>
      </c>
      <c r="AD33" s="35"/>
    </row>
    <row r="34" spans="1:30" x14ac:dyDescent="0.2">
      <c r="A34" s="19">
        <f t="shared" si="7"/>
        <v>20</v>
      </c>
      <c r="B34" s="6" t="s">
        <v>375</v>
      </c>
      <c r="D34" s="36">
        <f>SUM(D27:D33)</f>
        <v>1093.9002420090587</v>
      </c>
      <c r="F34" s="36">
        <f>SUM(F27:F33)</f>
        <v>1036.8177511340325</v>
      </c>
      <c r="I34" s="28"/>
      <c r="J34" s="36">
        <f>SUM(J27:J33)</f>
        <v>57.082490875026224</v>
      </c>
      <c r="M34" s="28"/>
      <c r="N34" s="36">
        <f t="shared" ref="N34:AA34" si="8">SUM(N27:N33)</f>
        <v>570.8314938454331</v>
      </c>
      <c r="O34" s="36">
        <f t="shared" si="8"/>
        <v>330.07040482297288</v>
      </c>
      <c r="P34" s="36">
        <f t="shared" si="8"/>
        <v>107.43491998037608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14.711558844759395</v>
      </c>
      <c r="Z34" s="36">
        <f t="shared" si="8"/>
        <v>2.8551517048079251</v>
      </c>
      <c r="AA34" s="36">
        <f t="shared" si="8"/>
        <v>4.2738840739585999</v>
      </c>
      <c r="AB34" s="36">
        <f>SUM(AB27:AB33)</f>
        <v>63.722828736750586</v>
      </c>
      <c r="AC34" s="36">
        <f>SUM(AC27:AC33)</f>
        <v>0</v>
      </c>
      <c r="AD34" s="35"/>
    </row>
    <row r="35" spans="1:30" x14ac:dyDescent="0.2">
      <c r="I35" s="28"/>
      <c r="M35" s="28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x14ac:dyDescent="0.2">
      <c r="B36" s="11" t="s">
        <v>439</v>
      </c>
      <c r="I36" s="28"/>
      <c r="M36" s="28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x14ac:dyDescent="0.2">
      <c r="A37" s="19">
        <f>A34+1</f>
        <v>21</v>
      </c>
      <c r="B37" s="6" t="s">
        <v>377</v>
      </c>
      <c r="D37" s="17">
        <v>2202.1525045218254</v>
      </c>
      <c r="E37" s="17"/>
      <c r="F37" s="17"/>
      <c r="G37" s="17"/>
      <c r="H37" s="130"/>
      <c r="I37" s="132"/>
      <c r="J37" s="17">
        <f t="shared" ref="J37:J51" si="9">D37-F37</f>
        <v>2202.1525045218254</v>
      </c>
      <c r="L37" s="19" t="s">
        <v>440</v>
      </c>
      <c r="M37" s="28"/>
      <c r="N37" s="17">
        <v>906.47125159403231</v>
      </c>
      <c r="O37" s="17">
        <v>585.99532845559895</v>
      </c>
      <c r="P37" s="17">
        <v>85.48537017499693</v>
      </c>
      <c r="Q37" s="17">
        <v>0</v>
      </c>
      <c r="R37" s="17">
        <v>0</v>
      </c>
      <c r="S37" s="17">
        <v>0</v>
      </c>
      <c r="T37" s="17">
        <v>0</v>
      </c>
      <c r="U37" s="17">
        <v>276.75643138186359</v>
      </c>
      <c r="V37" s="17">
        <v>0</v>
      </c>
      <c r="W37" s="17">
        <v>280.10076011935627</v>
      </c>
      <c r="X37" s="17">
        <v>0</v>
      </c>
      <c r="Y37" s="17">
        <v>0</v>
      </c>
      <c r="Z37" s="17">
        <v>2.778472583432709E-2</v>
      </c>
      <c r="AA37" s="17">
        <v>0</v>
      </c>
      <c r="AB37" s="17">
        <v>67.315578070143175</v>
      </c>
      <c r="AC37" s="17">
        <v>0</v>
      </c>
      <c r="AD37" s="35"/>
    </row>
    <row r="38" spans="1:30" x14ac:dyDescent="0.2">
      <c r="A38" s="19">
        <f>A37+1</f>
        <v>22</v>
      </c>
      <c r="B38" s="6" t="s">
        <v>379</v>
      </c>
      <c r="D38" s="17">
        <v>0</v>
      </c>
      <c r="E38" s="17"/>
      <c r="F38" s="17"/>
      <c r="G38" s="17"/>
      <c r="H38" s="130"/>
      <c r="I38" s="132"/>
      <c r="J38" s="17">
        <f t="shared" si="9"/>
        <v>0</v>
      </c>
      <c r="L38" s="19" t="s">
        <v>441</v>
      </c>
      <c r="M38" s="28"/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35"/>
    </row>
    <row r="39" spans="1:30" x14ac:dyDescent="0.2">
      <c r="A39" s="19">
        <f t="shared" ref="A39:A52" si="10">A38+1</f>
        <v>23</v>
      </c>
      <c r="B39" s="6" t="s">
        <v>381</v>
      </c>
      <c r="D39" s="17">
        <v>0</v>
      </c>
      <c r="E39" s="17"/>
      <c r="F39" s="17"/>
      <c r="G39" s="17"/>
      <c r="H39" s="130"/>
      <c r="I39" s="132"/>
      <c r="J39" s="17">
        <f t="shared" si="9"/>
        <v>0</v>
      </c>
      <c r="L39" s="19" t="s">
        <v>442</v>
      </c>
      <c r="M39" s="28"/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35"/>
    </row>
    <row r="40" spans="1:30" x14ac:dyDescent="0.2">
      <c r="B40" s="6" t="s">
        <v>383</v>
      </c>
      <c r="D40" s="17"/>
      <c r="E40" s="17"/>
      <c r="F40" s="17"/>
      <c r="G40" s="17"/>
      <c r="H40" s="130"/>
      <c r="I40" s="132"/>
      <c r="J40" s="17"/>
      <c r="M40" s="28"/>
      <c r="AD40" s="35"/>
    </row>
    <row r="41" spans="1:30" x14ac:dyDescent="0.2">
      <c r="A41" s="19">
        <f>A39+1</f>
        <v>24</v>
      </c>
      <c r="B41" s="105" t="s">
        <v>384</v>
      </c>
      <c r="D41" s="17">
        <v>0</v>
      </c>
      <c r="E41" s="17"/>
      <c r="F41" s="17"/>
      <c r="G41" s="17"/>
      <c r="H41" s="130"/>
      <c r="I41" s="132"/>
      <c r="J41" s="17">
        <f t="shared" si="9"/>
        <v>0</v>
      </c>
      <c r="L41" s="19" t="s">
        <v>443</v>
      </c>
      <c r="M41" s="28"/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35"/>
    </row>
    <row r="42" spans="1:30" x14ac:dyDescent="0.2">
      <c r="A42" s="19">
        <f t="shared" si="10"/>
        <v>25</v>
      </c>
      <c r="B42" s="105" t="s">
        <v>386</v>
      </c>
      <c r="D42" s="17">
        <v>0</v>
      </c>
      <c r="E42" s="17"/>
      <c r="F42" s="17"/>
      <c r="G42" s="17"/>
      <c r="H42" s="130"/>
      <c r="I42" s="132"/>
      <c r="J42" s="17">
        <f t="shared" si="9"/>
        <v>0</v>
      </c>
      <c r="L42" s="19" t="s">
        <v>444</v>
      </c>
      <c r="M42" s="28"/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35"/>
    </row>
    <row r="43" spans="1:30" x14ac:dyDescent="0.2">
      <c r="A43" s="19">
        <f t="shared" si="10"/>
        <v>26</v>
      </c>
      <c r="B43" s="6" t="s">
        <v>388</v>
      </c>
      <c r="D43" s="17">
        <v>0</v>
      </c>
      <c r="E43" s="17"/>
      <c r="F43" s="17"/>
      <c r="G43" s="17"/>
      <c r="H43" s="130"/>
      <c r="I43" s="132"/>
      <c r="J43" s="17">
        <f t="shared" si="9"/>
        <v>0</v>
      </c>
      <c r="L43" s="19" t="s">
        <v>445</v>
      </c>
      <c r="M43" s="28"/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35"/>
    </row>
    <row r="44" spans="1:30" x14ac:dyDescent="0.2">
      <c r="A44" s="19">
        <f t="shared" si="10"/>
        <v>27</v>
      </c>
      <c r="B44" s="6" t="s">
        <v>390</v>
      </c>
      <c r="D44" s="17">
        <v>0</v>
      </c>
      <c r="E44" s="17"/>
      <c r="F44" s="17"/>
      <c r="G44" s="17"/>
      <c r="H44" s="130"/>
      <c r="I44" s="132"/>
      <c r="J44" s="17">
        <f t="shared" si="9"/>
        <v>0</v>
      </c>
      <c r="L44" s="19" t="s">
        <v>445</v>
      </c>
      <c r="M44" s="28"/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35"/>
    </row>
    <row r="45" spans="1:30" x14ac:dyDescent="0.2">
      <c r="A45" s="19">
        <f t="shared" si="10"/>
        <v>28</v>
      </c>
      <c r="B45" s="6" t="s">
        <v>392</v>
      </c>
      <c r="D45" s="17">
        <v>0</v>
      </c>
      <c r="E45" s="17"/>
      <c r="F45" s="17"/>
      <c r="G45" s="17"/>
      <c r="H45" s="130"/>
      <c r="I45" s="132"/>
      <c r="J45" s="17">
        <f t="shared" si="9"/>
        <v>0</v>
      </c>
      <c r="L45" s="19" t="s">
        <v>446</v>
      </c>
      <c r="M45" s="28"/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35"/>
    </row>
    <row r="46" spans="1:30" x14ac:dyDescent="0.2">
      <c r="A46" s="19">
        <f t="shared" si="10"/>
        <v>29</v>
      </c>
      <c r="B46" s="6" t="s">
        <v>394</v>
      </c>
      <c r="D46" s="17">
        <v>0</v>
      </c>
      <c r="E46" s="17"/>
      <c r="F46" s="17"/>
      <c r="G46" s="17"/>
      <c r="H46" s="130"/>
      <c r="I46" s="132"/>
      <c r="J46" s="17">
        <f t="shared" si="9"/>
        <v>0</v>
      </c>
      <c r="L46" s="19" t="s">
        <v>447</v>
      </c>
      <c r="M46" s="28"/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35"/>
    </row>
    <row r="47" spans="1:30" x14ac:dyDescent="0.2">
      <c r="B47" s="6" t="s">
        <v>396</v>
      </c>
      <c r="D47" s="17"/>
      <c r="E47" s="17"/>
      <c r="F47" s="17"/>
      <c r="G47" s="17"/>
      <c r="H47" s="130"/>
      <c r="I47" s="132"/>
      <c r="J47" s="17"/>
      <c r="M47" s="28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35"/>
    </row>
    <row r="48" spans="1:30" x14ac:dyDescent="0.2">
      <c r="A48" s="19">
        <f>A46+1</f>
        <v>30</v>
      </c>
      <c r="B48" s="105" t="s">
        <v>193</v>
      </c>
      <c r="D48" s="17">
        <v>0</v>
      </c>
      <c r="I48" s="28"/>
      <c r="J48" s="17">
        <f t="shared" si="9"/>
        <v>0</v>
      </c>
      <c r="L48" s="19" t="s">
        <v>448</v>
      </c>
      <c r="M48" s="28"/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35"/>
    </row>
    <row r="49" spans="1:30" x14ac:dyDescent="0.2">
      <c r="A49" s="19">
        <f t="shared" si="10"/>
        <v>31</v>
      </c>
      <c r="B49" s="105" t="s">
        <v>29</v>
      </c>
      <c r="D49" s="17">
        <v>0</v>
      </c>
      <c r="F49" s="17"/>
      <c r="I49" s="28"/>
      <c r="J49" s="17">
        <f t="shared" si="9"/>
        <v>0</v>
      </c>
      <c r="L49" s="19" t="s">
        <v>445</v>
      </c>
      <c r="M49" s="28"/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35"/>
    </row>
    <row r="50" spans="1:30" x14ac:dyDescent="0.2">
      <c r="A50" s="19">
        <f t="shared" si="10"/>
        <v>32</v>
      </c>
      <c r="B50" s="105" t="s">
        <v>191</v>
      </c>
      <c r="D50" s="17">
        <v>0</v>
      </c>
      <c r="I50" s="28"/>
      <c r="J50" s="17">
        <f t="shared" si="9"/>
        <v>0</v>
      </c>
      <c r="L50" s="19" t="s">
        <v>450</v>
      </c>
      <c r="M50" s="28"/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35"/>
    </row>
    <row r="51" spans="1:30" x14ac:dyDescent="0.2">
      <c r="A51" s="19">
        <f t="shared" si="10"/>
        <v>33</v>
      </c>
      <c r="B51" s="6" t="s">
        <v>401</v>
      </c>
      <c r="D51" s="17">
        <v>3490.1646868213684</v>
      </c>
      <c r="F51" s="17">
        <v>0</v>
      </c>
      <c r="I51" s="28"/>
      <c r="J51" s="17">
        <f t="shared" si="9"/>
        <v>3490.1646868213684</v>
      </c>
      <c r="L51" s="19" t="s">
        <v>451</v>
      </c>
      <c r="M51" s="28"/>
      <c r="N51" s="17">
        <v>1130.1704474191167</v>
      </c>
      <c r="O51" s="17">
        <v>656.06798414576053</v>
      </c>
      <c r="P51" s="17">
        <v>212.70685463446139</v>
      </c>
      <c r="Q51" s="17">
        <v>0</v>
      </c>
      <c r="R51" s="17">
        <v>0</v>
      </c>
      <c r="S51" s="17">
        <v>0</v>
      </c>
      <c r="T51" s="17">
        <v>0</v>
      </c>
      <c r="U51" s="17">
        <v>616.94988924066263</v>
      </c>
      <c r="V51" s="17">
        <v>38.776374620683647</v>
      </c>
      <c r="W51" s="17">
        <v>632.40742133347385</v>
      </c>
      <c r="X51" s="17">
        <v>42.143237701435908</v>
      </c>
      <c r="Y51" s="17">
        <v>29.126930138354396</v>
      </c>
      <c r="Z51" s="17">
        <v>5.6528206914474515</v>
      </c>
      <c r="AA51" s="17">
        <v>0</v>
      </c>
      <c r="AB51" s="17">
        <v>126.16272689597304</v>
      </c>
      <c r="AC51" s="17">
        <v>0</v>
      </c>
      <c r="AD51" s="35"/>
    </row>
    <row r="52" spans="1:30" x14ac:dyDescent="0.2">
      <c r="A52" s="19">
        <f t="shared" si="10"/>
        <v>34</v>
      </c>
      <c r="B52" s="6" t="s">
        <v>403</v>
      </c>
      <c r="D52" s="36">
        <f>SUM(D37:D51)</f>
        <v>5692.3171913431943</v>
      </c>
      <c r="F52" s="36">
        <f>SUM(F37:F51)</f>
        <v>0</v>
      </c>
      <c r="I52" s="28"/>
      <c r="J52" s="36">
        <f>SUM(J37:J51)</f>
        <v>5692.3171913431943</v>
      </c>
      <c r="M52" s="28"/>
      <c r="N52" s="36">
        <f t="shared" ref="N52:AA52" si="11">SUM(N37:N51)</f>
        <v>2036.641699013149</v>
      </c>
      <c r="O52" s="36">
        <f t="shared" si="11"/>
        <v>1242.0633126013595</v>
      </c>
      <c r="P52" s="36">
        <f t="shared" si="11"/>
        <v>298.19222480945831</v>
      </c>
      <c r="Q52" s="36">
        <f t="shared" si="11"/>
        <v>0</v>
      </c>
      <c r="R52" s="36">
        <f t="shared" si="11"/>
        <v>0</v>
      </c>
      <c r="S52" s="36">
        <f t="shared" si="11"/>
        <v>0</v>
      </c>
      <c r="T52" s="36">
        <f t="shared" si="11"/>
        <v>0</v>
      </c>
      <c r="U52" s="36">
        <f t="shared" si="11"/>
        <v>893.70632062252616</v>
      </c>
      <c r="V52" s="36">
        <f t="shared" si="11"/>
        <v>38.776374620683647</v>
      </c>
      <c r="W52" s="36">
        <f t="shared" si="11"/>
        <v>912.50818145283006</v>
      </c>
      <c r="X52" s="36">
        <f t="shared" si="11"/>
        <v>42.143237701435908</v>
      </c>
      <c r="Y52" s="36">
        <f t="shared" si="11"/>
        <v>29.126930138354396</v>
      </c>
      <c r="Z52" s="36">
        <f t="shared" si="11"/>
        <v>5.6806054172817788</v>
      </c>
      <c r="AA52" s="36">
        <f t="shared" si="11"/>
        <v>0</v>
      </c>
      <c r="AB52" s="36">
        <f>SUM(AB37:AB51)</f>
        <v>193.47830496611621</v>
      </c>
      <c r="AC52" s="36">
        <f>SUM(AC37:AC51)</f>
        <v>0</v>
      </c>
      <c r="AD52" s="35"/>
    </row>
    <row r="53" spans="1:30" x14ac:dyDescent="0.2">
      <c r="D53" s="35"/>
      <c r="I53" s="28"/>
      <c r="M53" s="28"/>
      <c r="AD53" s="35"/>
    </row>
    <row r="54" spans="1:30" ht="13.5" thickBot="1" x14ac:dyDescent="0.25">
      <c r="A54" s="19">
        <f>A52+1</f>
        <v>35</v>
      </c>
      <c r="B54" s="6" t="s">
        <v>34</v>
      </c>
      <c r="D54" s="39">
        <f>D17+D24+D34+D52</f>
        <v>560994.27328725997</v>
      </c>
      <c r="F54" s="39">
        <f>F17+F24+F34+F52</f>
        <v>1036.8177511340325</v>
      </c>
      <c r="I54" s="28"/>
      <c r="J54" s="39">
        <f>J17+J24+J34+J52</f>
        <v>559957.45553612593</v>
      </c>
      <c r="M54" s="28"/>
      <c r="N54" s="39">
        <f>N17+N24+N34+N52</f>
        <v>334210.61831140681</v>
      </c>
      <c r="O54" s="39">
        <f t="shared" ref="O54:AC54" si="12">O17+O24+O34+O52</f>
        <v>166850.6078467769</v>
      </c>
      <c r="P54" s="39">
        <f t="shared" si="12"/>
        <v>24896.686889160883</v>
      </c>
      <c r="Q54" s="39">
        <f t="shared" si="12"/>
        <v>0</v>
      </c>
      <c r="R54" s="39">
        <f t="shared" si="12"/>
        <v>0</v>
      </c>
      <c r="S54" s="39">
        <f t="shared" si="12"/>
        <v>0</v>
      </c>
      <c r="T54" s="39">
        <f t="shared" si="12"/>
        <v>0</v>
      </c>
      <c r="U54" s="39">
        <f t="shared" si="12"/>
        <v>893.70632062252616</v>
      </c>
      <c r="V54" s="39">
        <f t="shared" si="12"/>
        <v>38.776374620683647</v>
      </c>
      <c r="W54" s="39">
        <f t="shared" si="12"/>
        <v>912.50818145283006</v>
      </c>
      <c r="X54" s="39">
        <f t="shared" si="12"/>
        <v>42.143237701435908</v>
      </c>
      <c r="Y54" s="39">
        <f t="shared" si="12"/>
        <v>2376.1040327072938</v>
      </c>
      <c r="Z54" s="39">
        <f t="shared" si="12"/>
        <v>391.19117963177933</v>
      </c>
      <c r="AA54" s="39">
        <f t="shared" si="12"/>
        <v>1956.9390690139467</v>
      </c>
      <c r="AB54" s="39">
        <f t="shared" si="12"/>
        <v>28424.991844165037</v>
      </c>
      <c r="AC54" s="39">
        <f t="shared" si="12"/>
        <v>0</v>
      </c>
      <c r="AD54" s="35"/>
    </row>
    <row r="55" spans="1:30" ht="13.5" thickTop="1" x14ac:dyDescent="0.2"/>
    <row r="58" spans="1:30" x14ac:dyDescent="0.2">
      <c r="A58" s="103"/>
    </row>
  </sheetData>
  <mergeCells count="4">
    <mergeCell ref="A2:O2"/>
    <mergeCell ref="P2:AB2"/>
    <mergeCell ref="A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5
Attachment 10
Page 3 of 6</oddHeader>
    <firstHeader>&amp;R&amp;"Arial,Regular"&amp;10Filed: 2025-02-28
EB-2025-0064
Phase 3 Exhibit 7
Tab 3
Schedule 5
Attachment 10
Page 2 of 6</firstHeader>
  </headerFooter>
  <colBreaks count="1" manualBreakCount="1">
    <brk id="15" max="5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C075-53EA-439B-AF20-B02023F6891B}">
  <dimension ref="A1:AG65"/>
  <sheetViews>
    <sheetView view="pageBreakPreview" zoomScaleNormal="100" zoomScaleSheetLayoutView="100" workbookViewId="0">
      <selection activeCell="Z23" sqref="Z23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17.140625" style="6" customWidth="1"/>
    <col min="7" max="7" width="1.5703125" style="6" customWidth="1"/>
    <col min="8" max="8" width="23" style="19" customWidth="1"/>
    <col min="9" max="9" width="1.5703125" style="6" customWidth="1"/>
    <col min="10" max="10" width="17.140625" style="6" customWidth="1"/>
    <col min="11" max="11" width="1.5703125" style="6" customWidth="1"/>
    <col min="12" max="12" width="20" style="19" customWidth="1"/>
    <col min="13" max="13" width="1.5703125" style="6" customWidth="1"/>
    <col min="14" max="14" width="12.42578125" style="6" customWidth="1"/>
    <col min="15" max="15" width="11.5703125" style="6" customWidth="1"/>
    <col min="16" max="16" width="10.5703125" style="6" customWidth="1"/>
    <col min="17" max="18" width="10.5703125" style="6" hidden="1" customWidth="1"/>
    <col min="19" max="25" width="10.5703125" style="6" customWidth="1"/>
    <col min="26" max="26" width="10.85546875" style="6" bestFit="1" customWidth="1"/>
    <col min="27" max="16384" width="9.140625" style="6"/>
  </cols>
  <sheetData>
    <row r="1" spans="1:33" ht="45.6" customHeight="1" x14ac:dyDescent="0.2"/>
    <row r="2" spans="1:33" ht="15" customHeight="1" x14ac:dyDescent="0.2">
      <c r="B2" s="234" t="s">
        <v>452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 t="s">
        <v>452</v>
      </c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11"/>
      <c r="AD2" s="11"/>
      <c r="AE2" s="11"/>
      <c r="AF2" s="133"/>
      <c r="AG2" s="133"/>
    </row>
    <row r="3" spans="1:33" ht="15" customHeight="1" x14ac:dyDescent="0.2">
      <c r="B3" s="234" t="s">
        <v>470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 t="s">
        <v>471</v>
      </c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11"/>
      <c r="AD3" s="11"/>
      <c r="AE3" s="11"/>
      <c r="AF3" s="133"/>
      <c r="AG3" s="133"/>
    </row>
    <row r="5" spans="1:33" x14ac:dyDescent="0.2">
      <c r="D5" s="19" t="s">
        <v>325</v>
      </c>
    </row>
    <row r="6" spans="1:33" x14ac:dyDescent="0.2">
      <c r="A6" s="19" t="s">
        <v>3</v>
      </c>
      <c r="D6" s="19" t="s">
        <v>7</v>
      </c>
      <c r="F6" s="19" t="s">
        <v>326</v>
      </c>
      <c r="H6" s="19" t="s">
        <v>327</v>
      </c>
      <c r="I6" s="19"/>
      <c r="J6" s="19" t="s">
        <v>328</v>
      </c>
      <c r="L6" s="19" t="s">
        <v>87</v>
      </c>
      <c r="N6" s="19" t="s">
        <v>407</v>
      </c>
      <c r="O6" s="19" t="s">
        <v>407</v>
      </c>
      <c r="P6" s="19" t="s">
        <v>407</v>
      </c>
      <c r="Q6" s="19" t="s">
        <v>407</v>
      </c>
      <c r="R6" s="19" t="s">
        <v>407</v>
      </c>
      <c r="S6" s="19" t="s">
        <v>407</v>
      </c>
      <c r="T6" s="19" t="s">
        <v>407</v>
      </c>
      <c r="U6" s="19" t="s">
        <v>407</v>
      </c>
      <c r="V6" s="19" t="s">
        <v>407</v>
      </c>
      <c r="W6" s="19" t="s">
        <v>407</v>
      </c>
      <c r="X6" s="19" t="s">
        <v>407</v>
      </c>
      <c r="Y6" s="19" t="s">
        <v>407</v>
      </c>
      <c r="Z6" s="19" t="s">
        <v>407</v>
      </c>
      <c r="AA6" s="19" t="s">
        <v>407</v>
      </c>
      <c r="AB6" s="19" t="s">
        <v>407</v>
      </c>
      <c r="AC6" s="19" t="s">
        <v>407</v>
      </c>
    </row>
    <row r="7" spans="1:33" x14ac:dyDescent="0.2">
      <c r="A7" s="18" t="s">
        <v>5</v>
      </c>
      <c r="B7" s="101" t="s">
        <v>6</v>
      </c>
      <c r="D7" s="18" t="s">
        <v>330</v>
      </c>
      <c r="F7" s="18" t="s">
        <v>85</v>
      </c>
      <c r="H7" s="18" t="s">
        <v>88</v>
      </c>
      <c r="I7" s="19"/>
      <c r="J7" s="18" t="s">
        <v>331</v>
      </c>
      <c r="L7" s="18" t="s">
        <v>88</v>
      </c>
      <c r="N7" s="18" t="s">
        <v>408</v>
      </c>
      <c r="O7" s="18" t="s">
        <v>409</v>
      </c>
      <c r="P7" s="18" t="s">
        <v>410</v>
      </c>
      <c r="Q7" s="18" t="s">
        <v>46</v>
      </c>
      <c r="R7" s="18" t="s">
        <v>47</v>
      </c>
      <c r="S7" s="18" t="s">
        <v>411</v>
      </c>
      <c r="T7" s="18" t="s">
        <v>412</v>
      </c>
      <c r="U7" s="18" t="s">
        <v>413</v>
      </c>
      <c r="V7" s="18" t="s">
        <v>414</v>
      </c>
      <c r="W7" s="18" t="s">
        <v>415</v>
      </c>
      <c r="X7" s="18" t="s">
        <v>416</v>
      </c>
      <c r="Y7" s="18" t="s">
        <v>417</v>
      </c>
      <c r="Z7" s="18" t="s">
        <v>418</v>
      </c>
      <c r="AA7" s="102" t="s">
        <v>419</v>
      </c>
      <c r="AB7" s="18" t="s">
        <v>420</v>
      </c>
      <c r="AC7" s="18" t="s">
        <v>421</v>
      </c>
    </row>
    <row r="8" spans="1:33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  <c r="AD8" s="103"/>
      <c r="AE8" s="103"/>
    </row>
    <row r="10" spans="1:33" x14ac:dyDescent="0.2">
      <c r="B10" s="11" t="s">
        <v>335</v>
      </c>
    </row>
    <row r="11" spans="1:33" x14ac:dyDescent="0.2">
      <c r="A11" s="19">
        <v>1</v>
      </c>
      <c r="B11" s="6" t="s">
        <v>336</v>
      </c>
      <c r="D11" s="17">
        <v>1607381.5768921007</v>
      </c>
      <c r="F11" s="17"/>
      <c r="I11" s="28">
        <v>0</v>
      </c>
      <c r="J11" s="17">
        <f>D11-F11</f>
        <v>1607381.5768921007</v>
      </c>
      <c r="L11" s="19" t="s">
        <v>422</v>
      </c>
      <c r="M11" s="28" t="e">
        <v>#N/A</v>
      </c>
      <c r="N11" s="17">
        <v>1054875.725952544</v>
      </c>
      <c r="O11" s="17">
        <v>522492.0243601501</v>
      </c>
      <c r="P11" s="17">
        <v>25576.370380719476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1165.8542892540936</v>
      </c>
      <c r="Z11" s="17">
        <v>908.89653926420601</v>
      </c>
      <c r="AA11" s="17">
        <v>0</v>
      </c>
      <c r="AB11" s="17">
        <v>2362.7053701687569</v>
      </c>
      <c r="AC11" s="17">
        <v>0</v>
      </c>
      <c r="AD11" s="35"/>
    </row>
    <row r="12" spans="1:33" x14ac:dyDescent="0.2">
      <c r="A12" s="19">
        <f>A11+1</f>
        <v>2</v>
      </c>
      <c r="B12" s="6" t="s">
        <v>338</v>
      </c>
      <c r="D12" s="17">
        <v>15370.253506499237</v>
      </c>
      <c r="E12" s="28"/>
      <c r="F12" s="17"/>
      <c r="I12" s="28">
        <v>0</v>
      </c>
      <c r="J12" s="17">
        <f>D12-F12</f>
        <v>15370.253506499237</v>
      </c>
      <c r="L12" s="19" t="s">
        <v>423</v>
      </c>
      <c r="M12" s="28" t="e">
        <v>#N/A</v>
      </c>
      <c r="N12" s="17">
        <v>8149.7750144858646</v>
      </c>
      <c r="O12" s="17">
        <v>5833.8994068880538</v>
      </c>
      <c r="P12" s="17">
        <v>1348.4051768574082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0.2137351281721096</v>
      </c>
      <c r="Z12" s="17">
        <v>0</v>
      </c>
      <c r="AA12" s="17">
        <v>0</v>
      </c>
      <c r="AB12" s="17">
        <v>37.960173139740547</v>
      </c>
      <c r="AC12" s="17">
        <v>0</v>
      </c>
      <c r="AD12" s="35"/>
    </row>
    <row r="13" spans="1:33" x14ac:dyDescent="0.2">
      <c r="A13" s="19">
        <f t="shared" ref="A13:A17" si="0">A12+1</f>
        <v>3</v>
      </c>
      <c r="B13" s="6" t="s">
        <v>340</v>
      </c>
      <c r="D13" s="17">
        <v>33470.907100727294</v>
      </c>
      <c r="F13" s="17"/>
      <c r="I13" s="28">
        <v>0</v>
      </c>
      <c r="J13" s="17">
        <f t="shared" ref="J13:J16" si="1">D13-F13</f>
        <v>33470.907100727294</v>
      </c>
      <c r="L13" s="19" t="s">
        <v>424</v>
      </c>
      <c r="M13" s="28" t="e">
        <v>#N/A</v>
      </c>
      <c r="N13" s="17">
        <v>16494.337622867286</v>
      </c>
      <c r="O13" s="17">
        <v>11807.234715561934</v>
      </c>
      <c r="P13" s="17">
        <v>2729.0385562761771</v>
      </c>
      <c r="Q13" s="17">
        <v>0</v>
      </c>
      <c r="R13" s="17">
        <v>0</v>
      </c>
      <c r="S13" s="17">
        <v>1683.3721963380592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0.43257873495542049</v>
      </c>
      <c r="Z13" s="17">
        <v>0</v>
      </c>
      <c r="AA13" s="17">
        <v>251.61547121694153</v>
      </c>
      <c r="AB13" s="17">
        <v>76.827631545222303</v>
      </c>
      <c r="AC13" s="17">
        <v>428.04832818671429</v>
      </c>
      <c r="AD13" s="35"/>
    </row>
    <row r="14" spans="1:33" x14ac:dyDescent="0.2">
      <c r="A14" s="19">
        <f t="shared" si="0"/>
        <v>4</v>
      </c>
      <c r="B14" s="6" t="s">
        <v>342</v>
      </c>
      <c r="D14" s="17">
        <v>41005.942687062292</v>
      </c>
      <c r="F14" s="17"/>
      <c r="H14" s="19" t="s">
        <v>425</v>
      </c>
      <c r="I14" s="28">
        <v>0</v>
      </c>
      <c r="J14" s="17">
        <f t="shared" si="1"/>
        <v>41005.942687062292</v>
      </c>
      <c r="L14" s="19" t="s">
        <v>426</v>
      </c>
      <c r="M14" s="28" t="e">
        <v>#N/A</v>
      </c>
      <c r="N14" s="17">
        <v>15160.919985422262</v>
      </c>
      <c r="O14" s="17">
        <v>10823.187177302359</v>
      </c>
      <c r="P14" s="17">
        <v>4595.9640297822498</v>
      </c>
      <c r="Q14" s="17">
        <v>0</v>
      </c>
      <c r="R14" s="17">
        <v>0</v>
      </c>
      <c r="S14" s="17">
        <v>6553.2018969207875</v>
      </c>
      <c r="T14" s="17">
        <v>132.21629448691999</v>
      </c>
      <c r="U14" s="17">
        <v>0</v>
      </c>
      <c r="V14" s="17">
        <v>0</v>
      </c>
      <c r="W14" s="17">
        <v>2379.7992800907487</v>
      </c>
      <c r="X14" s="17">
        <v>0</v>
      </c>
      <c r="Y14" s="17">
        <v>717.67352895942406</v>
      </c>
      <c r="Z14" s="17">
        <v>77.295978607935865</v>
      </c>
      <c r="AA14" s="17">
        <v>0</v>
      </c>
      <c r="AB14" s="17">
        <v>150.18305741125002</v>
      </c>
      <c r="AC14" s="17">
        <v>415.50145807835872</v>
      </c>
      <c r="AD14" s="35"/>
    </row>
    <row r="15" spans="1:33" x14ac:dyDescent="0.2">
      <c r="A15" s="19">
        <f t="shared" si="0"/>
        <v>5</v>
      </c>
      <c r="B15" s="6" t="s">
        <v>345</v>
      </c>
      <c r="D15" s="17">
        <v>563.8527719960482</v>
      </c>
      <c r="F15" s="17"/>
      <c r="I15" s="28">
        <v>0</v>
      </c>
      <c r="J15" s="17">
        <f t="shared" si="1"/>
        <v>563.8527719960482</v>
      </c>
      <c r="L15" s="19" t="s">
        <v>427</v>
      </c>
      <c r="M15" s="28" t="e">
        <v>#N/A</v>
      </c>
      <c r="N15" s="17">
        <v>191.80247060146968</v>
      </c>
      <c r="O15" s="17">
        <v>143.92122364472402</v>
      </c>
      <c r="P15" s="17">
        <v>67.109312988973656</v>
      </c>
      <c r="Q15" s="17">
        <v>0</v>
      </c>
      <c r="R15" s="17">
        <v>0</v>
      </c>
      <c r="S15" s="17">
        <v>101.20928772465533</v>
      </c>
      <c r="T15" s="17">
        <v>2.0419814925742088</v>
      </c>
      <c r="U15" s="17">
        <v>0</v>
      </c>
      <c r="V15" s="17">
        <v>0</v>
      </c>
      <c r="W15" s="17">
        <v>36.754214787553877</v>
      </c>
      <c r="X15" s="17">
        <v>0</v>
      </c>
      <c r="Y15" s="17">
        <v>11.083929326052486</v>
      </c>
      <c r="Z15" s="17">
        <v>1.1937784096908839</v>
      </c>
      <c r="AA15" s="17">
        <v>0</v>
      </c>
      <c r="AB15" s="17">
        <v>2.3194646690262597</v>
      </c>
      <c r="AC15" s="17">
        <v>6.4171083513276246</v>
      </c>
      <c r="AD15" s="35"/>
    </row>
    <row r="16" spans="1:33" x14ac:dyDescent="0.2">
      <c r="A16" s="19">
        <f t="shared" si="0"/>
        <v>6</v>
      </c>
      <c r="B16" s="6" t="s">
        <v>218</v>
      </c>
      <c r="D16" s="17">
        <v>0</v>
      </c>
      <c r="F16" s="17"/>
      <c r="I16" s="28">
        <v>0</v>
      </c>
      <c r="J16" s="17">
        <f t="shared" si="1"/>
        <v>0</v>
      </c>
      <c r="L16" s="19" t="s">
        <v>422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0"/>
        <v>7</v>
      </c>
      <c r="B17" s="6" t="s">
        <v>348</v>
      </c>
      <c r="D17" s="37">
        <f>SUM(D11:D16)</f>
        <v>1697792.5329583858</v>
      </c>
      <c r="F17" s="37">
        <f>SUM(F11:F16)</f>
        <v>0</v>
      </c>
      <c r="I17" s="28"/>
      <c r="J17" s="36">
        <f>SUM(J11:J16)</f>
        <v>1697792.5329583858</v>
      </c>
      <c r="M17" s="28"/>
      <c r="N17" s="36">
        <f t="shared" ref="N17:AA17" si="2">SUM(N11:N16)</f>
        <v>1094872.5610459207</v>
      </c>
      <c r="O17" s="36">
        <f t="shared" si="2"/>
        <v>551100.26688354718</v>
      </c>
      <c r="P17" s="36">
        <f t="shared" si="2"/>
        <v>34316.887456624281</v>
      </c>
      <c r="Q17" s="36">
        <f t="shared" si="2"/>
        <v>0</v>
      </c>
      <c r="R17" s="36">
        <f t="shared" si="2"/>
        <v>0</v>
      </c>
      <c r="S17" s="36">
        <f t="shared" si="2"/>
        <v>8337.7833809835029</v>
      </c>
      <c r="T17" s="36">
        <f t="shared" si="2"/>
        <v>134.25827597949421</v>
      </c>
      <c r="U17" s="36">
        <f t="shared" si="2"/>
        <v>0</v>
      </c>
      <c r="V17" s="36">
        <f t="shared" si="2"/>
        <v>0</v>
      </c>
      <c r="W17" s="36">
        <f t="shared" si="2"/>
        <v>2416.5534948783024</v>
      </c>
      <c r="X17" s="36">
        <f t="shared" si="2"/>
        <v>0</v>
      </c>
      <c r="Y17" s="36">
        <f t="shared" si="2"/>
        <v>1895.2580614026974</v>
      </c>
      <c r="Z17" s="36">
        <f t="shared" si="2"/>
        <v>987.38629628183287</v>
      </c>
      <c r="AA17" s="36">
        <f t="shared" si="2"/>
        <v>251.61547121694153</v>
      </c>
      <c r="AB17" s="36">
        <f>SUM(AB11:AB16)</f>
        <v>2629.995696933996</v>
      </c>
      <c r="AC17" s="36">
        <f>SUM(AC11:AC16)</f>
        <v>849.96689461640062</v>
      </c>
      <c r="AD17" s="35"/>
    </row>
    <row r="18" spans="1:30" x14ac:dyDescent="0.2">
      <c r="D18" s="17"/>
      <c r="I18" s="28"/>
      <c r="M18" s="2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349</v>
      </c>
      <c r="D19" s="17"/>
      <c r="I19" s="28"/>
      <c r="M19" s="2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350</v>
      </c>
      <c r="D20" s="17">
        <v>8516.4187284761028</v>
      </c>
      <c r="F20" s="17"/>
      <c r="I20" s="28">
        <v>0</v>
      </c>
      <c r="J20" s="17">
        <f>D20-F20</f>
        <v>8516.4187284761028</v>
      </c>
      <c r="L20" s="19" t="s">
        <v>424</v>
      </c>
      <c r="M20" s="28" t="e">
        <v>#N/A</v>
      </c>
      <c r="N20" s="17">
        <v>4196.859243236423</v>
      </c>
      <c r="O20" s="17">
        <v>3004.2614190441195</v>
      </c>
      <c r="P20" s="17">
        <v>694.38318481959504</v>
      </c>
      <c r="Q20" s="17">
        <v>0</v>
      </c>
      <c r="R20" s="17">
        <v>0</v>
      </c>
      <c r="S20" s="17">
        <v>428.32130174260749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0.11006638179324374</v>
      </c>
      <c r="Z20" s="17">
        <v>0</v>
      </c>
      <c r="AA20" s="17">
        <v>64.021650354368134</v>
      </c>
      <c r="AB20" s="17">
        <v>19.548208782843989</v>
      </c>
      <c r="AC20" s="17">
        <v>108.91365411435194</v>
      </c>
      <c r="AD20" s="35"/>
    </row>
    <row r="21" spans="1:30" x14ac:dyDescent="0.2">
      <c r="A21" s="19">
        <f>A20+1</f>
        <v>9</v>
      </c>
      <c r="B21" s="6" t="s">
        <v>351</v>
      </c>
      <c r="D21" s="17">
        <v>2430.9325972129923</v>
      </c>
      <c r="F21" s="17"/>
      <c r="H21" s="19" t="s">
        <v>428</v>
      </c>
      <c r="I21" s="28">
        <v>0</v>
      </c>
      <c r="J21" s="17">
        <f t="shared" ref="J21:J23" si="3">D21-F21</f>
        <v>2430.9325972129923</v>
      </c>
      <c r="L21" s="19" t="s">
        <v>429</v>
      </c>
      <c r="M21" s="28" t="e">
        <v>#N/A</v>
      </c>
      <c r="N21" s="17">
        <v>1230.4102301780258</v>
      </c>
      <c r="O21" s="17">
        <v>850.86700505105512</v>
      </c>
      <c r="P21" s="17">
        <v>140.63350699842624</v>
      </c>
      <c r="Q21" s="17">
        <v>0</v>
      </c>
      <c r="R21" s="17">
        <v>0</v>
      </c>
      <c r="S21" s="17">
        <v>116.08309705249332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10.937421319603438</v>
      </c>
      <c r="Z21" s="17">
        <v>0</v>
      </c>
      <c r="AA21" s="17">
        <v>33.216609277940172</v>
      </c>
      <c r="AB21" s="17">
        <v>4.8410922803633509</v>
      </c>
      <c r="AC21" s="17">
        <v>43.943635055084904</v>
      </c>
      <c r="AD21" s="35"/>
    </row>
    <row r="22" spans="1:30" x14ac:dyDescent="0.2">
      <c r="A22" s="19">
        <f t="shared" ref="A22:A24" si="4">A21+1</f>
        <v>10</v>
      </c>
      <c r="B22" s="6" t="s">
        <v>354</v>
      </c>
      <c r="D22" s="17">
        <v>0</v>
      </c>
      <c r="F22" s="17"/>
      <c r="I22" s="28">
        <v>0</v>
      </c>
      <c r="J22" s="17">
        <f t="shared" si="3"/>
        <v>0</v>
      </c>
      <c r="L22" s="19" t="s">
        <v>430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356</v>
      </c>
      <c r="D23" s="17">
        <v>11971.55401416434</v>
      </c>
      <c r="F23" s="17"/>
      <c r="I23" s="28">
        <v>0</v>
      </c>
      <c r="J23" s="17">
        <f t="shared" si="3"/>
        <v>11971.55401416434</v>
      </c>
      <c r="L23" s="19" t="s">
        <v>431</v>
      </c>
      <c r="M23" s="28" t="e">
        <v>#N/A</v>
      </c>
      <c r="N23" s="17">
        <v>4957.2150190167113</v>
      </c>
      <c r="O23" s="17">
        <v>3717.5113589898938</v>
      </c>
      <c r="P23" s="17">
        <v>1734.5934963521879</v>
      </c>
      <c r="Q23" s="17">
        <v>0</v>
      </c>
      <c r="R23" s="17">
        <v>0</v>
      </c>
      <c r="S23" s="17">
        <v>657.97517548256747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286.34210949224018</v>
      </c>
      <c r="Z23" s="17">
        <v>30.853716242323351</v>
      </c>
      <c r="AA23" s="17">
        <v>339.43046423798779</v>
      </c>
      <c r="AB23" s="17">
        <v>59.947561583695737</v>
      </c>
      <c r="AC23" s="17">
        <v>187.68511276673155</v>
      </c>
      <c r="AD23" s="35"/>
    </row>
    <row r="24" spans="1:30" x14ac:dyDescent="0.2">
      <c r="A24" s="19">
        <f t="shared" si="4"/>
        <v>12</v>
      </c>
      <c r="B24" s="6" t="s">
        <v>358</v>
      </c>
      <c r="D24" s="36">
        <f>SUM(D20:D23)</f>
        <v>22918.905339853434</v>
      </c>
      <c r="F24" s="36">
        <f>SUM(F20:F23)</f>
        <v>0</v>
      </c>
      <c r="H24" s="104"/>
      <c r="I24" s="28"/>
      <c r="J24" s="36">
        <f>SUM(J20:J23)</f>
        <v>22918.905339853434</v>
      </c>
      <c r="M24" s="28"/>
      <c r="N24" s="36">
        <f t="shared" ref="N24:AA24" si="5">SUM(N20:N23)</f>
        <v>10384.48449243116</v>
      </c>
      <c r="O24" s="36">
        <f t="shared" si="5"/>
        <v>7572.6397830850683</v>
      </c>
      <c r="P24" s="36">
        <f t="shared" si="5"/>
        <v>2569.6101881702093</v>
      </c>
      <c r="Q24" s="36">
        <f t="shared" si="5"/>
        <v>0</v>
      </c>
      <c r="R24" s="36">
        <f t="shared" si="5"/>
        <v>0</v>
      </c>
      <c r="S24" s="36">
        <f t="shared" si="5"/>
        <v>1202.3795742776683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0</v>
      </c>
      <c r="X24" s="36">
        <f t="shared" si="5"/>
        <v>0</v>
      </c>
      <c r="Y24" s="36">
        <f t="shared" si="5"/>
        <v>297.38959719363686</v>
      </c>
      <c r="Z24" s="36">
        <f t="shared" si="5"/>
        <v>30.853716242323351</v>
      </c>
      <c r="AA24" s="36">
        <f t="shared" si="5"/>
        <v>436.66872387029611</v>
      </c>
      <c r="AB24" s="36">
        <f>SUM(AB20:AB23)</f>
        <v>84.336862646903086</v>
      </c>
      <c r="AC24" s="36">
        <f>SUM(AC20:AC23)</f>
        <v>340.5424019361684</v>
      </c>
      <c r="AD24" s="35"/>
    </row>
    <row r="25" spans="1:30" x14ac:dyDescent="0.2">
      <c r="I25" s="28"/>
      <c r="M25" s="2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359</v>
      </c>
      <c r="I26" s="28"/>
      <c r="M26" s="2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360</v>
      </c>
      <c r="D27" s="17">
        <v>0</v>
      </c>
      <c r="F27" s="17"/>
      <c r="I27" s="28">
        <v>0</v>
      </c>
      <c r="J27" s="17">
        <f>D27-F27</f>
        <v>0</v>
      </c>
      <c r="L27" s="19" t="s">
        <v>432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362</v>
      </c>
      <c r="D28" s="17">
        <v>0</v>
      </c>
      <c r="F28" s="17"/>
      <c r="I28" s="28">
        <v>0</v>
      </c>
      <c r="J28" s="17">
        <f t="shared" ref="J28:J33" si="6">D28-F28</f>
        <v>0</v>
      </c>
      <c r="L28" s="19" t="s">
        <v>433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364</v>
      </c>
      <c r="D29" s="17">
        <v>0</v>
      </c>
      <c r="F29" s="17"/>
      <c r="I29" s="28">
        <v>0</v>
      </c>
      <c r="J29" s="17">
        <f t="shared" si="6"/>
        <v>0</v>
      </c>
      <c r="L29" s="19" t="s">
        <v>434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366</v>
      </c>
      <c r="D30" s="17">
        <v>0</v>
      </c>
      <c r="F30" s="17"/>
      <c r="I30" s="28">
        <v>0</v>
      </c>
      <c r="J30" s="17">
        <f t="shared" si="6"/>
        <v>0</v>
      </c>
      <c r="L30" s="19" t="s">
        <v>435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368</v>
      </c>
      <c r="D31" s="17">
        <v>0</v>
      </c>
      <c r="F31" s="17"/>
      <c r="I31" s="28">
        <v>0</v>
      </c>
      <c r="J31" s="17">
        <f t="shared" si="6"/>
        <v>0</v>
      </c>
      <c r="L31" s="19" t="s">
        <v>436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370</v>
      </c>
      <c r="D32" s="17">
        <v>1294.5219427863499</v>
      </c>
      <c r="F32" s="17"/>
      <c r="I32" s="28">
        <v>0</v>
      </c>
      <c r="J32" s="17">
        <f t="shared" si="6"/>
        <v>1294.5219427863499</v>
      </c>
      <c r="L32" s="19" t="s">
        <v>286</v>
      </c>
      <c r="M32" s="28" t="e">
        <v>#N/A</v>
      </c>
      <c r="N32" s="17">
        <v>209.35554128654837</v>
      </c>
      <c r="O32" s="17">
        <v>127.75130915164775</v>
      </c>
      <c r="P32" s="17">
        <v>229.38979815415507</v>
      </c>
      <c r="Q32" s="17">
        <v>0</v>
      </c>
      <c r="R32" s="17">
        <v>0</v>
      </c>
      <c r="S32" s="17">
        <v>489.28636208532748</v>
      </c>
      <c r="T32" s="17">
        <v>0</v>
      </c>
      <c r="U32" s="17">
        <v>0</v>
      </c>
      <c r="V32" s="17">
        <v>0</v>
      </c>
      <c r="W32" s="17">
        <v>238.71303245559525</v>
      </c>
      <c r="X32" s="17">
        <v>0</v>
      </c>
      <c r="Y32" s="17">
        <v>2.5899653075955147E-2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372</v>
      </c>
      <c r="D33" s="17">
        <v>8163.6709527584489</v>
      </c>
      <c r="F33" s="17">
        <v>7778.2073779181883</v>
      </c>
      <c r="H33" s="19" t="s">
        <v>437</v>
      </c>
      <c r="I33" s="28">
        <v>0</v>
      </c>
      <c r="J33" s="17">
        <f t="shared" si="6"/>
        <v>385.46357484026066</v>
      </c>
      <c r="L33" s="19" t="s">
        <v>438</v>
      </c>
      <c r="M33" s="28" t="e">
        <v>#N/A</v>
      </c>
      <c r="N33" s="17">
        <v>2776.8880371160362</v>
      </c>
      <c r="O33" s="17">
        <v>2083.7284666514242</v>
      </c>
      <c r="P33" s="17">
        <v>971.59879033084724</v>
      </c>
      <c r="Q33" s="17">
        <v>0</v>
      </c>
      <c r="R33" s="17">
        <v>0</v>
      </c>
      <c r="S33" s="17">
        <v>1465.2932230093154</v>
      </c>
      <c r="T33" s="17">
        <v>29.563508551082144</v>
      </c>
      <c r="U33" s="17">
        <v>0</v>
      </c>
      <c r="V33" s="17">
        <v>0</v>
      </c>
      <c r="W33" s="17">
        <v>532.1221308410602</v>
      </c>
      <c r="X33" s="17">
        <v>0</v>
      </c>
      <c r="Y33" s="17">
        <v>160.47150306725703</v>
      </c>
      <c r="Z33" s="17">
        <v>17.283348720068709</v>
      </c>
      <c r="AA33" s="17">
        <v>0.23512170974873656</v>
      </c>
      <c r="AB33" s="17">
        <v>33.58086927630589</v>
      </c>
      <c r="AC33" s="17">
        <v>92.905953485302831</v>
      </c>
      <c r="AD33" s="35"/>
    </row>
    <row r="34" spans="1:30" x14ac:dyDescent="0.2">
      <c r="A34" s="19">
        <f t="shared" si="7"/>
        <v>20</v>
      </c>
      <c r="B34" s="6" t="s">
        <v>375</v>
      </c>
      <c r="D34" s="36">
        <f>SUM(D27:D33)</f>
        <v>9458.1928955447984</v>
      </c>
      <c r="F34" s="36">
        <f>SUM(F27:F33)</f>
        <v>7778.2073779181883</v>
      </c>
      <c r="I34" s="28"/>
      <c r="J34" s="36">
        <f>SUM(J27:J33)</f>
        <v>1679.9855176266105</v>
      </c>
      <c r="M34" s="28"/>
      <c r="N34" s="36">
        <f t="shared" ref="N34:AA34" si="8">SUM(N27:N33)</f>
        <v>2986.2435784025847</v>
      </c>
      <c r="O34" s="36">
        <f t="shared" si="8"/>
        <v>2211.4797758030718</v>
      </c>
      <c r="P34" s="36">
        <f t="shared" si="8"/>
        <v>1200.9885884850023</v>
      </c>
      <c r="Q34" s="36">
        <f t="shared" si="8"/>
        <v>0</v>
      </c>
      <c r="R34" s="36">
        <f t="shared" si="8"/>
        <v>0</v>
      </c>
      <c r="S34" s="36">
        <f t="shared" si="8"/>
        <v>1954.5795850946429</v>
      </c>
      <c r="T34" s="36">
        <f t="shared" si="8"/>
        <v>29.563508551082144</v>
      </c>
      <c r="U34" s="36">
        <f t="shared" si="8"/>
        <v>0</v>
      </c>
      <c r="V34" s="36">
        <f t="shared" si="8"/>
        <v>0</v>
      </c>
      <c r="W34" s="36">
        <f t="shared" si="8"/>
        <v>770.83516329665542</v>
      </c>
      <c r="X34" s="36">
        <f t="shared" si="8"/>
        <v>0</v>
      </c>
      <c r="Y34" s="36">
        <f t="shared" si="8"/>
        <v>160.49740272033299</v>
      </c>
      <c r="Z34" s="36">
        <f t="shared" si="8"/>
        <v>17.283348720068709</v>
      </c>
      <c r="AA34" s="36">
        <f t="shared" si="8"/>
        <v>0.23512170974873656</v>
      </c>
      <c r="AB34" s="36">
        <f>SUM(AB27:AB33)</f>
        <v>33.58086927630589</v>
      </c>
      <c r="AC34" s="36">
        <f>SUM(AC27:AC33)</f>
        <v>92.905953485302831</v>
      </c>
      <c r="AD34" s="35"/>
    </row>
    <row r="35" spans="1:30" x14ac:dyDescent="0.2">
      <c r="I35" s="28"/>
      <c r="M35" s="28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x14ac:dyDescent="0.2">
      <c r="B36" s="11" t="s">
        <v>439</v>
      </c>
      <c r="I36" s="28"/>
      <c r="M36" s="28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x14ac:dyDescent="0.2">
      <c r="A37" s="19">
        <f>A34+1</f>
        <v>21</v>
      </c>
      <c r="B37" s="6" t="s">
        <v>377</v>
      </c>
      <c r="D37" s="17">
        <v>8497.0418748159027</v>
      </c>
      <c r="E37" s="17"/>
      <c r="F37" s="17">
        <v>0</v>
      </c>
      <c r="G37" s="17"/>
      <c r="H37" s="130"/>
      <c r="I37" s="132"/>
      <c r="J37" s="17">
        <f t="shared" ref="J37:J51" si="9">D37-F37</f>
        <v>8497.0418748159027</v>
      </c>
      <c r="L37" s="19" t="s">
        <v>440</v>
      </c>
      <c r="M37" s="28"/>
      <c r="N37" s="17">
        <v>3407.7327695009426</v>
      </c>
      <c r="O37" s="17">
        <v>2471.8502321139463</v>
      </c>
      <c r="P37" s="17">
        <v>737.29081821962654</v>
      </c>
      <c r="Q37" s="17">
        <v>0</v>
      </c>
      <c r="R37" s="17">
        <v>0</v>
      </c>
      <c r="S37" s="17">
        <v>849.16234465460468</v>
      </c>
      <c r="T37" s="17">
        <v>0</v>
      </c>
      <c r="U37" s="17">
        <v>0</v>
      </c>
      <c r="V37" s="17">
        <v>0</v>
      </c>
      <c r="W37" s="17">
        <v>887.00508482388113</v>
      </c>
      <c r="X37" s="17">
        <v>0</v>
      </c>
      <c r="Y37" s="17">
        <v>6.470391867847998E-2</v>
      </c>
      <c r="Z37" s="17">
        <v>0.84576339869717987</v>
      </c>
      <c r="AA37" s="17">
        <v>0</v>
      </c>
      <c r="AB37" s="17">
        <v>22.865791333870501</v>
      </c>
      <c r="AC37" s="17">
        <v>120.22436685165511</v>
      </c>
      <c r="AD37" s="35"/>
    </row>
    <row r="38" spans="1:30" x14ac:dyDescent="0.2">
      <c r="A38" s="19">
        <f>A37+1</f>
        <v>22</v>
      </c>
      <c r="B38" s="6" t="s">
        <v>379</v>
      </c>
      <c r="D38" s="17">
        <v>0</v>
      </c>
      <c r="E38" s="17"/>
      <c r="F38" s="17">
        <v>0</v>
      </c>
      <c r="G38" s="17"/>
      <c r="H38" s="130"/>
      <c r="I38" s="132"/>
      <c r="J38" s="17">
        <f t="shared" si="9"/>
        <v>0</v>
      </c>
      <c r="L38" s="19" t="s">
        <v>441</v>
      </c>
      <c r="M38" s="28"/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35"/>
    </row>
    <row r="39" spans="1:30" x14ac:dyDescent="0.2">
      <c r="A39" s="19">
        <f t="shared" ref="A39:A52" si="10">A38+1</f>
        <v>23</v>
      </c>
      <c r="B39" s="6" t="s">
        <v>381</v>
      </c>
      <c r="D39" s="17">
        <v>0</v>
      </c>
      <c r="E39" s="17"/>
      <c r="F39" s="17">
        <v>0</v>
      </c>
      <c r="G39" s="17"/>
      <c r="H39" s="130"/>
      <c r="I39" s="132"/>
      <c r="J39" s="17">
        <f t="shared" si="9"/>
        <v>0</v>
      </c>
      <c r="L39" s="19" t="s">
        <v>442</v>
      </c>
      <c r="M39" s="28"/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35"/>
    </row>
    <row r="40" spans="1:30" x14ac:dyDescent="0.2">
      <c r="B40" s="6" t="s">
        <v>383</v>
      </c>
      <c r="D40" s="17"/>
      <c r="E40" s="17"/>
      <c r="F40" s="17"/>
      <c r="G40" s="17"/>
      <c r="H40" s="130"/>
      <c r="I40" s="132"/>
      <c r="J40" s="17"/>
      <c r="M40" s="28"/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35"/>
    </row>
    <row r="41" spans="1:30" x14ac:dyDescent="0.2">
      <c r="A41" s="19">
        <f>A39+1</f>
        <v>24</v>
      </c>
      <c r="B41" s="105" t="s">
        <v>384</v>
      </c>
      <c r="D41" s="17">
        <v>0</v>
      </c>
      <c r="E41" s="17"/>
      <c r="F41" s="17">
        <v>0</v>
      </c>
      <c r="G41" s="17"/>
      <c r="H41" s="130"/>
      <c r="I41" s="132"/>
      <c r="J41" s="17">
        <f t="shared" si="9"/>
        <v>0</v>
      </c>
      <c r="L41" s="19" t="s">
        <v>443</v>
      </c>
      <c r="M41" s="28"/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35"/>
    </row>
    <row r="42" spans="1:30" x14ac:dyDescent="0.2">
      <c r="A42" s="19">
        <f t="shared" si="10"/>
        <v>25</v>
      </c>
      <c r="B42" s="105" t="s">
        <v>386</v>
      </c>
      <c r="D42" s="17">
        <v>0</v>
      </c>
      <c r="E42" s="17"/>
      <c r="F42" s="17">
        <v>0</v>
      </c>
      <c r="G42" s="17"/>
      <c r="H42" s="130"/>
      <c r="I42" s="132"/>
      <c r="J42" s="17">
        <f t="shared" si="9"/>
        <v>0</v>
      </c>
      <c r="L42" s="19" t="s">
        <v>444</v>
      </c>
      <c r="M42" s="28"/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35"/>
    </row>
    <row r="43" spans="1:30" x14ac:dyDescent="0.2">
      <c r="A43" s="19">
        <f t="shared" si="10"/>
        <v>26</v>
      </c>
      <c r="B43" s="6" t="s">
        <v>388</v>
      </c>
      <c r="D43" s="17">
        <v>0</v>
      </c>
      <c r="E43" s="17"/>
      <c r="F43" s="17">
        <v>0</v>
      </c>
      <c r="G43" s="17"/>
      <c r="H43" s="130"/>
      <c r="I43" s="132"/>
      <c r="J43" s="17">
        <f t="shared" si="9"/>
        <v>0</v>
      </c>
      <c r="L43" s="19" t="s">
        <v>445</v>
      </c>
      <c r="M43" s="28"/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35"/>
    </row>
    <row r="44" spans="1:30" x14ac:dyDescent="0.2">
      <c r="A44" s="19">
        <f t="shared" si="10"/>
        <v>27</v>
      </c>
      <c r="B44" s="6" t="s">
        <v>390</v>
      </c>
      <c r="D44" s="17">
        <v>0</v>
      </c>
      <c r="E44" s="17"/>
      <c r="F44" s="17">
        <v>0</v>
      </c>
      <c r="G44" s="17"/>
      <c r="H44" s="130"/>
      <c r="I44" s="132"/>
      <c r="J44" s="17">
        <f t="shared" si="9"/>
        <v>0</v>
      </c>
      <c r="L44" s="19" t="s">
        <v>445</v>
      </c>
      <c r="M44" s="28"/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35"/>
    </row>
    <row r="45" spans="1:30" x14ac:dyDescent="0.2">
      <c r="A45" s="19">
        <f t="shared" si="10"/>
        <v>28</v>
      </c>
      <c r="B45" s="6" t="s">
        <v>392</v>
      </c>
      <c r="D45" s="17">
        <v>0</v>
      </c>
      <c r="E45" s="17"/>
      <c r="F45" s="17">
        <v>0</v>
      </c>
      <c r="G45" s="17"/>
      <c r="H45" s="130"/>
      <c r="I45" s="132"/>
      <c r="J45" s="17">
        <f t="shared" si="9"/>
        <v>0</v>
      </c>
      <c r="L45" s="19" t="s">
        <v>446</v>
      </c>
      <c r="M45" s="28"/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35"/>
    </row>
    <row r="46" spans="1:30" x14ac:dyDescent="0.2">
      <c r="A46" s="19">
        <f t="shared" si="10"/>
        <v>29</v>
      </c>
      <c r="B46" s="6" t="s">
        <v>394</v>
      </c>
      <c r="D46" s="17">
        <v>0</v>
      </c>
      <c r="E46" s="17"/>
      <c r="F46" s="17">
        <v>0</v>
      </c>
      <c r="G46" s="17"/>
      <c r="H46" s="130"/>
      <c r="I46" s="132"/>
      <c r="J46" s="17">
        <f t="shared" si="9"/>
        <v>0</v>
      </c>
      <c r="L46" s="19" t="s">
        <v>447</v>
      </c>
      <c r="M46" s="28"/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35"/>
    </row>
    <row r="47" spans="1:30" x14ac:dyDescent="0.2">
      <c r="B47" s="6" t="s">
        <v>396</v>
      </c>
      <c r="D47" s="17"/>
      <c r="E47" s="17"/>
      <c r="F47" s="17"/>
      <c r="G47" s="17"/>
      <c r="H47" s="130"/>
      <c r="I47" s="132"/>
      <c r="J47" s="17"/>
      <c r="M47" s="28"/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35"/>
    </row>
    <row r="48" spans="1:30" x14ac:dyDescent="0.2">
      <c r="A48" s="19">
        <f>A46+1</f>
        <v>30</v>
      </c>
      <c r="B48" s="105" t="s">
        <v>193</v>
      </c>
      <c r="D48" s="17">
        <v>0</v>
      </c>
      <c r="F48" s="17">
        <v>0</v>
      </c>
      <c r="I48" s="28"/>
      <c r="J48" s="17">
        <f t="shared" si="9"/>
        <v>0</v>
      </c>
      <c r="L48" s="19" t="s">
        <v>448</v>
      </c>
      <c r="M48" s="28"/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35"/>
    </row>
    <row r="49" spans="1:30" x14ac:dyDescent="0.2">
      <c r="A49" s="19">
        <f t="shared" si="10"/>
        <v>31</v>
      </c>
      <c r="B49" s="105" t="s">
        <v>29</v>
      </c>
      <c r="D49" s="17">
        <v>0</v>
      </c>
      <c r="F49" s="17">
        <v>0</v>
      </c>
      <c r="I49" s="28"/>
      <c r="J49" s="17">
        <f t="shared" si="9"/>
        <v>0</v>
      </c>
      <c r="L49" s="19" t="s">
        <v>445</v>
      </c>
      <c r="M49" s="28"/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35"/>
    </row>
    <row r="50" spans="1:30" x14ac:dyDescent="0.2">
      <c r="A50" s="19">
        <f t="shared" si="10"/>
        <v>32</v>
      </c>
      <c r="B50" s="105" t="s">
        <v>191</v>
      </c>
      <c r="D50" s="17">
        <v>0</v>
      </c>
      <c r="F50" s="17">
        <v>0</v>
      </c>
      <c r="I50" s="28"/>
      <c r="J50" s="17">
        <f t="shared" si="9"/>
        <v>0</v>
      </c>
      <c r="L50" s="19" t="s">
        <v>450</v>
      </c>
      <c r="M50" s="28"/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35"/>
    </row>
    <row r="51" spans="1:30" x14ac:dyDescent="0.2">
      <c r="A51" s="19">
        <f t="shared" si="10"/>
        <v>33</v>
      </c>
      <c r="B51" s="6" t="s">
        <v>401</v>
      </c>
      <c r="D51" s="17">
        <v>14849.718699354347</v>
      </c>
      <c r="F51" s="17">
        <v>0</v>
      </c>
      <c r="I51" s="28"/>
      <c r="J51" s="17">
        <f t="shared" si="9"/>
        <v>14849.718699354347</v>
      </c>
      <c r="L51" s="19" t="s">
        <v>451</v>
      </c>
      <c r="M51" s="28"/>
      <c r="N51" s="17">
        <v>4979.7038569500419</v>
      </c>
      <c r="O51" s="17">
        <v>3736.5789409967606</v>
      </c>
      <c r="P51" s="17">
        <v>1742.3368097423197</v>
      </c>
      <c r="Q51" s="17">
        <v>0</v>
      </c>
      <c r="R51" s="17">
        <v>0</v>
      </c>
      <c r="S51" s="17">
        <v>2627.6631310387861</v>
      </c>
      <c r="T51" s="17">
        <v>53.015287459568697</v>
      </c>
      <c r="U51" s="17">
        <v>0</v>
      </c>
      <c r="V51" s="17">
        <v>0</v>
      </c>
      <c r="W51" s="17">
        <v>1164.8338796077746</v>
      </c>
      <c r="X51" s="17">
        <v>0</v>
      </c>
      <c r="Y51" s="17">
        <v>287.76837671601038</v>
      </c>
      <c r="Z51" s="17">
        <v>30.993672461254672</v>
      </c>
      <c r="AA51" s="17">
        <v>0</v>
      </c>
      <c r="AB51" s="17">
        <v>60.219491032567085</v>
      </c>
      <c r="AC51" s="17">
        <v>166.60525334926339</v>
      </c>
      <c r="AD51" s="35"/>
    </row>
    <row r="52" spans="1:30" x14ac:dyDescent="0.2">
      <c r="A52" s="19">
        <f t="shared" si="10"/>
        <v>34</v>
      </c>
      <c r="B52" s="6" t="s">
        <v>403</v>
      </c>
      <c r="D52" s="36">
        <f>SUM(D37:D51)</f>
        <v>23346.76057417025</v>
      </c>
      <c r="F52" s="36">
        <f>SUM(F37:F51)</f>
        <v>0</v>
      </c>
      <c r="I52" s="28"/>
      <c r="J52" s="36">
        <f>SUM(J37:J51)</f>
        <v>23346.76057417025</v>
      </c>
      <c r="M52" s="28"/>
      <c r="N52" s="36">
        <f t="shared" ref="N52:AA52" si="11">SUM(N37:N51)</f>
        <v>8387.4366264509845</v>
      </c>
      <c r="O52" s="36">
        <f t="shared" si="11"/>
        <v>6208.4291731107069</v>
      </c>
      <c r="P52" s="36">
        <f t="shared" si="11"/>
        <v>2479.627627961946</v>
      </c>
      <c r="Q52" s="36">
        <f t="shared" si="11"/>
        <v>0</v>
      </c>
      <c r="R52" s="36">
        <f t="shared" si="11"/>
        <v>0</v>
      </c>
      <c r="S52" s="36">
        <f t="shared" si="11"/>
        <v>3476.8254756933907</v>
      </c>
      <c r="T52" s="36">
        <f t="shared" si="11"/>
        <v>53.015287459568697</v>
      </c>
      <c r="U52" s="36">
        <f t="shared" si="11"/>
        <v>0</v>
      </c>
      <c r="V52" s="36">
        <f t="shared" si="11"/>
        <v>0</v>
      </c>
      <c r="W52" s="36">
        <f t="shared" si="11"/>
        <v>2051.8389644316558</v>
      </c>
      <c r="X52" s="36">
        <f t="shared" si="11"/>
        <v>0</v>
      </c>
      <c r="Y52" s="36">
        <f t="shared" si="11"/>
        <v>287.83308063468888</v>
      </c>
      <c r="Z52" s="36">
        <f t="shared" si="11"/>
        <v>31.839435859951852</v>
      </c>
      <c r="AA52" s="36">
        <f t="shared" si="11"/>
        <v>0</v>
      </c>
      <c r="AB52" s="36">
        <f>SUM(AB37:AB51)</f>
        <v>83.085282366437582</v>
      </c>
      <c r="AC52" s="36">
        <f>SUM(AC37:AC51)</f>
        <v>286.8296202009185</v>
      </c>
      <c r="AD52" s="35"/>
    </row>
    <row r="53" spans="1:30" x14ac:dyDescent="0.2">
      <c r="D53" s="35"/>
      <c r="I53" s="28"/>
      <c r="M53" s="28"/>
      <c r="AD53" s="35"/>
    </row>
    <row r="54" spans="1:30" ht="13.5" thickBot="1" x14ac:dyDescent="0.25">
      <c r="A54" s="19">
        <f>A52+1</f>
        <v>35</v>
      </c>
      <c r="B54" s="6" t="s">
        <v>404</v>
      </c>
      <c r="D54" s="39">
        <f>D17+D24+D34+D52</f>
        <v>1753516.391767954</v>
      </c>
      <c r="F54" s="39">
        <f>F17+F24+F34+F52</f>
        <v>7778.2073779181883</v>
      </c>
      <c r="I54" s="28"/>
      <c r="J54" s="39">
        <f>J17+J24+J34+J52</f>
        <v>1745738.1843900359</v>
      </c>
      <c r="M54" s="28"/>
      <c r="N54" s="39">
        <f>N17+N24+N34+N52</f>
        <v>1116630.7257432055</v>
      </c>
      <c r="O54" s="39">
        <f t="shared" ref="O54:AC54" si="12">O17+O24+O34+O52</f>
        <v>567092.81561554607</v>
      </c>
      <c r="P54" s="39">
        <f t="shared" si="12"/>
        <v>40567.113861241443</v>
      </c>
      <c r="Q54" s="39">
        <f t="shared" si="12"/>
        <v>0</v>
      </c>
      <c r="R54" s="39">
        <f t="shared" si="12"/>
        <v>0</v>
      </c>
      <c r="S54" s="39">
        <f t="shared" si="12"/>
        <v>14971.568016049205</v>
      </c>
      <c r="T54" s="39">
        <f t="shared" si="12"/>
        <v>216.83707199014506</v>
      </c>
      <c r="U54" s="39">
        <f t="shared" si="12"/>
        <v>0</v>
      </c>
      <c r="V54" s="39">
        <f t="shared" si="12"/>
        <v>0</v>
      </c>
      <c r="W54" s="39">
        <f t="shared" si="12"/>
        <v>5239.2276226066133</v>
      </c>
      <c r="X54" s="39">
        <f t="shared" si="12"/>
        <v>0</v>
      </c>
      <c r="Y54" s="39">
        <f t="shared" si="12"/>
        <v>2640.9781419513561</v>
      </c>
      <c r="Z54" s="39">
        <f t="shared" si="12"/>
        <v>1067.3627971041767</v>
      </c>
      <c r="AA54" s="39">
        <f t="shared" si="12"/>
        <v>688.51931679698635</v>
      </c>
      <c r="AB54" s="39">
        <f t="shared" si="12"/>
        <v>2830.9987112236427</v>
      </c>
      <c r="AC54" s="39">
        <f t="shared" si="12"/>
        <v>1570.2448702387906</v>
      </c>
    </row>
    <row r="55" spans="1:30" ht="13.5" thickTop="1" x14ac:dyDescent="0.2">
      <c r="D55" s="35"/>
      <c r="I55" s="28"/>
      <c r="M55" s="28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 spans="1:30" x14ac:dyDescent="0.2">
      <c r="J56" s="6" t="s">
        <v>223</v>
      </c>
      <c r="N56" s="35"/>
    </row>
    <row r="58" spans="1:30" x14ac:dyDescent="0.2">
      <c r="A58" s="103"/>
    </row>
    <row r="64" spans="1:30" x14ac:dyDescent="0.2"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spans="14:31" x14ac:dyDescent="0.2"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</row>
  </sheetData>
  <mergeCells count="4">
    <mergeCell ref="B2:O2"/>
    <mergeCell ref="P2:AB2"/>
    <mergeCell ref="B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5
Attachment 10
Page 5 of 6</oddHeader>
    <firstHeader>&amp;R&amp;"Arial,Regular"&amp;10Filed: 2025-02-28
EB-2025-0064
Phase 3 Exhibit 7
Tab 3
Schedule 5
Attachment 10
Page 4 of 6</firstHeader>
  </headerFooter>
  <colBreaks count="1" manualBreakCount="1">
    <brk id="1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588B-5E84-416D-BE64-C18579E8CF3E}">
  <dimension ref="A1:R58"/>
  <sheetViews>
    <sheetView view="pageBreakPreview" zoomScale="85" zoomScaleNormal="100" zoomScaleSheetLayoutView="85" zoomScalePageLayoutView="70" workbookViewId="0">
      <selection activeCell="Z23" sqref="Z23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17.140625" style="6" customWidth="1"/>
    <col min="7" max="7" width="1.5703125" style="6" customWidth="1"/>
    <col min="8" max="8" width="24" style="19" customWidth="1"/>
    <col min="9" max="9" width="1.5703125" style="6" customWidth="1"/>
    <col min="10" max="10" width="17.140625" style="6" customWidth="1"/>
    <col min="11" max="11" width="1.5703125" style="6" customWidth="1"/>
    <col min="12" max="12" width="20" style="19" customWidth="1"/>
    <col min="13" max="13" width="1.5703125" style="6" customWidth="1"/>
    <col min="14" max="16" width="10.5703125" style="6" customWidth="1"/>
    <col min="17" max="17" width="10.85546875" style="6" bestFit="1" customWidth="1"/>
    <col min="18" max="16384" width="9.140625" style="6"/>
  </cols>
  <sheetData>
    <row r="1" spans="1:18" ht="43.35" customHeight="1" x14ac:dyDescent="0.2"/>
    <row r="2" spans="1:18" ht="15" customHeight="1" x14ac:dyDescent="0.2">
      <c r="A2" s="234" t="s">
        <v>452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pans="1:18" ht="15" customHeight="1" x14ac:dyDescent="0.2">
      <c r="A3" s="234" t="s">
        <v>472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5" spans="1:18" x14ac:dyDescent="0.2">
      <c r="D5" s="19" t="s">
        <v>325</v>
      </c>
    </row>
    <row r="6" spans="1:18" x14ac:dyDescent="0.2">
      <c r="A6" s="19" t="s">
        <v>3</v>
      </c>
      <c r="D6" s="19" t="s">
        <v>7</v>
      </c>
      <c r="F6" s="19" t="s">
        <v>326</v>
      </c>
      <c r="H6" s="19" t="s">
        <v>327</v>
      </c>
      <c r="I6" s="19"/>
      <c r="J6" s="19" t="s">
        <v>328</v>
      </c>
      <c r="L6" s="19" t="s">
        <v>87</v>
      </c>
      <c r="N6" s="19" t="s">
        <v>407</v>
      </c>
      <c r="O6" s="19" t="s">
        <v>407</v>
      </c>
      <c r="P6" s="19" t="s">
        <v>407</v>
      </c>
      <c r="Q6" s="19" t="s">
        <v>407</v>
      </c>
      <c r="R6" s="19" t="s">
        <v>407</v>
      </c>
    </row>
    <row r="7" spans="1:18" x14ac:dyDescent="0.2">
      <c r="A7" s="18" t="s">
        <v>5</v>
      </c>
      <c r="B7" s="101" t="s">
        <v>6</v>
      </c>
      <c r="D7" s="18" t="s">
        <v>330</v>
      </c>
      <c r="F7" s="18" t="s">
        <v>85</v>
      </c>
      <c r="H7" s="18" t="s">
        <v>88</v>
      </c>
      <c r="I7" s="19"/>
      <c r="J7" s="18" t="s">
        <v>331</v>
      </c>
      <c r="L7" s="18" t="s">
        <v>88</v>
      </c>
      <c r="N7" s="18" t="s">
        <v>456</v>
      </c>
      <c r="O7" s="18" t="s">
        <v>457</v>
      </c>
      <c r="P7" s="18" t="s">
        <v>458</v>
      </c>
      <c r="Q7" s="18" t="s">
        <v>459</v>
      </c>
      <c r="R7" s="18" t="s">
        <v>460</v>
      </c>
    </row>
    <row r="8" spans="1:18" x14ac:dyDescent="0.2">
      <c r="D8" s="19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9" t="s">
        <v>66</v>
      </c>
      <c r="P8" s="103" t="s">
        <v>67</v>
      </c>
      <c r="Q8" s="103" t="s">
        <v>68</v>
      </c>
      <c r="R8" s="103" t="s">
        <v>69</v>
      </c>
    </row>
    <row r="10" spans="1:18" x14ac:dyDescent="0.2">
      <c r="B10" s="11" t="s">
        <v>335</v>
      </c>
    </row>
    <row r="11" spans="1:18" x14ac:dyDescent="0.2">
      <c r="A11" s="19">
        <v>1</v>
      </c>
      <c r="B11" s="6" t="s">
        <v>336</v>
      </c>
      <c r="D11" s="17">
        <v>0</v>
      </c>
      <c r="F11" s="17"/>
      <c r="I11" s="28">
        <v>0</v>
      </c>
      <c r="J11" s="17">
        <f>D11-F11</f>
        <v>0</v>
      </c>
      <c r="L11" s="19" t="s">
        <v>422</v>
      </c>
      <c r="M11" s="28" t="e">
        <v>#N/A</v>
      </c>
      <c r="N11" s="17">
        <v>0</v>
      </c>
      <c r="O11" s="17">
        <v>0</v>
      </c>
      <c r="P11" s="17">
        <v>0</v>
      </c>
      <c r="Q11" s="17">
        <v>0</v>
      </c>
      <c r="R11" s="17">
        <f>0</f>
        <v>0</v>
      </c>
    </row>
    <row r="12" spans="1:18" x14ac:dyDescent="0.2">
      <c r="A12" s="19">
        <f>A11+1</f>
        <v>2</v>
      </c>
      <c r="B12" s="6" t="s">
        <v>338</v>
      </c>
      <c r="D12" s="17">
        <v>0</v>
      </c>
      <c r="E12" s="28"/>
      <c r="F12" s="17"/>
      <c r="I12" s="28">
        <v>0</v>
      </c>
      <c r="J12" s="17">
        <f>D12-F12</f>
        <v>0</v>
      </c>
      <c r="L12" s="19" t="s">
        <v>423</v>
      </c>
      <c r="M12" s="28" t="e">
        <v>#N/A</v>
      </c>
      <c r="N12" s="17">
        <v>0</v>
      </c>
      <c r="O12" s="17">
        <v>0</v>
      </c>
      <c r="P12" s="17">
        <v>0</v>
      </c>
      <c r="Q12" s="17">
        <v>0</v>
      </c>
      <c r="R12" s="17">
        <f>0</f>
        <v>0</v>
      </c>
    </row>
    <row r="13" spans="1:18" x14ac:dyDescent="0.2">
      <c r="A13" s="19">
        <f t="shared" ref="A13:A17" si="0">A12+1</f>
        <v>3</v>
      </c>
      <c r="B13" s="6" t="s">
        <v>340</v>
      </c>
      <c r="D13" s="17">
        <v>0</v>
      </c>
      <c r="F13" s="17"/>
      <c r="I13" s="28">
        <v>0</v>
      </c>
      <c r="J13" s="17">
        <f t="shared" ref="J13:J16" si="1">D13-F13</f>
        <v>0</v>
      </c>
      <c r="L13" s="19" t="s">
        <v>424</v>
      </c>
      <c r="M13" s="28" t="e">
        <v>#N/A</v>
      </c>
      <c r="N13" s="17">
        <v>0</v>
      </c>
      <c r="O13" s="17">
        <v>0</v>
      </c>
      <c r="P13" s="17">
        <v>0</v>
      </c>
      <c r="Q13" s="17">
        <v>0</v>
      </c>
      <c r="R13" s="17">
        <f>0</f>
        <v>0</v>
      </c>
    </row>
    <row r="14" spans="1:18" x14ac:dyDescent="0.2">
      <c r="A14" s="19">
        <f t="shared" si="0"/>
        <v>4</v>
      </c>
      <c r="B14" s="6" t="s">
        <v>342</v>
      </c>
      <c r="D14" s="17">
        <v>0</v>
      </c>
      <c r="F14" s="17"/>
      <c r="H14" s="19" t="s">
        <v>425</v>
      </c>
      <c r="I14" s="28">
        <v>0</v>
      </c>
      <c r="J14" s="17">
        <f t="shared" si="1"/>
        <v>0</v>
      </c>
      <c r="L14" s="19" t="s">
        <v>426</v>
      </c>
      <c r="M14" s="28" t="e">
        <v>#N/A</v>
      </c>
      <c r="N14" s="17">
        <v>0</v>
      </c>
      <c r="O14" s="17">
        <v>0</v>
      </c>
      <c r="P14" s="17">
        <v>0</v>
      </c>
      <c r="Q14" s="17">
        <v>0</v>
      </c>
      <c r="R14" s="17">
        <f>0</f>
        <v>0</v>
      </c>
    </row>
    <row r="15" spans="1:18" x14ac:dyDescent="0.2">
      <c r="A15" s="19">
        <f t="shared" si="0"/>
        <v>5</v>
      </c>
      <c r="B15" s="6" t="s">
        <v>345</v>
      </c>
      <c r="D15" s="17">
        <v>0</v>
      </c>
      <c r="F15" s="17"/>
      <c r="I15" s="28">
        <v>0</v>
      </c>
      <c r="J15" s="17">
        <f t="shared" si="1"/>
        <v>0</v>
      </c>
      <c r="L15" s="19" t="s">
        <v>427</v>
      </c>
      <c r="M15" s="28" t="e">
        <v>#N/A</v>
      </c>
      <c r="N15" s="17">
        <v>0</v>
      </c>
      <c r="O15" s="17">
        <v>0</v>
      </c>
      <c r="P15" s="17">
        <v>0</v>
      </c>
      <c r="Q15" s="17">
        <v>0</v>
      </c>
      <c r="R15" s="17">
        <f>0</f>
        <v>0</v>
      </c>
    </row>
    <row r="16" spans="1:18" x14ac:dyDescent="0.2">
      <c r="A16" s="19">
        <f t="shared" si="0"/>
        <v>6</v>
      </c>
      <c r="B16" s="6" t="s">
        <v>218</v>
      </c>
      <c r="D16" s="17">
        <v>0</v>
      </c>
      <c r="F16" s="17"/>
      <c r="I16" s="28">
        <v>0</v>
      </c>
      <c r="J16" s="17">
        <f t="shared" si="1"/>
        <v>0</v>
      </c>
      <c r="L16" s="19" t="s">
        <v>422</v>
      </c>
      <c r="M16" s="28" t="e">
        <v>#N/A</v>
      </c>
      <c r="N16" s="17">
        <v>0</v>
      </c>
      <c r="O16" s="17">
        <v>0</v>
      </c>
      <c r="P16" s="17">
        <v>0</v>
      </c>
      <c r="Q16" s="17">
        <v>0</v>
      </c>
      <c r="R16" s="17">
        <f>0</f>
        <v>0</v>
      </c>
    </row>
    <row r="17" spans="1:18" x14ac:dyDescent="0.2">
      <c r="A17" s="19">
        <f t="shared" si="0"/>
        <v>7</v>
      </c>
      <c r="B17" s="6" t="s">
        <v>348</v>
      </c>
      <c r="D17" s="37">
        <f>SUM(D11:D16)</f>
        <v>0</v>
      </c>
      <c r="F17" s="37">
        <f>SUM(F11:F16)</f>
        <v>0</v>
      </c>
      <c r="I17" s="28"/>
      <c r="J17" s="36">
        <f>SUM(J11:J16)</f>
        <v>0</v>
      </c>
      <c r="M17" s="28"/>
      <c r="N17" s="36">
        <f t="shared" ref="N17:Q17" si="2">SUM(N11:N16)</f>
        <v>0</v>
      </c>
      <c r="O17" s="36">
        <f t="shared" si="2"/>
        <v>0</v>
      </c>
      <c r="P17" s="36">
        <f t="shared" si="2"/>
        <v>0</v>
      </c>
      <c r="Q17" s="36">
        <f t="shared" si="2"/>
        <v>0</v>
      </c>
      <c r="R17" s="36">
        <f t="shared" ref="R17" si="3">SUM(R11:R16)</f>
        <v>0</v>
      </c>
    </row>
    <row r="18" spans="1:18" x14ac:dyDescent="0.2">
      <c r="D18" s="17"/>
      <c r="I18" s="28"/>
      <c r="M18" s="28"/>
      <c r="N18" s="17"/>
      <c r="O18" s="17"/>
      <c r="P18" s="17"/>
      <c r="Q18" s="17"/>
      <c r="R18" s="17"/>
    </row>
    <row r="19" spans="1:18" x14ac:dyDescent="0.2">
      <c r="B19" s="11" t="s">
        <v>349</v>
      </c>
      <c r="D19" s="17"/>
      <c r="I19" s="28"/>
      <c r="M19" s="28"/>
      <c r="N19" s="17"/>
      <c r="O19" s="17"/>
      <c r="P19" s="17"/>
      <c r="Q19" s="17"/>
      <c r="R19" s="17"/>
    </row>
    <row r="20" spans="1:18" x14ac:dyDescent="0.2">
      <c r="A20" s="19">
        <f>A17+1</f>
        <v>8</v>
      </c>
      <c r="B20" s="6" t="s">
        <v>350</v>
      </c>
      <c r="D20" s="17">
        <v>0</v>
      </c>
      <c r="F20" s="17"/>
      <c r="I20" s="28">
        <v>0</v>
      </c>
      <c r="J20" s="17">
        <f>D20-F20</f>
        <v>0</v>
      </c>
      <c r="L20" s="19" t="s">
        <v>424</v>
      </c>
      <c r="M20" s="28" t="e">
        <v>#N/A</v>
      </c>
      <c r="N20" s="17">
        <v>0</v>
      </c>
      <c r="O20" s="17">
        <v>0</v>
      </c>
      <c r="P20" s="17">
        <v>0</v>
      </c>
      <c r="Q20" s="17">
        <v>0</v>
      </c>
      <c r="R20" s="17">
        <f>0</f>
        <v>0</v>
      </c>
    </row>
    <row r="21" spans="1:18" x14ac:dyDescent="0.2">
      <c r="A21" s="19">
        <f>A20+1</f>
        <v>9</v>
      </c>
      <c r="B21" s="6" t="s">
        <v>351</v>
      </c>
      <c r="D21" s="17">
        <v>0</v>
      </c>
      <c r="F21" s="17"/>
      <c r="H21" s="19" t="s">
        <v>428</v>
      </c>
      <c r="I21" s="28">
        <v>0</v>
      </c>
      <c r="J21" s="17">
        <f t="shared" ref="J21:J23" si="4">D21-F21</f>
        <v>0</v>
      </c>
      <c r="L21" s="19" t="s">
        <v>429</v>
      </c>
      <c r="M21" s="28" t="e">
        <v>#N/A</v>
      </c>
      <c r="N21" s="17">
        <v>0</v>
      </c>
      <c r="O21" s="17">
        <v>0</v>
      </c>
      <c r="P21" s="17">
        <v>0</v>
      </c>
      <c r="Q21" s="17">
        <v>0</v>
      </c>
      <c r="R21" s="17">
        <f>0</f>
        <v>0</v>
      </c>
    </row>
    <row r="22" spans="1:18" x14ac:dyDescent="0.2">
      <c r="A22" s="19">
        <f t="shared" ref="A22:A24" si="5">A21+1</f>
        <v>10</v>
      </c>
      <c r="B22" s="6" t="s">
        <v>354</v>
      </c>
      <c r="D22" s="17">
        <v>0</v>
      </c>
      <c r="F22" s="17"/>
      <c r="I22" s="28">
        <v>0</v>
      </c>
      <c r="J22" s="17">
        <f t="shared" si="4"/>
        <v>0</v>
      </c>
      <c r="L22" s="19" t="s">
        <v>430</v>
      </c>
      <c r="M22" s="28" t="e">
        <v>#N/A</v>
      </c>
      <c r="N22" s="17">
        <v>0</v>
      </c>
      <c r="O22" s="17">
        <v>0</v>
      </c>
      <c r="P22" s="17">
        <v>0</v>
      </c>
      <c r="Q22" s="17">
        <v>0</v>
      </c>
      <c r="R22" s="17">
        <f>0</f>
        <v>0</v>
      </c>
    </row>
    <row r="23" spans="1:18" x14ac:dyDescent="0.2">
      <c r="A23" s="19">
        <f t="shared" si="5"/>
        <v>11</v>
      </c>
      <c r="B23" s="6" t="s">
        <v>356</v>
      </c>
      <c r="D23" s="17">
        <v>0</v>
      </c>
      <c r="F23" s="17"/>
      <c r="I23" s="28">
        <v>0</v>
      </c>
      <c r="J23" s="17">
        <f t="shared" si="4"/>
        <v>0</v>
      </c>
      <c r="L23" s="19" t="s">
        <v>431</v>
      </c>
      <c r="M23" s="28" t="e">
        <v>#N/A</v>
      </c>
      <c r="N23" s="17">
        <v>0</v>
      </c>
      <c r="O23" s="17">
        <v>0</v>
      </c>
      <c r="P23" s="17">
        <v>0</v>
      </c>
      <c r="Q23" s="17">
        <v>0</v>
      </c>
      <c r="R23" s="17">
        <f>0</f>
        <v>0</v>
      </c>
    </row>
    <row r="24" spans="1:18" x14ac:dyDescent="0.2">
      <c r="A24" s="19">
        <f t="shared" si="5"/>
        <v>12</v>
      </c>
      <c r="B24" s="6" t="s">
        <v>358</v>
      </c>
      <c r="D24" s="36">
        <f>SUM(D20:D23)</f>
        <v>0</v>
      </c>
      <c r="F24" s="36">
        <f>SUM(F20:F23)</f>
        <v>0</v>
      </c>
      <c r="H24" s="104"/>
      <c r="I24" s="28"/>
      <c r="J24" s="36">
        <f>SUM(J20:J23)</f>
        <v>0</v>
      </c>
      <c r="M24" s="28"/>
      <c r="N24" s="36">
        <f t="shared" ref="N24:Q24" si="6">SUM(N20:N23)</f>
        <v>0</v>
      </c>
      <c r="O24" s="36">
        <f t="shared" si="6"/>
        <v>0</v>
      </c>
      <c r="P24" s="36">
        <f t="shared" si="6"/>
        <v>0</v>
      </c>
      <c r="Q24" s="36">
        <f t="shared" si="6"/>
        <v>0</v>
      </c>
      <c r="R24" s="36">
        <f t="shared" ref="R24" si="7">SUM(R20:R23)</f>
        <v>0</v>
      </c>
    </row>
    <row r="25" spans="1:18" x14ac:dyDescent="0.2">
      <c r="I25" s="28"/>
      <c r="M25" s="28"/>
      <c r="N25" s="17"/>
      <c r="O25" s="17"/>
      <c r="P25" s="17"/>
      <c r="Q25" s="17"/>
      <c r="R25" s="17"/>
    </row>
    <row r="26" spans="1:18" x14ac:dyDescent="0.2">
      <c r="B26" s="11" t="s">
        <v>359</v>
      </c>
      <c r="I26" s="28"/>
      <c r="M26" s="28"/>
      <c r="N26" s="17"/>
      <c r="O26" s="17"/>
      <c r="P26" s="17"/>
      <c r="Q26" s="17"/>
      <c r="R26" s="17"/>
    </row>
    <row r="27" spans="1:18" x14ac:dyDescent="0.2">
      <c r="A27" s="19">
        <f>A24+1</f>
        <v>13</v>
      </c>
      <c r="B27" s="6" t="s">
        <v>360</v>
      </c>
      <c r="D27" s="17">
        <v>0</v>
      </c>
      <c r="F27" s="17"/>
      <c r="I27" s="28">
        <v>0</v>
      </c>
      <c r="J27" s="17">
        <f>D27-F27</f>
        <v>0</v>
      </c>
      <c r="L27" s="19" t="s">
        <v>432</v>
      </c>
      <c r="M27" s="28" t="e">
        <v>#N/A</v>
      </c>
      <c r="N27" s="17">
        <v>0</v>
      </c>
      <c r="O27" s="17">
        <v>0</v>
      </c>
      <c r="P27" s="17">
        <v>0</v>
      </c>
      <c r="Q27" s="17">
        <v>0</v>
      </c>
      <c r="R27" s="17">
        <f>0</f>
        <v>0</v>
      </c>
    </row>
    <row r="28" spans="1:18" x14ac:dyDescent="0.2">
      <c r="A28" s="19">
        <f>A27+1</f>
        <v>14</v>
      </c>
      <c r="B28" s="6" t="s">
        <v>362</v>
      </c>
      <c r="D28" s="17">
        <v>0</v>
      </c>
      <c r="F28" s="17"/>
      <c r="I28" s="28">
        <v>0</v>
      </c>
      <c r="J28" s="17">
        <f t="shared" ref="J28:J33" si="8">D28-F28</f>
        <v>0</v>
      </c>
      <c r="L28" s="19" t="s">
        <v>433</v>
      </c>
      <c r="M28" s="28" t="e">
        <v>#N/A</v>
      </c>
      <c r="N28" s="17">
        <v>0</v>
      </c>
      <c r="O28" s="17">
        <v>0</v>
      </c>
      <c r="P28" s="17">
        <v>0</v>
      </c>
      <c r="Q28" s="17">
        <v>0</v>
      </c>
      <c r="R28" s="17">
        <f>0</f>
        <v>0</v>
      </c>
    </row>
    <row r="29" spans="1:18" x14ac:dyDescent="0.2">
      <c r="A29" s="19">
        <f t="shared" ref="A29:A34" si="9">A28+1</f>
        <v>15</v>
      </c>
      <c r="B29" s="6" t="s">
        <v>364</v>
      </c>
      <c r="D29" s="17">
        <v>0</v>
      </c>
      <c r="F29" s="17"/>
      <c r="I29" s="28">
        <v>0</v>
      </c>
      <c r="J29" s="17">
        <f t="shared" si="8"/>
        <v>0</v>
      </c>
      <c r="L29" s="19" t="s">
        <v>434</v>
      </c>
      <c r="M29" s="28" t="e">
        <v>#N/A</v>
      </c>
      <c r="N29" s="17">
        <v>0</v>
      </c>
      <c r="O29" s="17">
        <v>0</v>
      </c>
      <c r="P29" s="17">
        <v>0</v>
      </c>
      <c r="Q29" s="17">
        <v>0</v>
      </c>
      <c r="R29" s="17">
        <f>0</f>
        <v>0</v>
      </c>
    </row>
    <row r="30" spans="1:18" x14ac:dyDescent="0.2">
      <c r="A30" s="19">
        <f t="shared" si="9"/>
        <v>16</v>
      </c>
      <c r="B30" s="6" t="s">
        <v>366</v>
      </c>
      <c r="D30" s="17">
        <v>0</v>
      </c>
      <c r="F30" s="17"/>
      <c r="I30" s="28">
        <v>0</v>
      </c>
      <c r="J30" s="17">
        <f t="shared" si="8"/>
        <v>0</v>
      </c>
      <c r="L30" s="19" t="s">
        <v>435</v>
      </c>
      <c r="M30" s="28" t="e">
        <v>#N/A</v>
      </c>
      <c r="N30" s="17">
        <v>0</v>
      </c>
      <c r="O30" s="17">
        <v>0</v>
      </c>
      <c r="P30" s="17">
        <v>0</v>
      </c>
      <c r="Q30" s="17">
        <v>0</v>
      </c>
      <c r="R30" s="17">
        <f>0</f>
        <v>0</v>
      </c>
    </row>
    <row r="31" spans="1:18" x14ac:dyDescent="0.2">
      <c r="A31" s="19">
        <f t="shared" si="9"/>
        <v>17</v>
      </c>
      <c r="B31" s="6" t="s">
        <v>368</v>
      </c>
      <c r="D31" s="17">
        <v>0</v>
      </c>
      <c r="F31" s="17"/>
      <c r="I31" s="28">
        <v>0</v>
      </c>
      <c r="J31" s="17">
        <f t="shared" si="8"/>
        <v>0</v>
      </c>
      <c r="L31" s="19" t="s">
        <v>436</v>
      </c>
      <c r="M31" s="28" t="e">
        <v>#N/A</v>
      </c>
      <c r="N31" s="17">
        <v>0</v>
      </c>
      <c r="O31" s="17">
        <v>0</v>
      </c>
      <c r="P31" s="17">
        <v>0</v>
      </c>
      <c r="Q31" s="17">
        <v>0</v>
      </c>
      <c r="R31" s="17">
        <f>0</f>
        <v>0</v>
      </c>
    </row>
    <row r="32" spans="1:18" x14ac:dyDescent="0.2">
      <c r="A32" s="19">
        <f t="shared" si="9"/>
        <v>18</v>
      </c>
      <c r="B32" s="6" t="s">
        <v>370</v>
      </c>
      <c r="D32" s="17">
        <v>0</v>
      </c>
      <c r="F32" s="17"/>
      <c r="I32" s="28">
        <v>0</v>
      </c>
      <c r="J32" s="17">
        <f t="shared" si="8"/>
        <v>0</v>
      </c>
      <c r="L32" s="19" t="s">
        <v>286</v>
      </c>
      <c r="M32" s="28" t="e">
        <v>#N/A</v>
      </c>
      <c r="N32" s="17">
        <v>0</v>
      </c>
      <c r="O32" s="17">
        <v>0</v>
      </c>
      <c r="P32" s="17">
        <v>0</v>
      </c>
      <c r="Q32" s="17">
        <v>0</v>
      </c>
      <c r="R32" s="17">
        <f>0</f>
        <v>0</v>
      </c>
    </row>
    <row r="33" spans="1:18" x14ac:dyDescent="0.2">
      <c r="A33" s="19">
        <f t="shared" si="9"/>
        <v>19</v>
      </c>
      <c r="B33" s="6" t="s">
        <v>372</v>
      </c>
      <c r="D33" s="17">
        <v>20656.12506591517</v>
      </c>
      <c r="F33" s="17">
        <v>9718.9252285762832</v>
      </c>
      <c r="H33" s="19" t="s">
        <v>437</v>
      </c>
      <c r="I33" s="28">
        <v>0</v>
      </c>
      <c r="J33" s="17">
        <f t="shared" si="8"/>
        <v>10937.199837338887</v>
      </c>
      <c r="L33" s="19" t="s">
        <v>438</v>
      </c>
      <c r="M33" s="28" t="e">
        <v>#N/A</v>
      </c>
      <c r="N33" s="17">
        <v>0</v>
      </c>
      <c r="O33" s="17">
        <v>20289.031301978397</v>
      </c>
      <c r="P33" s="17">
        <v>290.69312524995598</v>
      </c>
      <c r="Q33" s="17">
        <v>76.400638686818198</v>
      </c>
      <c r="R33" s="17">
        <f>0</f>
        <v>0</v>
      </c>
    </row>
    <row r="34" spans="1:18" x14ac:dyDescent="0.2">
      <c r="A34" s="19">
        <f t="shared" si="9"/>
        <v>20</v>
      </c>
      <c r="B34" s="6" t="s">
        <v>375</v>
      </c>
      <c r="D34" s="36">
        <f>SUM(D27:D33)</f>
        <v>20656.12506591517</v>
      </c>
      <c r="F34" s="36">
        <f>SUM(F27:F33)</f>
        <v>9718.9252285762832</v>
      </c>
      <c r="I34" s="28"/>
      <c r="J34" s="36">
        <f>SUM(J27:J33)</f>
        <v>10937.199837338887</v>
      </c>
      <c r="M34" s="28"/>
      <c r="N34" s="36">
        <f t="shared" ref="N34:Q34" si="10">SUM(N27:N33)</f>
        <v>0</v>
      </c>
      <c r="O34" s="36">
        <f t="shared" si="10"/>
        <v>20289.031301978397</v>
      </c>
      <c r="P34" s="36">
        <f t="shared" si="10"/>
        <v>290.69312524995598</v>
      </c>
      <c r="Q34" s="36">
        <f t="shared" si="10"/>
        <v>76.400638686818198</v>
      </c>
      <c r="R34" s="36">
        <f t="shared" ref="R34" si="11">SUM(R27:R33)</f>
        <v>0</v>
      </c>
    </row>
    <row r="35" spans="1:18" x14ac:dyDescent="0.2">
      <c r="I35" s="28"/>
      <c r="M35" s="28"/>
      <c r="N35" s="17"/>
      <c r="O35" s="17"/>
      <c r="P35" s="17"/>
      <c r="Q35" s="17"/>
      <c r="R35" s="17"/>
    </row>
    <row r="36" spans="1:18" x14ac:dyDescent="0.2">
      <c r="B36" s="11" t="s">
        <v>439</v>
      </c>
      <c r="I36" s="28"/>
      <c r="M36" s="28"/>
      <c r="N36" s="17"/>
      <c r="O36" s="17"/>
      <c r="P36" s="17"/>
      <c r="Q36" s="17"/>
      <c r="R36" s="17"/>
    </row>
    <row r="37" spans="1:18" x14ac:dyDescent="0.2">
      <c r="A37" s="19">
        <f>A34+1</f>
        <v>21</v>
      </c>
      <c r="B37" s="6" t="s">
        <v>377</v>
      </c>
      <c r="D37" s="17">
        <v>10.795706928649199</v>
      </c>
      <c r="E37" s="17"/>
      <c r="F37" s="17"/>
      <c r="G37" s="17"/>
      <c r="H37" s="130"/>
      <c r="I37" s="132"/>
      <c r="J37" s="17">
        <f t="shared" ref="J37:J51" si="12">D37-F37</f>
        <v>10.795706928649199</v>
      </c>
      <c r="L37" s="19" t="s">
        <v>440</v>
      </c>
      <c r="M37" s="28"/>
      <c r="N37" s="17">
        <v>10.795706928649199</v>
      </c>
      <c r="O37" s="17">
        <v>0</v>
      </c>
      <c r="P37" s="17">
        <v>0</v>
      </c>
      <c r="Q37" s="17">
        <v>0</v>
      </c>
      <c r="R37" s="17">
        <v>0</v>
      </c>
    </row>
    <row r="38" spans="1:18" x14ac:dyDescent="0.2">
      <c r="A38" s="19">
        <f>A37+1</f>
        <v>22</v>
      </c>
      <c r="B38" s="6" t="s">
        <v>379</v>
      </c>
      <c r="D38" s="17">
        <v>0</v>
      </c>
      <c r="E38" s="17"/>
      <c r="F38" s="17"/>
      <c r="G38" s="17"/>
      <c r="H38" s="130"/>
      <c r="I38" s="132"/>
      <c r="J38" s="17">
        <f t="shared" si="12"/>
        <v>0</v>
      </c>
      <c r="L38" s="19" t="s">
        <v>441</v>
      </c>
      <c r="M38" s="28"/>
      <c r="N38" s="17">
        <v>0</v>
      </c>
      <c r="O38" s="17">
        <v>0</v>
      </c>
      <c r="P38" s="17">
        <v>0</v>
      </c>
      <c r="Q38" s="17">
        <v>0</v>
      </c>
      <c r="R38" s="17">
        <v>0</v>
      </c>
    </row>
    <row r="39" spans="1:18" x14ac:dyDescent="0.2">
      <c r="A39" s="19">
        <f t="shared" ref="A39:A52" si="13">A38+1</f>
        <v>23</v>
      </c>
      <c r="B39" s="6" t="s">
        <v>381</v>
      </c>
      <c r="D39" s="17">
        <v>0</v>
      </c>
      <c r="E39" s="17"/>
      <c r="F39" s="17"/>
      <c r="G39" s="17"/>
      <c r="H39" s="130"/>
      <c r="I39" s="132"/>
      <c r="J39" s="17">
        <f t="shared" si="12"/>
        <v>0</v>
      </c>
      <c r="L39" s="19" t="s">
        <v>442</v>
      </c>
      <c r="M39" s="28"/>
      <c r="N39" s="17">
        <v>0</v>
      </c>
      <c r="O39" s="17">
        <v>0</v>
      </c>
      <c r="P39" s="17">
        <v>0</v>
      </c>
      <c r="Q39" s="17">
        <v>0</v>
      </c>
      <c r="R39" s="17">
        <v>0</v>
      </c>
    </row>
    <row r="40" spans="1:18" x14ac:dyDescent="0.2">
      <c r="B40" s="6" t="s">
        <v>383</v>
      </c>
      <c r="D40" s="17"/>
      <c r="E40" s="17"/>
      <c r="F40" s="17"/>
      <c r="G40" s="17"/>
      <c r="H40" s="130"/>
      <c r="I40" s="132"/>
      <c r="J40" s="17"/>
      <c r="M40" s="28"/>
    </row>
    <row r="41" spans="1:18" x14ac:dyDescent="0.2">
      <c r="A41" s="19">
        <f>A39+1</f>
        <v>24</v>
      </c>
      <c r="B41" s="105" t="s">
        <v>384</v>
      </c>
      <c r="D41" s="17">
        <v>0</v>
      </c>
      <c r="E41" s="17"/>
      <c r="F41" s="17"/>
      <c r="G41" s="17"/>
      <c r="H41" s="130"/>
      <c r="I41" s="132"/>
      <c r="J41" s="17">
        <f t="shared" si="12"/>
        <v>0</v>
      </c>
      <c r="L41" s="19" t="s">
        <v>443</v>
      </c>
      <c r="M41" s="28"/>
      <c r="N41" s="17">
        <v>0</v>
      </c>
      <c r="O41" s="17">
        <v>0</v>
      </c>
      <c r="P41" s="17">
        <v>0</v>
      </c>
      <c r="Q41" s="17">
        <v>0</v>
      </c>
      <c r="R41" s="17">
        <v>0</v>
      </c>
    </row>
    <row r="42" spans="1:18" x14ac:dyDescent="0.2">
      <c r="A42" s="19">
        <f t="shared" si="13"/>
        <v>25</v>
      </c>
      <c r="B42" s="105" t="s">
        <v>386</v>
      </c>
      <c r="D42" s="17">
        <v>0</v>
      </c>
      <c r="E42" s="17"/>
      <c r="F42" s="17"/>
      <c r="G42" s="17"/>
      <c r="H42" s="130"/>
      <c r="I42" s="132"/>
      <c r="J42" s="17">
        <f t="shared" si="12"/>
        <v>0</v>
      </c>
      <c r="L42" s="19" t="s">
        <v>444</v>
      </c>
      <c r="M42" s="28"/>
      <c r="N42" s="17">
        <v>0</v>
      </c>
      <c r="O42" s="17">
        <v>0</v>
      </c>
      <c r="P42" s="17">
        <v>0</v>
      </c>
      <c r="Q42" s="17">
        <v>0</v>
      </c>
      <c r="R42" s="17">
        <v>0</v>
      </c>
    </row>
    <row r="43" spans="1:18" x14ac:dyDescent="0.2">
      <c r="A43" s="19">
        <f t="shared" si="13"/>
        <v>26</v>
      </c>
      <c r="B43" s="6" t="s">
        <v>388</v>
      </c>
      <c r="D43" s="17">
        <v>0</v>
      </c>
      <c r="E43" s="17"/>
      <c r="F43" s="17"/>
      <c r="G43" s="17"/>
      <c r="H43" s="130"/>
      <c r="I43" s="132"/>
      <c r="J43" s="17">
        <f t="shared" si="12"/>
        <v>0</v>
      </c>
      <c r="L43" s="19" t="s">
        <v>445</v>
      </c>
      <c r="M43" s="28"/>
      <c r="N43" s="17">
        <v>0</v>
      </c>
      <c r="O43" s="17">
        <v>0</v>
      </c>
      <c r="P43" s="17">
        <v>0</v>
      </c>
      <c r="Q43" s="17">
        <v>0</v>
      </c>
      <c r="R43" s="17">
        <v>0</v>
      </c>
    </row>
    <row r="44" spans="1:18" x14ac:dyDescent="0.2">
      <c r="A44" s="19">
        <f t="shared" si="13"/>
        <v>27</v>
      </c>
      <c r="B44" s="6" t="s">
        <v>390</v>
      </c>
      <c r="D44" s="17">
        <v>0</v>
      </c>
      <c r="E44" s="17"/>
      <c r="F44" s="17"/>
      <c r="G44" s="17"/>
      <c r="H44" s="130"/>
      <c r="I44" s="132"/>
      <c r="J44" s="17">
        <f t="shared" si="12"/>
        <v>0</v>
      </c>
      <c r="L44" s="19" t="s">
        <v>445</v>
      </c>
      <c r="M44" s="28"/>
      <c r="N44" s="17">
        <v>0</v>
      </c>
      <c r="O44" s="17">
        <v>0</v>
      </c>
      <c r="P44" s="17">
        <v>0</v>
      </c>
      <c r="Q44" s="17">
        <v>0</v>
      </c>
      <c r="R44" s="17">
        <v>0</v>
      </c>
    </row>
    <row r="45" spans="1:18" x14ac:dyDescent="0.2">
      <c r="A45" s="19">
        <f t="shared" si="13"/>
        <v>28</v>
      </c>
      <c r="B45" s="6" t="s">
        <v>392</v>
      </c>
      <c r="D45" s="17">
        <v>0</v>
      </c>
      <c r="E45" s="17"/>
      <c r="F45" s="17"/>
      <c r="G45" s="17"/>
      <c r="H45" s="130"/>
      <c r="I45" s="132"/>
      <c r="J45" s="17">
        <f t="shared" si="12"/>
        <v>0</v>
      </c>
      <c r="L45" s="19" t="s">
        <v>446</v>
      </c>
      <c r="M45" s="28"/>
      <c r="N45" s="17">
        <v>0</v>
      </c>
      <c r="O45" s="17">
        <v>0</v>
      </c>
      <c r="P45" s="17">
        <v>0</v>
      </c>
      <c r="Q45" s="17">
        <v>0</v>
      </c>
      <c r="R45" s="17">
        <v>0</v>
      </c>
    </row>
    <row r="46" spans="1:18" x14ac:dyDescent="0.2">
      <c r="A46" s="19">
        <f t="shared" si="13"/>
        <v>29</v>
      </c>
      <c r="B46" s="6" t="s">
        <v>394</v>
      </c>
      <c r="D46" s="17">
        <v>0</v>
      </c>
      <c r="E46" s="17"/>
      <c r="F46" s="17"/>
      <c r="G46" s="17"/>
      <c r="H46" s="130"/>
      <c r="I46" s="132"/>
      <c r="J46" s="17">
        <f t="shared" si="12"/>
        <v>0</v>
      </c>
      <c r="L46" s="19" t="s">
        <v>447</v>
      </c>
      <c r="M46" s="28"/>
      <c r="N46" s="17">
        <v>0</v>
      </c>
      <c r="O46" s="17">
        <v>0</v>
      </c>
      <c r="P46" s="17">
        <v>0</v>
      </c>
      <c r="Q46" s="17">
        <v>0</v>
      </c>
      <c r="R46" s="17">
        <v>0</v>
      </c>
    </row>
    <row r="47" spans="1:18" x14ac:dyDescent="0.2">
      <c r="B47" s="6" t="s">
        <v>396</v>
      </c>
      <c r="D47" s="17"/>
      <c r="E47" s="17"/>
      <c r="F47" s="17"/>
      <c r="G47" s="17"/>
      <c r="H47" s="130"/>
      <c r="I47" s="132"/>
      <c r="J47" s="17"/>
      <c r="M47" s="28"/>
      <c r="N47" s="17"/>
      <c r="O47" s="17"/>
      <c r="P47" s="17"/>
      <c r="Q47" s="17"/>
      <c r="R47" s="17"/>
    </row>
    <row r="48" spans="1:18" x14ac:dyDescent="0.2">
      <c r="A48" s="19">
        <f>A46+1</f>
        <v>30</v>
      </c>
      <c r="B48" s="105" t="s">
        <v>193</v>
      </c>
      <c r="D48" s="17">
        <v>0</v>
      </c>
      <c r="I48" s="28"/>
      <c r="J48" s="17">
        <f t="shared" si="12"/>
        <v>0</v>
      </c>
      <c r="L48" s="19" t="s">
        <v>448</v>
      </c>
      <c r="M48" s="28"/>
      <c r="N48" s="17">
        <v>0</v>
      </c>
      <c r="O48" s="17">
        <v>0</v>
      </c>
      <c r="P48" s="17">
        <v>0</v>
      </c>
      <c r="Q48" s="17">
        <v>0</v>
      </c>
      <c r="R48" s="17">
        <v>0</v>
      </c>
    </row>
    <row r="49" spans="1:18" x14ac:dyDescent="0.2">
      <c r="A49" s="19">
        <f t="shared" si="13"/>
        <v>31</v>
      </c>
      <c r="B49" s="105" t="s">
        <v>29</v>
      </c>
      <c r="D49" s="17">
        <v>0</v>
      </c>
      <c r="F49" s="17"/>
      <c r="I49" s="28"/>
      <c r="J49" s="17">
        <f t="shared" si="12"/>
        <v>0</v>
      </c>
      <c r="L49" s="19" t="s">
        <v>445</v>
      </c>
      <c r="M49" s="28"/>
      <c r="N49" s="17">
        <v>0</v>
      </c>
      <c r="O49" s="17">
        <v>0</v>
      </c>
      <c r="P49" s="17">
        <v>0</v>
      </c>
      <c r="Q49" s="17">
        <v>0</v>
      </c>
      <c r="R49" s="17">
        <v>0</v>
      </c>
    </row>
    <row r="50" spans="1:18" x14ac:dyDescent="0.2">
      <c r="A50" s="19">
        <f t="shared" si="13"/>
        <v>32</v>
      </c>
      <c r="B50" s="105" t="s">
        <v>191</v>
      </c>
      <c r="D50" s="17">
        <v>0</v>
      </c>
      <c r="I50" s="28"/>
      <c r="J50" s="17">
        <f t="shared" si="12"/>
        <v>0</v>
      </c>
      <c r="L50" s="19" t="s">
        <v>450</v>
      </c>
      <c r="M50" s="28"/>
      <c r="N50" s="17">
        <v>0</v>
      </c>
      <c r="O50" s="17">
        <v>0</v>
      </c>
      <c r="P50" s="17">
        <v>0</v>
      </c>
      <c r="Q50" s="17">
        <v>0</v>
      </c>
      <c r="R50" s="17">
        <v>0</v>
      </c>
    </row>
    <row r="51" spans="1:18" x14ac:dyDescent="0.2">
      <c r="A51" s="19">
        <f t="shared" si="13"/>
        <v>33</v>
      </c>
      <c r="B51" s="6" t="s">
        <v>401</v>
      </c>
      <c r="D51" s="17">
        <v>0</v>
      </c>
      <c r="F51" s="17">
        <v>0</v>
      </c>
      <c r="I51" s="28"/>
      <c r="J51" s="17">
        <f t="shared" si="12"/>
        <v>0</v>
      </c>
      <c r="L51" s="19" t="s">
        <v>451</v>
      </c>
      <c r="M51" s="28"/>
      <c r="N51" s="17">
        <v>0</v>
      </c>
      <c r="O51" s="17">
        <v>0</v>
      </c>
      <c r="P51" s="17">
        <v>0</v>
      </c>
      <c r="Q51" s="17">
        <v>0</v>
      </c>
      <c r="R51" s="17">
        <v>0</v>
      </c>
    </row>
    <row r="52" spans="1:18" x14ac:dyDescent="0.2">
      <c r="A52" s="19">
        <f t="shared" si="13"/>
        <v>34</v>
      </c>
      <c r="B52" s="6" t="s">
        <v>403</v>
      </c>
      <c r="D52" s="36">
        <f>SUM(D37:D51)</f>
        <v>10.795706928649199</v>
      </c>
      <c r="F52" s="36">
        <f>SUM(F37:F51)</f>
        <v>0</v>
      </c>
      <c r="I52" s="28"/>
      <c r="J52" s="36">
        <f>SUM(J37:J51)</f>
        <v>10.795706928649199</v>
      </c>
      <c r="M52" s="28"/>
      <c r="N52" s="36">
        <f>SUM(N37:N51)</f>
        <v>10.795706928649199</v>
      </c>
      <c r="O52" s="36">
        <f t="shared" ref="O52:Q52" si="14">SUM(O37:O51)</f>
        <v>0</v>
      </c>
      <c r="P52" s="36">
        <f t="shared" si="14"/>
        <v>0</v>
      </c>
      <c r="Q52" s="36">
        <f t="shared" si="14"/>
        <v>0</v>
      </c>
      <c r="R52" s="36">
        <f t="shared" ref="R52" si="15">SUM(R37:R51)</f>
        <v>0</v>
      </c>
    </row>
    <row r="53" spans="1:18" x14ac:dyDescent="0.2">
      <c r="D53" s="35"/>
      <c r="I53" s="28"/>
      <c r="M53" s="28"/>
    </row>
    <row r="54" spans="1:18" ht="13.5" thickBot="1" x14ac:dyDescent="0.25">
      <c r="A54" s="19">
        <f>A52+1</f>
        <v>35</v>
      </c>
      <c r="B54" s="6" t="s">
        <v>473</v>
      </c>
      <c r="D54" s="39">
        <f>D17+D24+D34+D52</f>
        <v>20666.92077284382</v>
      </c>
      <c r="F54" s="39">
        <f>F17+F24+F34</f>
        <v>9718.9252285762832</v>
      </c>
      <c r="I54" s="28"/>
      <c r="J54" s="39">
        <f>J17+J24+J34+J52</f>
        <v>10947.995544267536</v>
      </c>
      <c r="M54" s="28"/>
      <c r="N54" s="39">
        <f>N17+N24+N34+N52</f>
        <v>10.795706928649199</v>
      </c>
      <c r="O54" s="39">
        <f t="shared" ref="O54:Q54" si="16">O17+O24+O34+O52</f>
        <v>20289.031301978397</v>
      </c>
      <c r="P54" s="39">
        <f t="shared" si="16"/>
        <v>290.69312524995598</v>
      </c>
      <c r="Q54" s="39">
        <f t="shared" si="16"/>
        <v>76.400638686818198</v>
      </c>
      <c r="R54" s="39">
        <f t="shared" ref="R54" si="17">R17+R24+R34+R52</f>
        <v>0</v>
      </c>
    </row>
    <row r="55" spans="1:18" ht="13.5" thickTop="1" x14ac:dyDescent="0.2">
      <c r="D55" s="35"/>
      <c r="N55" s="35"/>
      <c r="O55" s="35"/>
      <c r="R55" s="35"/>
    </row>
    <row r="58" spans="1:18" x14ac:dyDescent="0.2">
      <c r="A58" s="103"/>
    </row>
  </sheetData>
  <mergeCells count="2">
    <mergeCell ref="A2:Q2"/>
    <mergeCell ref="A3:Q3"/>
  </mergeCells>
  <phoneticPr fontId="18" type="noConversion"/>
  <pageMargins left="0.7" right="0.7" top="0.75" bottom="0.75" header="0.3" footer="0.3"/>
  <pageSetup scale="58" orientation="landscape" horizontalDpi="1200" verticalDpi="1200" r:id="rId1"/>
  <headerFooter>
    <oddHeader>&amp;R&amp;"Arial,Regular"&amp;10Filed: 2025-02-28
EB-2025-0064
Phase 3 Exhibit 7
Tab 3
Schedule 5
Attachment 10
Page 6 of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EABC-A26C-42D2-9DE6-94F2139BFF6D}">
  <dimension ref="A1:AY54"/>
  <sheetViews>
    <sheetView view="pageBreakPreview" topLeftCell="O1" zoomScale="90" zoomScaleNormal="70" zoomScaleSheetLayoutView="90" zoomScalePageLayoutView="40" workbookViewId="0">
      <selection activeCell="AC5" sqref="AC5"/>
    </sheetView>
  </sheetViews>
  <sheetFormatPr defaultColWidth="9.140625" defaultRowHeight="12.75" x14ac:dyDescent="0.2"/>
  <cols>
    <col min="1" max="1" width="5.140625" style="26" customWidth="1"/>
    <col min="2" max="2" width="1.5703125" style="1" customWidth="1"/>
    <col min="3" max="3" width="45" style="1" customWidth="1"/>
    <col min="4" max="4" width="1.5703125" style="1" customWidth="1"/>
    <col min="5" max="5" width="12.5703125" style="1" customWidth="1"/>
    <col min="6" max="6" width="1.5703125" style="1" customWidth="1"/>
    <col min="7" max="7" width="12.42578125" style="1" bestFit="1" customWidth="1"/>
    <col min="8" max="8" width="11.42578125" style="1" customWidth="1"/>
    <col min="9" max="9" width="11.5703125" style="1" customWidth="1"/>
    <col min="10" max="11" width="10.5703125" style="1" hidden="1" customWidth="1"/>
    <col min="12" max="17" width="10.5703125" style="1" customWidth="1"/>
    <col min="18" max="18" width="11.42578125" style="1" customWidth="1"/>
    <col min="19" max="19" width="13.42578125" style="1" customWidth="1"/>
    <col min="20" max="23" width="10.5703125" style="1" customWidth="1"/>
    <col min="24" max="24" width="1.42578125" style="1" customWidth="1"/>
    <col min="25" max="25" width="10.5703125" style="1" customWidth="1"/>
    <col min="26" max="26" width="10" style="1" customWidth="1"/>
    <col min="27" max="28" width="11.42578125" style="1" customWidth="1"/>
    <col min="29" max="35" width="10.5703125" style="1" customWidth="1"/>
    <col min="36" max="36" width="10.5703125" style="1" hidden="1" customWidth="1"/>
    <col min="37" max="41" width="10.5703125" style="1" customWidth="1"/>
    <col min="42" max="42" width="1.5703125" style="1" customWidth="1"/>
    <col min="43" max="51" width="10.5703125" style="1" customWidth="1"/>
    <col min="52" max="16384" width="9.140625" style="1"/>
  </cols>
  <sheetData>
    <row r="1" spans="1:51" x14ac:dyDescent="0.2">
      <c r="R1" s="7"/>
      <c r="AI1" s="7"/>
      <c r="AY1" s="7"/>
    </row>
    <row r="2" spans="1:51" x14ac:dyDescent="0.2">
      <c r="R2" s="7"/>
      <c r="AI2" s="7"/>
      <c r="AY2" s="7"/>
    </row>
    <row r="3" spans="1:51" x14ac:dyDescent="0.2">
      <c r="R3" s="7"/>
      <c r="AI3" s="7"/>
      <c r="AY3" s="7"/>
    </row>
    <row r="4" spans="1:51" x14ac:dyDescent="0.2">
      <c r="R4" s="7"/>
      <c r="AI4" s="7"/>
      <c r="AY4" s="7"/>
    </row>
    <row r="5" spans="1:51" x14ac:dyDescent="0.2">
      <c r="A5" s="230" t="s">
        <v>37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7"/>
      <c r="U5" s="230" t="s">
        <v>0</v>
      </c>
      <c r="V5" s="230"/>
      <c r="W5" s="230"/>
      <c r="X5" s="230"/>
      <c r="Y5" s="230"/>
      <c r="Z5" s="230"/>
      <c r="AA5" s="230"/>
      <c r="AE5" s="3"/>
      <c r="AF5" s="3"/>
      <c r="AG5" s="4"/>
      <c r="AI5" s="7"/>
      <c r="AP5" s="3"/>
      <c r="AR5" s="4"/>
      <c r="AY5" s="7"/>
    </row>
    <row r="6" spans="1:51" x14ac:dyDescent="0.2">
      <c r="A6" s="230" t="s">
        <v>38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7"/>
      <c r="U6" s="230" t="s">
        <v>39</v>
      </c>
      <c r="V6" s="230"/>
      <c r="W6" s="230"/>
      <c r="X6" s="230"/>
      <c r="Y6" s="230"/>
      <c r="Z6" s="230"/>
      <c r="AA6" s="230"/>
      <c r="AC6" s="8"/>
      <c r="AE6" s="3"/>
      <c r="AF6" s="3"/>
      <c r="AG6" s="4"/>
      <c r="AI6" s="7"/>
      <c r="AP6" s="3"/>
      <c r="AR6" s="4"/>
      <c r="AY6" s="7"/>
    </row>
    <row r="7" spans="1:51" x14ac:dyDescent="0.2">
      <c r="R7" s="7"/>
      <c r="AI7" s="7"/>
      <c r="AY7" s="7"/>
    </row>
    <row r="9" spans="1:51" x14ac:dyDescent="0.2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26"/>
      <c r="X9" s="26"/>
      <c r="Y9" s="26"/>
      <c r="Z9" s="4"/>
      <c r="AA9" s="229"/>
      <c r="AB9" s="229"/>
      <c r="AC9" s="229"/>
      <c r="AD9" s="229"/>
      <c r="AE9" s="229"/>
      <c r="AF9" s="229"/>
      <c r="AG9" s="229"/>
      <c r="AH9" s="229"/>
      <c r="AI9" s="229"/>
      <c r="AJ9" s="4"/>
      <c r="AK9" s="229"/>
      <c r="AL9" s="229"/>
      <c r="AM9" s="229"/>
      <c r="AN9" s="229"/>
      <c r="AO9" s="229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 x14ac:dyDescent="0.2">
      <c r="A10" s="26" t="s">
        <v>3</v>
      </c>
      <c r="E10" s="100" t="s">
        <v>4</v>
      </c>
      <c r="F10" s="100"/>
      <c r="G10" s="231" t="s">
        <v>40</v>
      </c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136"/>
      <c r="T10" s="136"/>
      <c r="U10" s="231" t="s">
        <v>41</v>
      </c>
      <c r="V10" s="232"/>
      <c r="W10" s="232"/>
      <c r="X10" s="100"/>
      <c r="Y10" s="231" t="s">
        <v>42</v>
      </c>
      <c r="Z10" s="231"/>
      <c r="AA10" s="231"/>
      <c r="AB10" s="231"/>
    </row>
    <row r="11" spans="1:51" x14ac:dyDescent="0.2">
      <c r="A11" s="106" t="s">
        <v>5</v>
      </c>
      <c r="C11" s="2" t="s">
        <v>6</v>
      </c>
      <c r="E11" s="107" t="s">
        <v>7</v>
      </c>
      <c r="F11" s="100"/>
      <c r="G11" s="106" t="s">
        <v>43</v>
      </c>
      <c r="H11" s="106" t="s">
        <v>44</v>
      </c>
      <c r="I11" s="106" t="s">
        <v>45</v>
      </c>
      <c r="J11" s="107" t="s">
        <v>46</v>
      </c>
      <c r="K11" s="107" t="s">
        <v>47</v>
      </c>
      <c r="L11" s="106" t="s">
        <v>48</v>
      </c>
      <c r="M11" s="106" t="s">
        <v>49</v>
      </c>
      <c r="N11" s="106" t="s">
        <v>50</v>
      </c>
      <c r="O11" s="106" t="s">
        <v>51</v>
      </c>
      <c r="P11" s="106" t="s">
        <v>52</v>
      </c>
      <c r="Q11" s="106" t="s">
        <v>53</v>
      </c>
      <c r="R11" s="106" t="s">
        <v>54</v>
      </c>
      <c r="S11" s="106" t="s">
        <v>55</v>
      </c>
      <c r="T11" s="106" t="s">
        <v>56</v>
      </c>
      <c r="U11" s="106" t="s">
        <v>57</v>
      </c>
      <c r="V11" s="106" t="s">
        <v>58</v>
      </c>
      <c r="W11" s="106" t="s">
        <v>59</v>
      </c>
      <c r="X11" s="26"/>
      <c r="Y11" s="106" t="s">
        <v>60</v>
      </c>
      <c r="Z11" s="106" t="s">
        <v>61</v>
      </c>
      <c r="AA11" s="106" t="s">
        <v>62</v>
      </c>
      <c r="AB11" s="106" t="s">
        <v>63</v>
      </c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ht="15" x14ac:dyDescent="0.25">
      <c r="E12" s="100" t="s">
        <v>64</v>
      </c>
      <c r="F12" s="100"/>
      <c r="G12" s="100" t="s">
        <v>13</v>
      </c>
      <c r="H12" s="100" t="s">
        <v>14</v>
      </c>
      <c r="I12" s="100" t="s">
        <v>15</v>
      </c>
      <c r="J12" s="137"/>
      <c r="K12" s="137"/>
      <c r="L12" s="100" t="s">
        <v>16</v>
      </c>
      <c r="M12" s="100" t="s">
        <v>65</v>
      </c>
      <c r="N12" s="100" t="s">
        <v>66</v>
      </c>
      <c r="O12" s="100" t="s">
        <v>67</v>
      </c>
      <c r="P12" s="100" t="s">
        <v>68</v>
      </c>
      <c r="Q12" s="100" t="s">
        <v>69</v>
      </c>
      <c r="R12" s="100" t="s">
        <v>70</v>
      </c>
      <c r="S12" s="100" t="s">
        <v>71</v>
      </c>
      <c r="T12" s="100" t="s">
        <v>72</v>
      </c>
      <c r="U12" s="100" t="s">
        <v>73</v>
      </c>
      <c r="V12" s="100" t="s">
        <v>74</v>
      </c>
      <c r="W12" s="100" t="s">
        <v>75</v>
      </c>
      <c r="X12" s="100"/>
      <c r="Y12" s="100" t="s">
        <v>76</v>
      </c>
      <c r="Z12" s="100" t="s">
        <v>77</v>
      </c>
      <c r="AA12" s="100" t="s">
        <v>78</v>
      </c>
      <c r="AB12" s="100" t="s">
        <v>79</v>
      </c>
    </row>
    <row r="13" spans="1:51" x14ac:dyDescent="0.2">
      <c r="E13" s="10"/>
      <c r="F13" s="10"/>
      <c r="G13" s="10"/>
      <c r="H13" s="10"/>
      <c r="I13" s="10"/>
      <c r="J13" s="10"/>
      <c r="K13" s="10"/>
      <c r="L13" s="10"/>
    </row>
    <row r="14" spans="1:51" x14ac:dyDescent="0.2">
      <c r="C14" s="1" t="s">
        <v>17</v>
      </c>
      <c r="E14" s="10"/>
      <c r="F14" s="10"/>
      <c r="G14" s="10"/>
      <c r="H14" s="10"/>
      <c r="I14" s="10"/>
      <c r="J14" s="10"/>
      <c r="K14" s="10"/>
      <c r="L14" s="10"/>
    </row>
    <row r="15" spans="1:51" x14ac:dyDescent="0.2">
      <c r="A15" s="26">
        <v>1</v>
      </c>
      <c r="C15" s="9" t="s">
        <v>18</v>
      </c>
      <c r="E15" s="10">
        <v>15519249.032609718</v>
      </c>
      <c r="F15" s="10"/>
      <c r="G15" s="10">
        <v>10223676.424811728</v>
      </c>
      <c r="H15" s="10">
        <v>2847509.489756837</v>
      </c>
      <c r="I15" s="10">
        <v>542290.24288162682</v>
      </c>
      <c r="J15" s="10">
        <v>0</v>
      </c>
      <c r="K15" s="10">
        <v>0</v>
      </c>
      <c r="L15" s="10">
        <v>500018.04370389209</v>
      </c>
      <c r="M15" s="10">
        <v>1426.4274346103164</v>
      </c>
      <c r="N15" s="10">
        <v>55769.215821927581</v>
      </c>
      <c r="O15" s="10">
        <v>3761.7949520550847</v>
      </c>
      <c r="P15" s="10">
        <v>374597.40636958857</v>
      </c>
      <c r="Q15" s="10">
        <v>8749.7608046824716</v>
      </c>
      <c r="R15" s="10">
        <v>10022.606095670233</v>
      </c>
      <c r="S15" s="10">
        <v>2971.3553109238169</v>
      </c>
      <c r="T15" s="10">
        <v>9054.9978887309062</v>
      </c>
      <c r="U15" s="10">
        <v>44977.505954846471</v>
      </c>
      <c r="V15" s="10">
        <v>83981.261206548661</v>
      </c>
      <c r="W15" s="10">
        <v>1926.909622050156</v>
      </c>
      <c r="X15" s="23"/>
      <c r="Y15" s="10">
        <v>808459.11318838957</v>
      </c>
      <c r="Z15" s="10">
        <v>39.22032014798674</v>
      </c>
      <c r="AA15" s="10">
        <v>17.25648546514444</v>
      </c>
      <c r="AB15" s="10">
        <f>0</f>
        <v>0</v>
      </c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x14ac:dyDescent="0.2">
      <c r="A16" s="26">
        <v>2</v>
      </c>
      <c r="C16" s="9" t="s">
        <v>19</v>
      </c>
      <c r="E16" s="21">
        <v>6.0821321807016528E-2</v>
      </c>
      <c r="F16" s="22"/>
      <c r="G16" s="21">
        <f>$E$16</f>
        <v>6.0821321807016528E-2</v>
      </c>
      <c r="H16" s="21">
        <f t="shared" ref="H16:AA16" si="0">$E$16</f>
        <v>6.0821321807016528E-2</v>
      </c>
      <c r="I16" s="21">
        <f t="shared" si="0"/>
        <v>6.0821321807016528E-2</v>
      </c>
      <c r="J16" s="21">
        <f t="shared" si="0"/>
        <v>6.0821321807016528E-2</v>
      </c>
      <c r="K16" s="21">
        <f t="shared" si="0"/>
        <v>6.0821321807016528E-2</v>
      </c>
      <c r="L16" s="21">
        <f t="shared" si="0"/>
        <v>6.0821321807016528E-2</v>
      </c>
      <c r="M16" s="21">
        <f t="shared" si="0"/>
        <v>6.0821321807016528E-2</v>
      </c>
      <c r="N16" s="21">
        <f t="shared" si="0"/>
        <v>6.0821321807016528E-2</v>
      </c>
      <c r="O16" s="21">
        <f t="shared" si="0"/>
        <v>6.0821321807016528E-2</v>
      </c>
      <c r="P16" s="21">
        <f t="shared" si="0"/>
        <v>6.0821321807016528E-2</v>
      </c>
      <c r="Q16" s="21">
        <f t="shared" si="0"/>
        <v>6.0821321807016528E-2</v>
      </c>
      <c r="R16" s="21">
        <f t="shared" si="0"/>
        <v>6.0821321807016528E-2</v>
      </c>
      <c r="S16" s="21">
        <f t="shared" si="0"/>
        <v>6.0821321807016528E-2</v>
      </c>
      <c r="T16" s="21">
        <f t="shared" si="0"/>
        <v>6.0821321807016528E-2</v>
      </c>
      <c r="U16" s="21">
        <f t="shared" si="0"/>
        <v>6.0821321807016528E-2</v>
      </c>
      <c r="V16" s="21">
        <f t="shared" si="0"/>
        <v>6.0821321807016528E-2</v>
      </c>
      <c r="W16" s="21">
        <f t="shared" si="0"/>
        <v>6.0821321807016528E-2</v>
      </c>
      <c r="X16" s="110"/>
      <c r="Y16" s="21">
        <f t="shared" si="0"/>
        <v>6.0821321807016528E-2</v>
      </c>
      <c r="Z16" s="21">
        <f>$E$16</f>
        <v>6.0821321807016528E-2</v>
      </c>
      <c r="AA16" s="21">
        <f t="shared" si="0"/>
        <v>6.0821321807016528E-2</v>
      </c>
      <c r="AB16" s="21">
        <f>AA16</f>
        <v>6.0821321807016528E-2</v>
      </c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Q16" s="110"/>
      <c r="AR16" s="110"/>
      <c r="AS16" s="110"/>
      <c r="AT16" s="110"/>
      <c r="AU16" s="110"/>
      <c r="AV16" s="110"/>
      <c r="AW16" s="110"/>
      <c r="AX16" s="110"/>
      <c r="AY16" s="110"/>
    </row>
    <row r="17" spans="1:51" x14ac:dyDescent="0.2">
      <c r="A17" s="26">
        <v>3</v>
      </c>
      <c r="C17" s="1" t="s">
        <v>20</v>
      </c>
      <c r="E17" s="10">
        <v>943901.23961558565</v>
      </c>
      <c r="F17" s="10"/>
      <c r="G17" s="10">
        <f>G15*G16</f>
        <v>621817.51388428232</v>
      </c>
      <c r="H17" s="10">
        <f t="shared" ref="H17:W17" si="1">H15*H16</f>
        <v>173189.29102503401</v>
      </c>
      <c r="I17" s="10">
        <f t="shared" si="1"/>
        <v>32982.809375108576</v>
      </c>
      <c r="J17" s="10">
        <f t="shared" si="1"/>
        <v>0</v>
      </c>
      <c r="K17" s="10">
        <f t="shared" si="1"/>
        <v>0</v>
      </c>
      <c r="L17" s="10">
        <f t="shared" si="1"/>
        <v>30411.758345429276</v>
      </c>
      <c r="M17" s="10">
        <f t="shared" si="1"/>
        <v>86.757202034791078</v>
      </c>
      <c r="N17" s="10">
        <f t="shared" si="1"/>
        <v>3391.9574224304151</v>
      </c>
      <c r="O17" s="10">
        <f t="shared" si="1"/>
        <v>228.79734135095262</v>
      </c>
      <c r="P17" s="10">
        <f t="shared" si="1"/>
        <v>22783.509400878491</v>
      </c>
      <c r="Q17" s="10">
        <f t="shared" si="1"/>
        <v>532.17201763601247</v>
      </c>
      <c r="R17" s="10">
        <f t="shared" si="1"/>
        <v>609.58815068972467</v>
      </c>
      <c r="S17" s="10">
        <f t="shared" si="1"/>
        <v>180.72175756868512</v>
      </c>
      <c r="T17" s="10">
        <f t="shared" si="1"/>
        <v>550.73694055235774</v>
      </c>
      <c r="U17" s="10">
        <f t="shared" si="1"/>
        <v>2735.5913637567191</v>
      </c>
      <c r="V17" s="10">
        <f t="shared" si="1"/>
        <v>5107.8513136026095</v>
      </c>
      <c r="W17" s="10">
        <f t="shared" si="1"/>
        <v>117.19719021574913</v>
      </c>
      <c r="X17" s="23"/>
      <c r="Y17" s="10">
        <f>Y15*Y16</f>
        <v>49171.551891046242</v>
      </c>
      <c r="Z17" s="10">
        <f>Z15*Z16</f>
        <v>2.3854317130949156</v>
      </c>
      <c r="AA17" s="10">
        <f>AA15*AA16</f>
        <v>1.0495622557336532</v>
      </c>
      <c r="AB17" s="10">
        <f>0</f>
        <v>0</v>
      </c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x14ac:dyDescent="0.2">
      <c r="E18" s="10"/>
      <c r="F18" s="10"/>
      <c r="G18" s="10"/>
      <c r="H18" s="10"/>
      <c r="I18" s="10"/>
      <c r="J18" s="10"/>
      <c r="K18" s="10"/>
      <c r="L18" s="10"/>
    </row>
    <row r="19" spans="1:51" x14ac:dyDescent="0.2">
      <c r="A19" s="26">
        <v>4</v>
      </c>
      <c r="C19" s="1" t="s">
        <v>21</v>
      </c>
      <c r="E19" s="10">
        <v>730199.99999971013</v>
      </c>
      <c r="F19" s="10"/>
      <c r="G19" s="10">
        <v>515445.11998494295</v>
      </c>
      <c r="H19" s="10">
        <v>126171.0268785115</v>
      </c>
      <c r="I19" s="10">
        <v>20578.762782953203</v>
      </c>
      <c r="J19" s="10">
        <v>0</v>
      </c>
      <c r="K19" s="10">
        <v>0</v>
      </c>
      <c r="L19" s="10">
        <v>17483.035269473945</v>
      </c>
      <c r="M19" s="10">
        <v>54.271060288680502</v>
      </c>
      <c r="N19" s="10">
        <v>2296.7629267829343</v>
      </c>
      <c r="O19" s="10">
        <v>147.36174801555768</v>
      </c>
      <c r="P19" s="10">
        <v>13330.378377027908</v>
      </c>
      <c r="Q19" s="10">
        <v>331.21225647021652</v>
      </c>
      <c r="R19" s="10">
        <v>502.31641534917514</v>
      </c>
      <c r="S19" s="10">
        <v>268.6107343950232</v>
      </c>
      <c r="T19" s="10">
        <v>354.72531704285291</v>
      </c>
      <c r="U19" s="10">
        <v>1575.466121399546</v>
      </c>
      <c r="V19" s="10">
        <v>3251.5328926474922</v>
      </c>
      <c r="W19" s="10">
        <v>72.800627630709002</v>
      </c>
      <c r="X19" s="23"/>
      <c r="Y19" s="10">
        <v>28336.056796083911</v>
      </c>
      <c r="Z19" s="10">
        <v>0.38876056150531024</v>
      </c>
      <c r="AA19" s="10">
        <v>0.17105013303625841</v>
      </c>
      <c r="AB19" s="10">
        <f>0</f>
        <v>0</v>
      </c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x14ac:dyDescent="0.2"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23"/>
      <c r="U20" s="23"/>
      <c r="V20" s="23"/>
      <c r="W20" s="23"/>
      <c r="X20" s="23"/>
      <c r="Y20" s="23"/>
      <c r="Z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x14ac:dyDescent="0.2">
      <c r="C21" s="1" t="s">
        <v>22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23"/>
      <c r="U21" s="23"/>
      <c r="V21" s="23"/>
      <c r="W21" s="23"/>
      <c r="X21" s="23"/>
      <c r="Y21" s="23"/>
      <c r="Z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x14ac:dyDescent="0.2">
      <c r="A22" s="26">
        <v>5</v>
      </c>
      <c r="C22" s="9" t="s">
        <v>23</v>
      </c>
      <c r="E22" s="10">
        <v>121807.67104598368</v>
      </c>
      <c r="F22" s="10"/>
      <c r="G22" s="10">
        <v>80239.156524196675</v>
      </c>
      <c r="H22" s="10">
        <v>22346.492428469406</v>
      </c>
      <c r="I22" s="10">
        <v>4255.7300640602862</v>
      </c>
      <c r="J22" s="10">
        <v>0</v>
      </c>
      <c r="K22" s="10">
        <v>0</v>
      </c>
      <c r="L22" s="10">
        <v>3931.5743297888953</v>
      </c>
      <c r="M22" s="10">
        <v>11.195761042360306</v>
      </c>
      <c r="N22" s="10">
        <v>437.72210118259119</v>
      </c>
      <c r="O22" s="10">
        <v>29.525622090317999</v>
      </c>
      <c r="P22" s="10">
        <v>2940.1446908847338</v>
      </c>
      <c r="Q22" s="10">
        <v>68.675229296747801</v>
      </c>
      <c r="R22" s="10">
        <v>78.623775746530526</v>
      </c>
      <c r="S22" s="10">
        <v>23.321609796532918</v>
      </c>
      <c r="T22" s="10">
        <v>69.519335695357711</v>
      </c>
      <c r="U22" s="10">
        <v>353.16550674638916</v>
      </c>
      <c r="V22" s="10">
        <v>661.81309361524484</v>
      </c>
      <c r="W22" s="10">
        <v>15.123951737924839</v>
      </c>
      <c r="X22" s="23"/>
      <c r="Y22" s="10">
        <v>6345.4437457931072</v>
      </c>
      <c r="Z22" s="10">
        <v>0.30783292702280818</v>
      </c>
      <c r="AA22" s="10">
        <v>0.13544291354120017</v>
      </c>
      <c r="AB22" s="10">
        <f>0</f>
        <v>0</v>
      </c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x14ac:dyDescent="0.2">
      <c r="A23" s="26">
        <v>6</v>
      </c>
      <c r="C23" s="9" t="s">
        <v>24</v>
      </c>
      <c r="E23" s="24">
        <v>125582.50292039153</v>
      </c>
      <c r="F23" s="10"/>
      <c r="G23" s="24">
        <v>80547.554040748815</v>
      </c>
      <c r="H23" s="24">
        <v>22524.750217410437</v>
      </c>
      <c r="I23" s="24">
        <v>4737.6520597390772</v>
      </c>
      <c r="J23" s="24">
        <v>0</v>
      </c>
      <c r="K23" s="24">
        <v>0</v>
      </c>
      <c r="L23" s="24">
        <v>4669.3756241095398</v>
      </c>
      <c r="M23" s="24">
        <v>15.47226282195169</v>
      </c>
      <c r="N23" s="24">
        <v>529.30294606453811</v>
      </c>
      <c r="O23" s="24">
        <v>40.500261761113258</v>
      </c>
      <c r="P23" s="24">
        <v>3679.5905083213565</v>
      </c>
      <c r="Q23" s="24">
        <v>95.572697123183559</v>
      </c>
      <c r="R23" s="24">
        <v>30.359101367839685</v>
      </c>
      <c r="S23" s="24">
        <v>3.5783254640400552</v>
      </c>
      <c r="T23" s="24">
        <v>57.601549243739342</v>
      </c>
      <c r="U23" s="24">
        <v>413.01151305785936</v>
      </c>
      <c r="V23" s="24">
        <v>929.88547265296131</v>
      </c>
      <c r="W23" s="24">
        <v>19.852561463064443</v>
      </c>
      <c r="X23" s="23"/>
      <c r="Y23" s="24">
        <v>7288.4386950390171</v>
      </c>
      <c r="Z23" s="24">
        <v>3.5305860986596643E-3</v>
      </c>
      <c r="AA23" s="24">
        <v>1.5534168886198892E-3</v>
      </c>
      <c r="AB23" s="24">
        <f>0</f>
        <v>0</v>
      </c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x14ac:dyDescent="0.2">
      <c r="A24" s="26">
        <v>7</v>
      </c>
      <c r="C24" s="1" t="s">
        <v>25</v>
      </c>
      <c r="E24" s="10">
        <v>247390.17396637521</v>
      </c>
      <c r="F24" s="10"/>
      <c r="G24" s="10">
        <f>SUM(G22:G23)</f>
        <v>160786.71056494548</v>
      </c>
      <c r="H24" s="10">
        <f t="shared" ref="H24:W24" si="2">SUM(H22:H23)</f>
        <v>44871.242645879844</v>
      </c>
      <c r="I24" s="10">
        <f t="shared" si="2"/>
        <v>8993.3821237993634</v>
      </c>
      <c r="J24" s="10">
        <f t="shared" si="2"/>
        <v>0</v>
      </c>
      <c r="K24" s="10">
        <f t="shared" si="2"/>
        <v>0</v>
      </c>
      <c r="L24" s="10">
        <f t="shared" si="2"/>
        <v>8600.9499538984346</v>
      </c>
      <c r="M24" s="10">
        <f t="shared" si="2"/>
        <v>26.668023864311998</v>
      </c>
      <c r="N24" s="10">
        <f t="shared" si="2"/>
        <v>967.02504724712935</v>
      </c>
      <c r="O24" s="10">
        <f t="shared" si="2"/>
        <v>70.02588385143126</v>
      </c>
      <c r="P24" s="10">
        <f t="shared" si="2"/>
        <v>6619.7351992060903</v>
      </c>
      <c r="Q24" s="10">
        <f t="shared" si="2"/>
        <v>164.24792641993136</v>
      </c>
      <c r="R24" s="10">
        <f t="shared" si="2"/>
        <v>108.98287711437021</v>
      </c>
      <c r="S24" s="10">
        <f t="shared" si="2"/>
        <v>26.899935260572974</v>
      </c>
      <c r="T24" s="10">
        <f t="shared" si="2"/>
        <v>127.12088493909705</v>
      </c>
      <c r="U24" s="10">
        <f t="shared" si="2"/>
        <v>766.17701980424852</v>
      </c>
      <c r="V24" s="10">
        <f t="shared" si="2"/>
        <v>1591.6985662682062</v>
      </c>
      <c r="W24" s="10">
        <f t="shared" si="2"/>
        <v>34.976513200989281</v>
      </c>
      <c r="X24" s="23"/>
      <c r="Y24" s="10">
        <f>SUM(Y22:Y23)</f>
        <v>13633.882440832123</v>
      </c>
      <c r="Z24" s="10">
        <f>SUM(Z22:Z23)</f>
        <v>0.31136351312146782</v>
      </c>
      <c r="AA24" s="10">
        <f>SUM(AA22:AA23)</f>
        <v>0.13699633042982007</v>
      </c>
      <c r="AB24" s="10">
        <f>0</f>
        <v>0</v>
      </c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x14ac:dyDescent="0.2"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3"/>
      <c r="U25" s="23"/>
      <c r="V25" s="23"/>
      <c r="W25" s="23"/>
      <c r="X25" s="23"/>
      <c r="Y25" s="23"/>
      <c r="Z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x14ac:dyDescent="0.2">
      <c r="C26" s="1" t="s">
        <v>26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3"/>
      <c r="U26" s="23"/>
      <c r="V26" s="23"/>
      <c r="W26" s="23"/>
      <c r="X26" s="23"/>
      <c r="Y26" s="23"/>
      <c r="Z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x14ac:dyDescent="0.2">
      <c r="A27" s="26">
        <v>8</v>
      </c>
      <c r="C27" s="9" t="s">
        <v>8</v>
      </c>
      <c r="E27" s="10">
        <v>2350398.9906080579</v>
      </c>
      <c r="F27" s="10"/>
      <c r="G27" s="10">
        <v>1455569.5352652592</v>
      </c>
      <c r="H27" s="10">
        <v>736856.17534492456</v>
      </c>
      <c r="I27" s="10">
        <v>66233.870512126829</v>
      </c>
      <c r="J27" s="10">
        <v>0</v>
      </c>
      <c r="K27" s="10">
        <v>0</v>
      </c>
      <c r="L27" s="10">
        <v>16041.237442636731</v>
      </c>
      <c r="M27" s="10">
        <v>216.83707199017772</v>
      </c>
      <c r="N27" s="10">
        <v>893.70632062252616</v>
      </c>
      <c r="O27" s="10">
        <v>38.776374620683647</v>
      </c>
      <c r="P27" s="10">
        <v>6814.7886468225879</v>
      </c>
      <c r="Q27" s="10">
        <v>42.143237701435901</v>
      </c>
      <c r="R27" s="10">
        <v>5021.0848484336802</v>
      </c>
      <c r="S27" s="10">
        <v>1458.5784791618951</v>
      </c>
      <c r="T27" s="10">
        <v>2659.7641956846796</v>
      </c>
      <c r="U27" s="10">
        <v>31409.619384334597</v>
      </c>
      <c r="V27" s="10">
        <v>2065.8763105200505</v>
      </c>
      <c r="W27" s="10">
        <v>10.795706928649199</v>
      </c>
      <c r="X27" s="23"/>
      <c r="Y27" s="10">
        <v>24699.107702512978</v>
      </c>
      <c r="Z27" s="10">
        <v>290.69312519322852</v>
      </c>
      <c r="AA27" s="10">
        <v>76.400638583428716</v>
      </c>
      <c r="AB27" s="10">
        <f>0</f>
        <v>0</v>
      </c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x14ac:dyDescent="0.2">
      <c r="A28" s="26">
        <f>A27+1</f>
        <v>9</v>
      </c>
      <c r="C28" s="9" t="s">
        <v>9</v>
      </c>
      <c r="E28" s="10">
        <v>30284.585334084644</v>
      </c>
      <c r="F28" s="10"/>
      <c r="G28" s="10">
        <v>14120.144085973425</v>
      </c>
      <c r="H28" s="10">
        <v>9815.9193226900752</v>
      </c>
      <c r="I28" s="10">
        <v>2021.3031990752816</v>
      </c>
      <c r="J28" s="10">
        <v>0</v>
      </c>
      <c r="K28" s="10">
        <v>0</v>
      </c>
      <c r="L28" s="10">
        <v>1636.1368435646291</v>
      </c>
      <c r="M28" s="10">
        <v>0.13515487426103259</v>
      </c>
      <c r="N28" s="10">
        <v>1.574025028677021</v>
      </c>
      <c r="O28" s="10">
        <v>9.8930213358874058E-2</v>
      </c>
      <c r="P28" s="10">
        <v>354.96101318892477</v>
      </c>
      <c r="Q28" s="10">
        <v>0.10752009537304427</v>
      </c>
      <c r="R28" s="10">
        <v>36.290154610731356</v>
      </c>
      <c r="S28" s="10">
        <v>0.10070547211808648</v>
      </c>
      <c r="T28" s="10">
        <v>267.4664391832415</v>
      </c>
      <c r="U28" s="10">
        <v>251.66065722274345</v>
      </c>
      <c r="V28" s="10">
        <v>438.47974843494319</v>
      </c>
      <c r="W28" s="10">
        <v>0</v>
      </c>
      <c r="X28" s="23"/>
      <c r="Y28" s="10">
        <v>1339.5625496430716</v>
      </c>
      <c r="Z28" s="10">
        <v>0.44790973237016751</v>
      </c>
      <c r="AA28" s="10">
        <v>0.19707508141641972</v>
      </c>
      <c r="AB28" s="10">
        <f>0</f>
        <v>0</v>
      </c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x14ac:dyDescent="0.2">
      <c r="A29" s="26">
        <f t="shared" ref="A29:A37" si="3">A28+1</f>
        <v>10</v>
      </c>
      <c r="C29" s="9" t="s">
        <v>10</v>
      </c>
      <c r="E29" s="10">
        <v>12038.006099324666</v>
      </c>
      <c r="F29" s="10"/>
      <c r="G29" s="10">
        <v>3189.7447101134103</v>
      </c>
      <c r="H29" s="10">
        <v>2018.1650824806766</v>
      </c>
      <c r="I29" s="10">
        <v>753.4690005401859</v>
      </c>
      <c r="J29" s="10">
        <v>0</v>
      </c>
      <c r="K29" s="10">
        <v>0</v>
      </c>
      <c r="L29" s="10">
        <v>1194.488767755317</v>
      </c>
      <c r="M29" s="10">
        <v>0</v>
      </c>
      <c r="N29" s="10">
        <v>0</v>
      </c>
      <c r="O29" s="10">
        <v>0</v>
      </c>
      <c r="P29" s="10">
        <v>657.5605209243779</v>
      </c>
      <c r="Q29" s="10">
        <v>0</v>
      </c>
      <c r="R29" s="10">
        <v>2.0063518414078239</v>
      </c>
      <c r="S29" s="10">
        <v>0.1268289331605951</v>
      </c>
      <c r="T29" s="10">
        <v>10.524216246024993</v>
      </c>
      <c r="U29" s="10">
        <v>92.77147711849409</v>
      </c>
      <c r="V29" s="10">
        <v>258.16035516706006</v>
      </c>
      <c r="W29" s="10">
        <v>0</v>
      </c>
      <c r="X29" s="23"/>
      <c r="Y29" s="10">
        <v>3860.9887882045487</v>
      </c>
      <c r="Z29" s="10">
        <v>0</v>
      </c>
      <c r="AA29" s="10">
        <v>0</v>
      </c>
      <c r="AB29" s="10">
        <f>0</f>
        <v>0</v>
      </c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x14ac:dyDescent="0.2">
      <c r="A30" s="26">
        <f t="shared" si="3"/>
        <v>11</v>
      </c>
      <c r="C30" s="9" t="s">
        <v>11</v>
      </c>
      <c r="E30" s="10">
        <v>101331.43023372216</v>
      </c>
      <c r="F30" s="10"/>
      <c r="G30" s="10">
        <v>75614.342033766938</v>
      </c>
      <c r="H30" s="10">
        <v>18824.031694604782</v>
      </c>
      <c r="I30" s="10">
        <v>2516.9633005025044</v>
      </c>
      <c r="J30" s="10">
        <v>0</v>
      </c>
      <c r="K30" s="10">
        <v>0</v>
      </c>
      <c r="L30" s="10">
        <v>1593.8765538768589</v>
      </c>
      <c r="M30" s="10">
        <v>10.805772512228202</v>
      </c>
      <c r="N30" s="10">
        <v>451.76195619627953</v>
      </c>
      <c r="O30" s="10">
        <v>29.34649612571317</v>
      </c>
      <c r="P30" s="10">
        <v>1767.3454250839177</v>
      </c>
      <c r="Q30" s="10">
        <v>67.262839802936867</v>
      </c>
      <c r="R30" s="10">
        <v>77.940899443764252</v>
      </c>
      <c r="S30" s="10">
        <v>39.782719468022933</v>
      </c>
      <c r="T30" s="10">
        <v>0</v>
      </c>
      <c r="U30" s="10">
        <v>133.72000010352798</v>
      </c>
      <c r="V30" s="10">
        <v>189.47463082355554</v>
      </c>
      <c r="W30" s="10">
        <v>14.775911411140678</v>
      </c>
      <c r="X30" s="23"/>
      <c r="Y30" s="10">
        <v>0</v>
      </c>
      <c r="Z30" s="10">
        <v>0</v>
      </c>
      <c r="AA30" s="10">
        <v>0</v>
      </c>
      <c r="AB30" s="10">
        <f>0</f>
        <v>0</v>
      </c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x14ac:dyDescent="0.2">
      <c r="A31" s="26">
        <f t="shared" si="3"/>
        <v>12</v>
      </c>
      <c r="C31" s="9" t="s">
        <v>27</v>
      </c>
      <c r="E31" s="10">
        <v>197654.2230046961</v>
      </c>
      <c r="F31" s="10"/>
      <c r="G31" s="10">
        <v>138854.38059344859</v>
      </c>
      <c r="H31" s="10">
        <v>35192.13763090787</v>
      </c>
      <c r="I31" s="10">
        <v>6282.35862744723</v>
      </c>
      <c r="J31" s="10">
        <v>0</v>
      </c>
      <c r="K31" s="10">
        <v>0</v>
      </c>
      <c r="L31" s="10">
        <v>4998.1506462201705</v>
      </c>
      <c r="M31" s="10">
        <v>20.402610457616905</v>
      </c>
      <c r="N31" s="10">
        <v>822.64436534108063</v>
      </c>
      <c r="O31" s="10">
        <v>54.203645561189667</v>
      </c>
      <c r="P31" s="10">
        <v>4252.4381377664722</v>
      </c>
      <c r="Q31" s="10">
        <v>126.47549149146813</v>
      </c>
      <c r="R31" s="10">
        <v>124.06405345181844</v>
      </c>
      <c r="S31" s="10">
        <v>55.937468095340165</v>
      </c>
      <c r="T31" s="10">
        <v>85.516377784219031</v>
      </c>
      <c r="U31" s="10">
        <v>458.69855091842123</v>
      </c>
      <c r="V31" s="10">
        <v>780.55678865041034</v>
      </c>
      <c r="W31" s="10">
        <v>27.85945222972396</v>
      </c>
      <c r="X31" s="23"/>
      <c r="Y31" s="10">
        <v>5518.2615407511857</v>
      </c>
      <c r="Z31" s="10">
        <v>9.5156443198086069E-2</v>
      </c>
      <c r="AA31" s="10">
        <v>4.1867730114561685E-2</v>
      </c>
      <c r="AB31" s="10">
        <f>0</f>
        <v>0</v>
      </c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x14ac:dyDescent="0.2">
      <c r="A32" s="26">
        <f t="shared" si="3"/>
        <v>13</v>
      </c>
      <c r="C32" s="9" t="s">
        <v>28</v>
      </c>
      <c r="E32" s="10">
        <f>SUM(G32:AA32)</f>
        <v>194697.46233362128</v>
      </c>
      <c r="F32" s="10"/>
      <c r="G32" s="10">
        <v>137715.07162466869</v>
      </c>
      <c r="H32" s="10">
        <v>31729.919394271514</v>
      </c>
      <c r="I32" s="10">
        <v>15705.316155983743</v>
      </c>
      <c r="J32" s="10">
        <v>0</v>
      </c>
      <c r="K32" s="10">
        <v>0</v>
      </c>
      <c r="L32" s="10">
        <v>4038.6695431391363</v>
      </c>
      <c r="M32" s="10">
        <v>77.746780922308204</v>
      </c>
      <c r="N32" s="10">
        <v>1670.8952554495709</v>
      </c>
      <c r="O32" s="10">
        <v>92.660798121661642</v>
      </c>
      <c r="P32" s="10">
        <v>911.90563728814732</v>
      </c>
      <c r="Q32" s="10">
        <v>16.679797036286207</v>
      </c>
      <c r="R32" s="10">
        <v>1441.6967813854267</v>
      </c>
      <c r="S32" s="10">
        <v>1089.273040631082</v>
      </c>
      <c r="T32" s="10">
        <v>0</v>
      </c>
      <c r="U32" s="10">
        <v>71.875565306614163</v>
      </c>
      <c r="V32" s="10">
        <v>114.73464876336644</v>
      </c>
      <c r="W32" s="10">
        <v>0</v>
      </c>
      <c r="X32" s="23"/>
      <c r="Y32" s="10">
        <v>21.017310653740005</v>
      </c>
      <c r="Z32" s="10">
        <v>0</v>
      </c>
      <c r="AA32" s="10">
        <v>0</v>
      </c>
      <c r="AB32" s="10">
        <f>0</f>
        <v>0</v>
      </c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x14ac:dyDescent="0.2">
      <c r="A33" s="26">
        <f t="shared" si="3"/>
        <v>14</v>
      </c>
      <c r="C33" s="9" t="s">
        <v>29</v>
      </c>
      <c r="E33" s="10">
        <v>129044.15298987577</v>
      </c>
      <c r="F33" s="10"/>
      <c r="G33" s="10">
        <v>114871.67874791956</v>
      </c>
      <c r="H33" s="10">
        <v>5960.6971559562726</v>
      </c>
      <c r="I33" s="10">
        <v>6123.1742500676837</v>
      </c>
      <c r="J33" s="10">
        <v>0</v>
      </c>
      <c r="K33" s="10">
        <v>0</v>
      </c>
      <c r="L33" s="10">
        <v>607.31426666454138</v>
      </c>
      <c r="M33" s="10">
        <v>0</v>
      </c>
      <c r="N33" s="10">
        <v>446.20636332919707</v>
      </c>
      <c r="O33" s="10">
        <v>0</v>
      </c>
      <c r="P33" s="10">
        <v>110.82446860489669</v>
      </c>
      <c r="Q33" s="10">
        <v>0</v>
      </c>
      <c r="R33" s="10">
        <v>412.55043707251235</v>
      </c>
      <c r="S33" s="10">
        <v>329.07394590203614</v>
      </c>
      <c r="T33" s="10">
        <v>0</v>
      </c>
      <c r="U33" s="10">
        <v>175.04192602575449</v>
      </c>
      <c r="V33" s="10">
        <v>7.5914283333067667</v>
      </c>
      <c r="W33" s="10">
        <v>0</v>
      </c>
      <c r="X33" s="23"/>
      <c r="Y33" s="10">
        <v>0</v>
      </c>
      <c r="Z33" s="10">
        <v>0</v>
      </c>
      <c r="AA33" s="10">
        <v>0</v>
      </c>
      <c r="AB33" s="10">
        <f>0</f>
        <v>0</v>
      </c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x14ac:dyDescent="0.2">
      <c r="A34" s="26">
        <f t="shared" si="3"/>
        <v>15</v>
      </c>
      <c r="C34" s="9" t="s">
        <v>30</v>
      </c>
      <c r="G34" s="23"/>
    </row>
    <row r="35" spans="1:51" x14ac:dyDescent="0.2">
      <c r="A35" s="26">
        <f t="shared" si="3"/>
        <v>16</v>
      </c>
      <c r="C35" s="12" t="s">
        <v>31</v>
      </c>
      <c r="E35" s="10">
        <v>176362.21253862116</v>
      </c>
      <c r="F35" s="10"/>
      <c r="G35" s="10">
        <v>123922.53253785538</v>
      </c>
      <c r="H35" s="10">
        <v>28292.717194986839</v>
      </c>
      <c r="I35" s="10">
        <v>10223.484731121956</v>
      </c>
      <c r="J35" s="10">
        <v>0</v>
      </c>
      <c r="K35" s="10">
        <v>0</v>
      </c>
      <c r="L35" s="10">
        <v>4225.755851339336</v>
      </c>
      <c r="M35" s="10">
        <v>19.28496352107571</v>
      </c>
      <c r="N35" s="10">
        <v>957.28447425979834</v>
      </c>
      <c r="O35" s="10">
        <v>41.437014471402406</v>
      </c>
      <c r="P35" s="10">
        <v>2805.7084887614337</v>
      </c>
      <c r="Q35" s="10">
        <v>76.296094508042543</v>
      </c>
      <c r="R35" s="10">
        <v>522.70931316270196</v>
      </c>
      <c r="S35" s="10">
        <v>398.93997398147917</v>
      </c>
      <c r="T35" s="10">
        <v>116.76443574593637</v>
      </c>
      <c r="U35" s="10">
        <v>378.76396103845002</v>
      </c>
      <c r="V35" s="10">
        <v>599.85087006449282</v>
      </c>
      <c r="W35" s="10">
        <v>16.486551500279944</v>
      </c>
      <c r="X35" s="23"/>
      <c r="Y35" s="10">
        <v>3763.9573933873498</v>
      </c>
      <c r="Z35" s="10">
        <v>0.16575752773084917</v>
      </c>
      <c r="AA35" s="10">
        <v>7.2931387536685002E-2</v>
      </c>
      <c r="AB35" s="10">
        <f>0</f>
        <v>0</v>
      </c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x14ac:dyDescent="0.2">
      <c r="A36" s="26">
        <f t="shared" si="3"/>
        <v>17</v>
      </c>
      <c r="C36" s="12" t="s">
        <v>32</v>
      </c>
      <c r="E36" s="24">
        <f>SUM(G36:AA36)</f>
        <v>216587.94145853544</v>
      </c>
      <c r="F36" s="10"/>
      <c r="G36" s="24">
        <v>155417.13808281143</v>
      </c>
      <c r="H36" s="24">
        <v>34210.575832804643</v>
      </c>
      <c r="I36" s="24">
        <v>10718.453305650881</v>
      </c>
      <c r="J36" s="24">
        <v>0</v>
      </c>
      <c r="K36" s="24">
        <v>0</v>
      </c>
      <c r="L36" s="24">
        <v>4872.3932378331519</v>
      </c>
      <c r="M36" s="24">
        <v>21.079349197848874</v>
      </c>
      <c r="N36" s="24">
        <v>1004.7935688864113</v>
      </c>
      <c r="O36" s="24">
        <v>46.353737526495024</v>
      </c>
      <c r="P36" s="24">
        <v>3257.1495234163872</v>
      </c>
      <c r="Q36" s="24">
        <v>87.767630002784017</v>
      </c>
      <c r="R36" s="24">
        <v>517.89975007603925</v>
      </c>
      <c r="S36" s="24">
        <v>385.84299056567329</v>
      </c>
      <c r="T36" s="24">
        <v>154.40397981143673</v>
      </c>
      <c r="U36" s="24">
        <v>480.88685936907916</v>
      </c>
      <c r="V36" s="24">
        <v>737.75696711551223</v>
      </c>
      <c r="W36" s="24">
        <v>19.007289797258469</v>
      </c>
      <c r="X36" s="23"/>
      <c r="Y36" s="24">
        <v>4656.1112063027031</v>
      </c>
      <c r="Z36" s="24">
        <v>0.22788195395239993</v>
      </c>
      <c r="AA36" s="24">
        <v>0.10026541372712801</v>
      </c>
      <c r="AB36" s="24">
        <f>0</f>
        <v>0</v>
      </c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x14ac:dyDescent="0.2">
      <c r="A37" s="26">
        <f t="shared" si="3"/>
        <v>18</v>
      </c>
      <c r="C37" s="1" t="s">
        <v>33</v>
      </c>
      <c r="E37" s="10">
        <f>SUM(E27:E36)</f>
        <v>3408399.0046005389</v>
      </c>
      <c r="F37" s="10"/>
      <c r="G37" s="10">
        <f>SUM(G27:G36)</f>
        <v>2219274.5676818169</v>
      </c>
      <c r="H37" s="10">
        <f t="shared" ref="H37:W37" si="4">SUM(H27:H36)</f>
        <v>902900.33865362732</v>
      </c>
      <c r="I37" s="10">
        <f t="shared" si="4"/>
        <v>120578.3930825163</v>
      </c>
      <c r="J37" s="10">
        <f t="shared" si="4"/>
        <v>0</v>
      </c>
      <c r="K37" s="10">
        <f t="shared" si="4"/>
        <v>0</v>
      </c>
      <c r="L37" s="10">
        <f t="shared" si="4"/>
        <v>39208.02315302987</v>
      </c>
      <c r="M37" s="10">
        <f t="shared" si="4"/>
        <v>366.29170347551667</v>
      </c>
      <c r="N37" s="10">
        <f t="shared" si="4"/>
        <v>6248.8663291135417</v>
      </c>
      <c r="O37" s="10">
        <f t="shared" si="4"/>
        <v>302.87699664050444</v>
      </c>
      <c r="P37" s="10">
        <f t="shared" si="4"/>
        <v>20932.681861857149</v>
      </c>
      <c r="Q37" s="10">
        <f t="shared" si="4"/>
        <v>416.73261063832672</v>
      </c>
      <c r="R37" s="10">
        <f t="shared" si="4"/>
        <v>8156.2425894780827</v>
      </c>
      <c r="S37" s="10">
        <f t="shared" si="4"/>
        <v>3757.6561522108068</v>
      </c>
      <c r="T37" s="10">
        <f t="shared" si="4"/>
        <v>3294.4396444555382</v>
      </c>
      <c r="U37" s="10">
        <f t="shared" si="4"/>
        <v>33453.038381437676</v>
      </c>
      <c r="V37" s="10">
        <f t="shared" si="4"/>
        <v>5192.4817478726982</v>
      </c>
      <c r="W37" s="10">
        <f t="shared" si="4"/>
        <v>88.924911867052245</v>
      </c>
      <c r="X37" s="23"/>
      <c r="Y37" s="10">
        <f>SUM(Y27:Y36)</f>
        <v>43859.006491455577</v>
      </c>
      <c r="Z37" s="10">
        <f>SUM(Z27:Z36)</f>
        <v>291.62983085048012</v>
      </c>
      <c r="AA37" s="10">
        <f>SUM(AA27:AA36)</f>
        <v>76.812778196223505</v>
      </c>
      <c r="AB37" s="10">
        <f>0</f>
        <v>0</v>
      </c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x14ac:dyDescent="0.2"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23"/>
      <c r="U38" s="23"/>
      <c r="V38" s="23"/>
      <c r="W38" s="23"/>
      <c r="X38" s="23"/>
      <c r="Y38" s="23"/>
      <c r="Z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3.5" thickBot="1" x14ac:dyDescent="0.25">
      <c r="A39" s="26">
        <f>A37+1</f>
        <v>19</v>
      </c>
      <c r="C39" s="1" t="s">
        <v>34</v>
      </c>
      <c r="E39" s="25">
        <f>E17+E19+E24+E37</f>
        <v>5329890.4181822101</v>
      </c>
      <c r="F39" s="10"/>
      <c r="G39" s="25">
        <f>G17+G19+G24+G37</f>
        <v>3517323.9121159874</v>
      </c>
      <c r="H39" s="25">
        <f t="shared" ref="H39:V39" si="5">H17+H19+H24+H37</f>
        <v>1247131.8992030527</v>
      </c>
      <c r="I39" s="25">
        <f t="shared" si="5"/>
        <v>183133.34736437743</v>
      </c>
      <c r="J39" s="25">
        <f t="shared" si="5"/>
        <v>0</v>
      </c>
      <c r="K39" s="25">
        <f t="shared" si="5"/>
        <v>0</v>
      </c>
      <c r="L39" s="25">
        <f t="shared" si="5"/>
        <v>95703.766721831518</v>
      </c>
      <c r="M39" s="25">
        <f t="shared" si="5"/>
        <v>533.98798966330025</v>
      </c>
      <c r="N39" s="25">
        <f t="shared" si="5"/>
        <v>12904.611725574021</v>
      </c>
      <c r="O39" s="25">
        <f t="shared" si="5"/>
        <v>749.06196985844599</v>
      </c>
      <c r="P39" s="25">
        <f t="shared" si="5"/>
        <v>63666.304838969641</v>
      </c>
      <c r="Q39" s="25">
        <f t="shared" si="5"/>
        <v>1444.364811164487</v>
      </c>
      <c r="R39" s="25">
        <f t="shared" si="5"/>
        <v>9377.1300326313522</v>
      </c>
      <c r="S39" s="25">
        <f t="shared" si="5"/>
        <v>4233.8885794350881</v>
      </c>
      <c r="T39" s="25">
        <f t="shared" si="5"/>
        <v>4327.0227869898463</v>
      </c>
      <c r="U39" s="25">
        <f t="shared" si="5"/>
        <v>38530.27288639819</v>
      </c>
      <c r="V39" s="25">
        <f t="shared" si="5"/>
        <v>15143.564520391006</v>
      </c>
      <c r="W39" s="25">
        <f>W17+W19+W24+W37</f>
        <v>313.89924291449967</v>
      </c>
      <c r="X39" s="23"/>
      <c r="Y39" s="25">
        <f>Y17+Y19+Y24+Y37</f>
        <v>135000.49761941785</v>
      </c>
      <c r="Z39" s="25">
        <f>Z17+Z19+Z24+Z37</f>
        <v>294.71538663820184</v>
      </c>
      <c r="AA39" s="25">
        <f>AA17+AA19+AA24+AA37</f>
        <v>78.170386915423236</v>
      </c>
      <c r="AB39" s="25">
        <f>0</f>
        <v>0</v>
      </c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3.5" thickTop="1" x14ac:dyDescent="0.2">
      <c r="E40" s="10"/>
      <c r="F40" s="10"/>
      <c r="G40" s="10"/>
      <c r="H40" s="10"/>
      <c r="I40" s="10"/>
      <c r="J40" s="10"/>
      <c r="K40" s="10"/>
      <c r="L40" s="10"/>
    </row>
    <row r="41" spans="1:51" x14ac:dyDescent="0.2">
      <c r="A41" s="26">
        <f>A39+1</f>
        <v>20</v>
      </c>
      <c r="C41" s="1" t="s">
        <v>35</v>
      </c>
      <c r="E41" s="10">
        <v>85633.427639633912</v>
      </c>
      <c r="F41" s="10"/>
      <c r="G41" s="10">
        <v>71824.986978854082</v>
      </c>
      <c r="H41" s="10">
        <v>10880.247868392566</v>
      </c>
      <c r="I41" s="10">
        <v>1442.6026539929335</v>
      </c>
      <c r="J41" s="10">
        <v>0</v>
      </c>
      <c r="K41" s="10">
        <v>0</v>
      </c>
      <c r="L41" s="10">
        <v>275.13923480204505</v>
      </c>
      <c r="M41" s="10">
        <v>1.7547885865925916</v>
      </c>
      <c r="N41" s="10">
        <v>31.091087016237203</v>
      </c>
      <c r="O41" s="10">
        <v>1.2981535867967926</v>
      </c>
      <c r="P41" s="10">
        <v>158.83211278266126</v>
      </c>
      <c r="Q41" s="10">
        <v>2.9546270391621761</v>
      </c>
      <c r="R41" s="10">
        <v>140.39997738167412</v>
      </c>
      <c r="S41" s="10">
        <v>36.846790926304394</v>
      </c>
      <c r="T41" s="10">
        <v>90.997442506498118</v>
      </c>
      <c r="U41" s="10">
        <v>721.8989211479651</v>
      </c>
      <c r="V41" s="10">
        <v>24.377002618400414</v>
      </c>
      <c r="W41" s="10">
        <v>0</v>
      </c>
      <c r="X41" s="23"/>
      <c r="Y41" s="10">
        <v>0</v>
      </c>
      <c r="Z41" s="10">
        <v>0</v>
      </c>
      <c r="AA41" s="10">
        <v>0</v>
      </c>
      <c r="AB41" s="10">
        <f>0</f>
        <v>0</v>
      </c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x14ac:dyDescent="0.2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23"/>
      <c r="U42" s="23"/>
      <c r="V42" s="23"/>
      <c r="W42" s="23"/>
      <c r="X42" s="23"/>
      <c r="Y42" s="23"/>
      <c r="Z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3.5" thickBot="1" x14ac:dyDescent="0.25">
      <c r="A43" s="26">
        <f>A41+1</f>
        <v>21</v>
      </c>
      <c r="C43" s="1" t="s">
        <v>36</v>
      </c>
      <c r="E43" s="25">
        <f>E39-E41</f>
        <v>5244256.9905425757</v>
      </c>
      <c r="F43" s="10"/>
      <c r="G43" s="25">
        <f>G39-G41</f>
        <v>3445498.9251371333</v>
      </c>
      <c r="H43" s="25">
        <f t="shared" ref="H43:W43" si="6">H39-H41</f>
        <v>1236251.6513346601</v>
      </c>
      <c r="I43" s="25">
        <f t="shared" si="6"/>
        <v>181690.74471038449</v>
      </c>
      <c r="J43" s="25">
        <f t="shared" si="6"/>
        <v>0</v>
      </c>
      <c r="K43" s="25">
        <f t="shared" si="6"/>
        <v>0</v>
      </c>
      <c r="L43" s="25">
        <f t="shared" si="6"/>
        <v>95428.627487029473</v>
      </c>
      <c r="M43" s="25">
        <f t="shared" si="6"/>
        <v>532.2332010767077</v>
      </c>
      <c r="N43" s="25">
        <f t="shared" si="6"/>
        <v>12873.520638557784</v>
      </c>
      <c r="O43" s="25">
        <f t="shared" si="6"/>
        <v>747.76381627164915</v>
      </c>
      <c r="P43" s="25">
        <f t="shared" si="6"/>
        <v>63507.472726186978</v>
      </c>
      <c r="Q43" s="25">
        <f t="shared" si="6"/>
        <v>1441.4101841253248</v>
      </c>
      <c r="R43" s="25">
        <f t="shared" si="6"/>
        <v>9236.7300552496781</v>
      </c>
      <c r="S43" s="25">
        <f t="shared" si="6"/>
        <v>4197.0417885087836</v>
      </c>
      <c r="T43" s="25">
        <f t="shared" si="6"/>
        <v>4236.0253444833479</v>
      </c>
      <c r="U43" s="25">
        <f t="shared" si="6"/>
        <v>37808.373965250226</v>
      </c>
      <c r="V43" s="25">
        <f t="shared" si="6"/>
        <v>15119.187517772605</v>
      </c>
      <c r="W43" s="25">
        <f t="shared" si="6"/>
        <v>313.89924291449967</v>
      </c>
      <c r="X43" s="23"/>
      <c r="Y43" s="25">
        <f>Y39-Y41</f>
        <v>135000.49761941785</v>
      </c>
      <c r="Z43" s="25">
        <f>Z39-Z41</f>
        <v>294.71538663820184</v>
      </c>
      <c r="AA43" s="25">
        <f>AA39-AA41</f>
        <v>78.170386915423236</v>
      </c>
      <c r="AB43" s="25">
        <f>0</f>
        <v>0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3.5" thickTop="1" x14ac:dyDescent="0.2">
      <c r="E44" s="10"/>
      <c r="F44" s="10"/>
      <c r="G44" s="10"/>
      <c r="H44" s="10"/>
      <c r="I44" s="10"/>
      <c r="J44" s="10"/>
      <c r="K44" s="10"/>
      <c r="L44" s="10"/>
    </row>
    <row r="45" spans="1:51" x14ac:dyDescent="0.2">
      <c r="A45" s="1"/>
    </row>
    <row r="46" spans="1:51" x14ac:dyDescent="0.2">
      <c r="A46" s="111"/>
      <c r="E46" s="112"/>
      <c r="F46" s="10"/>
      <c r="G46" s="10"/>
      <c r="H46" s="10"/>
      <c r="I46" s="10"/>
      <c r="J46" s="10"/>
      <c r="K46" s="10"/>
      <c r="L46" s="10"/>
    </row>
    <row r="47" spans="1:51" x14ac:dyDescent="0.2">
      <c r="A47" s="113"/>
      <c r="B47" s="109"/>
      <c r="E47" s="10"/>
      <c r="F47" s="10"/>
      <c r="G47" s="10"/>
      <c r="H47" s="10"/>
      <c r="I47" s="10"/>
      <c r="J47" s="10"/>
      <c r="K47" s="10"/>
      <c r="L47" s="10"/>
    </row>
    <row r="48" spans="1:51" x14ac:dyDescent="0.2">
      <c r="E48" s="10"/>
      <c r="F48" s="10"/>
      <c r="G48" s="10"/>
      <c r="H48" s="10"/>
      <c r="I48" s="10"/>
      <c r="J48" s="10"/>
      <c r="K48" s="10"/>
      <c r="L48" s="10"/>
    </row>
    <row r="49" spans="5:27" x14ac:dyDescent="0.2">
      <c r="E49" s="10"/>
      <c r="F49" s="10"/>
      <c r="G49" s="10"/>
      <c r="H49" s="10"/>
      <c r="I49" s="10"/>
      <c r="J49" s="10"/>
      <c r="K49" s="10"/>
      <c r="L49" s="10"/>
    </row>
    <row r="50" spans="5:27" x14ac:dyDescent="0.2"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5:27" x14ac:dyDescent="0.2"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5:27" x14ac:dyDescent="0.2"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4" spans="5:27" x14ac:dyDescent="0.2"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</sheetData>
  <mergeCells count="9">
    <mergeCell ref="AK9:AO9"/>
    <mergeCell ref="A5:Q5"/>
    <mergeCell ref="A6:Q6"/>
    <mergeCell ref="AA9:AI9"/>
    <mergeCell ref="G10:R10"/>
    <mergeCell ref="U10:W10"/>
    <mergeCell ref="Y10:AB10"/>
    <mergeCell ref="U5:AA5"/>
    <mergeCell ref="U6:AA6"/>
  </mergeCells>
  <pageMargins left="0.70866141732283505" right="0.70866141732283505" top="0.74803149606299202" bottom="0.74803149606299202" header="0.31496062992126" footer="0.31496062992126"/>
  <pageSetup scale="60" fitToWidth="0" fitToHeight="0" orientation="landscape" blackAndWhite="1" r:id="rId1"/>
  <headerFooter scaleWithDoc="0">
    <oddHeader>&amp;R&amp;"Arial,Regular"&amp;10Filed: 2025-02-28
EB-2025-0064
Phase 3 Exhibit 7
Tab 3
Schedule 5
Attachment 2
Page &amp;P of &amp;N</oddHeader>
  </headerFooter>
  <rowBreaks count="1" manualBreakCount="1">
    <brk id="45" max="37" man="1"/>
  </rowBreaks>
  <colBreaks count="1" manualBreakCount="1">
    <brk id="20" max="4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8EEB-9A5E-4AC9-9901-10DDD1C29617}">
  <dimension ref="A2:AG143"/>
  <sheetViews>
    <sheetView view="pageBreakPreview" topLeftCell="A103" zoomScaleNormal="80" zoomScaleSheetLayoutView="100" workbookViewId="0">
      <selection activeCell="I112" sqref="I112"/>
    </sheetView>
  </sheetViews>
  <sheetFormatPr defaultColWidth="9.140625" defaultRowHeight="12.75" x14ac:dyDescent="0.2"/>
  <cols>
    <col min="1" max="1" width="5.140625" style="26" customWidth="1"/>
    <col min="2" max="2" width="1.5703125" style="1" customWidth="1"/>
    <col min="3" max="3" width="30.5703125" style="139" customWidth="1"/>
    <col min="4" max="4" width="5.5703125" style="1" customWidth="1"/>
    <col min="5" max="5" width="1.5703125" style="1" customWidth="1"/>
    <col min="6" max="6" width="13.5703125" style="1" customWidth="1"/>
    <col min="7" max="7" width="1.5703125" style="1" customWidth="1"/>
    <col min="8" max="8" width="13.5703125" style="1" customWidth="1"/>
    <col min="9" max="9" width="1.5703125" style="1" customWidth="1"/>
    <col min="10" max="10" width="13.5703125" style="1" customWidth="1"/>
    <col min="11" max="11" width="1.5703125" style="1" customWidth="1"/>
    <col min="12" max="12" width="13.5703125" style="1" customWidth="1"/>
    <col min="13" max="13" width="1.5703125" style="1" customWidth="1"/>
    <col min="14" max="14" width="13.5703125" style="1" customWidth="1"/>
    <col min="15" max="16" width="9.140625" style="1"/>
    <col min="17" max="17" width="11.42578125" style="1" bestFit="1" customWidth="1"/>
    <col min="18" max="18" width="9.140625" style="1"/>
    <col min="19" max="19" width="11.42578125" style="1" bestFit="1" customWidth="1"/>
    <col min="20" max="23" width="11.42578125" style="1" customWidth="1"/>
    <col min="24" max="24" width="9.140625" style="1"/>
    <col min="25" max="25" width="14.5703125" style="1" bestFit="1" customWidth="1"/>
    <col min="26" max="26" width="9.140625" style="1"/>
    <col min="27" max="27" width="15.140625" style="1" bestFit="1" customWidth="1"/>
    <col min="28" max="28" width="1.5703125" style="1" customWidth="1"/>
    <col min="29" max="29" width="16.42578125" style="1" bestFit="1" customWidth="1"/>
    <col min="30" max="30" width="1.5703125" style="1" customWidth="1"/>
    <col min="31" max="31" width="17.42578125" style="1" bestFit="1" customWidth="1"/>
    <col min="32" max="32" width="1.5703125" style="1" customWidth="1"/>
    <col min="33" max="33" width="12.42578125" style="1" bestFit="1" customWidth="1"/>
    <col min="34" max="16384" width="9.140625" style="1"/>
  </cols>
  <sheetData>
    <row r="2" spans="1:33" ht="13.5" customHeight="1" x14ac:dyDescent="0.2"/>
    <row r="3" spans="1:33" ht="13.5" customHeight="1" x14ac:dyDescent="0.2"/>
    <row r="4" spans="1:33" ht="13.5" customHeight="1" x14ac:dyDescent="0.2"/>
    <row r="6" spans="1:33" ht="13.5" customHeight="1" x14ac:dyDescent="0.2">
      <c r="A6" s="230" t="s">
        <v>0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</row>
    <row r="7" spans="1:33" ht="13.5" customHeight="1" x14ac:dyDescent="0.2">
      <c r="A7" s="230" t="s">
        <v>474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</row>
    <row r="8" spans="1:33" ht="13.5" customHeight="1" x14ac:dyDescent="0.2"/>
    <row r="9" spans="1:33" ht="13.5" customHeight="1" x14ac:dyDescent="0.2">
      <c r="A9" s="26" t="s">
        <v>3</v>
      </c>
      <c r="C9" s="26" t="s">
        <v>475</v>
      </c>
      <c r="D9" s="139"/>
      <c r="H9" s="26"/>
    </row>
    <row r="10" spans="1:33" ht="13.5" customHeight="1" x14ac:dyDescent="0.2">
      <c r="A10" s="106" t="s">
        <v>5</v>
      </c>
      <c r="C10" s="106" t="s">
        <v>88</v>
      </c>
      <c r="D10" s="140"/>
      <c r="F10" s="106" t="s">
        <v>81</v>
      </c>
      <c r="H10" s="106" t="s">
        <v>8</v>
      </c>
      <c r="J10" s="141" t="s">
        <v>9</v>
      </c>
      <c r="L10" s="106" t="s">
        <v>10</v>
      </c>
      <c r="N10" s="106" t="s">
        <v>11</v>
      </c>
    </row>
    <row r="11" spans="1:33" ht="13.5" customHeight="1" x14ac:dyDescent="0.2">
      <c r="C11" s="1"/>
      <c r="D11" s="139"/>
      <c r="F11" s="26" t="s">
        <v>64</v>
      </c>
      <c r="G11" s="26"/>
      <c r="H11" s="114" t="s">
        <v>13</v>
      </c>
      <c r="I11" s="26"/>
      <c r="J11" s="114" t="s">
        <v>14</v>
      </c>
      <c r="K11" s="26"/>
      <c r="L11" s="114" t="s">
        <v>15</v>
      </c>
      <c r="M11" s="26"/>
      <c r="N11" s="114" t="s">
        <v>16</v>
      </c>
    </row>
    <row r="12" spans="1:33" ht="13.5" customHeight="1" x14ac:dyDescent="0.2">
      <c r="C12" s="1"/>
      <c r="D12" s="139"/>
    </row>
    <row r="13" spans="1:33" customFormat="1" ht="13.5" customHeight="1" x14ac:dyDescent="0.25">
      <c r="A13" s="26">
        <v>1</v>
      </c>
      <c r="B13" s="1"/>
      <c r="C13" s="19" t="s">
        <v>197</v>
      </c>
      <c r="D13" s="142" t="s">
        <v>476</v>
      </c>
      <c r="E13" s="143"/>
      <c r="F13" s="10">
        <f>SUM(H13:N13)</f>
        <v>5865.9645385754357</v>
      </c>
      <c r="G13" s="144"/>
      <c r="H13" s="10">
        <v>4758.6044086021757</v>
      </c>
      <c r="I13" s="38"/>
      <c r="J13" s="10">
        <v>0</v>
      </c>
      <c r="K13" s="145"/>
      <c r="L13" s="10">
        <v>0</v>
      </c>
      <c r="M13" s="145"/>
      <c r="N13" s="10">
        <v>1107.36012997326</v>
      </c>
      <c r="P13" s="146"/>
      <c r="Q13" s="1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customFormat="1" ht="13.5" customHeight="1" x14ac:dyDescent="0.25">
      <c r="A14" s="26">
        <f>A13+1</f>
        <v>2</v>
      </c>
      <c r="B14" s="1"/>
      <c r="C14" s="19"/>
      <c r="D14" s="142"/>
      <c r="E14" s="138"/>
      <c r="F14" s="138">
        <f>SUM(H14:N14)</f>
        <v>1</v>
      </c>
      <c r="G14" s="1"/>
      <c r="H14" s="138">
        <f>IFERROR(H13/$F13,0)</f>
        <v>0.81122283936578565</v>
      </c>
      <c r="I14" s="1"/>
      <c r="J14" s="47">
        <f>IFERROR(J13/$F13,0)</f>
        <v>0</v>
      </c>
      <c r="K14" s="1"/>
      <c r="L14" s="47">
        <f>IFERROR(L13/$F13,0)</f>
        <v>0</v>
      </c>
      <c r="M14" s="1"/>
      <c r="N14" s="47">
        <f>IFERROR(N13/$F13,0)</f>
        <v>0.18877716063421432</v>
      </c>
      <c r="P14" s="146"/>
      <c r="Q14" s="1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3.5" customHeight="1" x14ac:dyDescent="0.25">
      <c r="C15" s="6"/>
      <c r="D15" s="142"/>
      <c r="P15" s="146"/>
      <c r="Q15" s="6"/>
    </row>
    <row r="16" spans="1:33" customFormat="1" ht="13.5" customHeight="1" x14ac:dyDescent="0.25">
      <c r="A16" s="26">
        <f>A14+1</f>
        <v>3</v>
      </c>
      <c r="B16" s="1"/>
      <c r="C16" s="19" t="s">
        <v>187</v>
      </c>
      <c r="D16" s="142" t="s">
        <v>476</v>
      </c>
      <c r="E16" s="143"/>
      <c r="F16" s="10">
        <f>SUM(H16:N16)</f>
        <v>1708.3898809221498</v>
      </c>
      <c r="G16" s="144"/>
      <c r="H16" s="10">
        <v>1295.4715209674002</v>
      </c>
      <c r="I16" s="38"/>
      <c r="J16" s="10">
        <v>0</v>
      </c>
      <c r="K16" s="145"/>
      <c r="L16" s="10">
        <v>0</v>
      </c>
      <c r="M16" s="145"/>
      <c r="N16" s="10">
        <v>412.91835995474958</v>
      </c>
      <c r="P16" s="146"/>
      <c r="Q16" s="1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customFormat="1" ht="13.5" customHeight="1" x14ac:dyDescent="0.25">
      <c r="A17" s="26">
        <f>A16+1</f>
        <v>4</v>
      </c>
      <c r="B17" s="1"/>
      <c r="C17" s="19"/>
      <c r="D17" s="142"/>
      <c r="E17" s="138"/>
      <c r="F17" s="138">
        <f>SUM(H17:N17)</f>
        <v>1</v>
      </c>
      <c r="G17" s="1"/>
      <c r="H17" s="47">
        <f>IFERROR(H16/$F16,0)</f>
        <v>0.75829969226236249</v>
      </c>
      <c r="I17" s="1"/>
      <c r="J17" s="47">
        <f>IFERROR(J16/$F16,0)</f>
        <v>0</v>
      </c>
      <c r="K17" s="1"/>
      <c r="L17" s="47">
        <f>IFERROR(L16/$F16,0)</f>
        <v>0</v>
      </c>
      <c r="M17" s="1"/>
      <c r="N17" s="47">
        <f>IFERROR(N16/$F16,0)</f>
        <v>0.24170030773763754</v>
      </c>
      <c r="P17" s="146"/>
      <c r="Q17" s="1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customFormat="1" ht="13.5" customHeight="1" x14ac:dyDescent="0.25">
      <c r="A18" s="26"/>
      <c r="B18" s="1"/>
      <c r="C18" s="147"/>
      <c r="D18" s="148"/>
      <c r="P18" s="146"/>
      <c r="Q18" s="14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customFormat="1" ht="13.5" customHeight="1" x14ac:dyDescent="0.25">
      <c r="A19" s="26">
        <f>A17+1</f>
        <v>5</v>
      </c>
      <c r="B19" s="1"/>
      <c r="C19" s="19" t="s">
        <v>195</v>
      </c>
      <c r="D19" s="142" t="s">
        <v>476</v>
      </c>
      <c r="E19" s="143"/>
      <c r="F19" s="10">
        <f>SUM(H19:N19)</f>
        <v>2531.2823068200137</v>
      </c>
      <c r="G19" s="144"/>
      <c r="H19" s="10">
        <v>2104.1517941099964</v>
      </c>
      <c r="I19" s="38"/>
      <c r="J19" s="10">
        <v>0</v>
      </c>
      <c r="K19" s="145"/>
      <c r="L19" s="10">
        <v>0</v>
      </c>
      <c r="M19" s="145"/>
      <c r="N19" s="10">
        <v>427.13051271001717</v>
      </c>
      <c r="P19" s="146"/>
      <c r="Q19" s="1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customFormat="1" ht="13.5" customHeight="1" x14ac:dyDescent="0.25">
      <c r="A20" s="26">
        <f>A19+1</f>
        <v>6</v>
      </c>
      <c r="B20" s="1"/>
      <c r="C20" s="19"/>
      <c r="D20" s="142"/>
      <c r="E20" s="138"/>
      <c r="F20" s="138">
        <f>SUM(H20:N20)</f>
        <v>1</v>
      </c>
      <c r="G20" s="1"/>
      <c r="H20" s="138">
        <f>IFERROR(H19/$F19,0)</f>
        <v>0.83125923506864374</v>
      </c>
      <c r="I20" s="1"/>
      <c r="J20" s="47">
        <f>IFERROR(J19/$F19,0)</f>
        <v>0</v>
      </c>
      <c r="K20" s="1"/>
      <c r="L20" s="47">
        <f>IFERROR(L19/$F19,0)</f>
        <v>0</v>
      </c>
      <c r="M20" s="1"/>
      <c r="N20" s="47">
        <f>IFERROR(N19/$F19,0)</f>
        <v>0.16874076493135629</v>
      </c>
      <c r="P20" s="146"/>
      <c r="Q20" s="1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customFormat="1" ht="13.5" customHeight="1" x14ac:dyDescent="0.25">
      <c r="A21" s="26"/>
      <c r="B21" s="1"/>
      <c r="C21" s="147"/>
      <c r="D21" s="148"/>
      <c r="P21" s="146"/>
      <c r="Q21" s="14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3.5" customHeight="1" x14ac:dyDescent="0.25">
      <c r="A22" s="26">
        <f>A20+1</f>
        <v>7</v>
      </c>
      <c r="C22" s="19" t="s">
        <v>182</v>
      </c>
      <c r="D22" s="142" t="s">
        <v>476</v>
      </c>
      <c r="F22" s="10">
        <f>SUM(H22:N22)</f>
        <v>2940.7050695282501</v>
      </c>
      <c r="G22" s="144"/>
      <c r="H22" s="10">
        <v>2546.4739944630078</v>
      </c>
      <c r="I22" s="38"/>
      <c r="J22" s="10">
        <v>0</v>
      </c>
      <c r="K22" s="145"/>
      <c r="L22" s="10">
        <v>0</v>
      </c>
      <c r="M22" s="145"/>
      <c r="N22" s="10">
        <v>394.23107506524224</v>
      </c>
      <c r="P22" s="146"/>
      <c r="Q22" s="19"/>
    </row>
    <row r="23" spans="1:33" ht="13.5" customHeight="1" x14ac:dyDescent="0.25">
      <c r="A23" s="26">
        <f>A22+1</f>
        <v>8</v>
      </c>
      <c r="C23" s="19"/>
      <c r="D23" s="142"/>
      <c r="F23" s="138">
        <f>SUM(H23:N23)</f>
        <v>1</v>
      </c>
      <c r="H23" s="138">
        <f>IFERROR(H22/$F22,0)</f>
        <v>0.86593994782057992</v>
      </c>
      <c r="J23" s="47">
        <f>IFERROR(J22/$F22,0)</f>
        <v>0</v>
      </c>
      <c r="L23" s="47">
        <f>IFERROR(L22/$F22,0)</f>
        <v>0</v>
      </c>
      <c r="N23" s="47">
        <f>IFERROR(N22/$F22,0)</f>
        <v>0.13406005217942005</v>
      </c>
      <c r="P23" s="146"/>
      <c r="Q23" s="19"/>
    </row>
    <row r="24" spans="1:33" ht="13.5" customHeight="1" x14ac:dyDescent="0.25">
      <c r="C24" s="19"/>
      <c r="D24" s="142"/>
      <c r="P24" s="146"/>
      <c r="Q24" s="19"/>
    </row>
    <row r="25" spans="1:33" ht="13.5" customHeight="1" x14ac:dyDescent="0.25">
      <c r="A25" s="26">
        <f>A23+1</f>
        <v>9</v>
      </c>
      <c r="C25" s="19" t="s">
        <v>194</v>
      </c>
      <c r="D25" s="142" t="s">
        <v>476</v>
      </c>
      <c r="E25" s="143"/>
      <c r="F25" s="10">
        <f>SUM(H25:N25)</f>
        <v>10151.221525209376</v>
      </c>
      <c r="G25" s="144"/>
      <c r="H25" s="10">
        <v>10151.221525209376</v>
      </c>
      <c r="I25" s="38"/>
      <c r="J25" s="10">
        <v>0</v>
      </c>
      <c r="K25" s="145"/>
      <c r="L25" s="10">
        <v>0</v>
      </c>
      <c r="M25" s="145"/>
      <c r="N25" s="10">
        <v>0</v>
      </c>
      <c r="P25" s="146"/>
      <c r="Q25" s="19"/>
    </row>
    <row r="26" spans="1:33" ht="13.5" customHeight="1" x14ac:dyDescent="0.2">
      <c r="A26" s="26">
        <f>A25+1</f>
        <v>10</v>
      </c>
      <c r="C26" s="19"/>
      <c r="D26" s="142"/>
      <c r="E26" s="138"/>
      <c r="F26" s="138">
        <f>SUM(H26:N26)</f>
        <v>1</v>
      </c>
      <c r="H26" s="138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Q26" s="19"/>
    </row>
    <row r="27" spans="1:33" ht="13.5" customHeight="1" x14ac:dyDescent="0.2">
      <c r="C27" s="6"/>
      <c r="D27" s="142"/>
      <c r="Q27" s="6"/>
    </row>
    <row r="28" spans="1:33" ht="13.5" customHeight="1" x14ac:dyDescent="0.25">
      <c r="A28" s="26">
        <f>A26+1</f>
        <v>11</v>
      </c>
      <c r="C28" s="19" t="s">
        <v>156</v>
      </c>
      <c r="D28" s="142" t="s">
        <v>476</v>
      </c>
      <c r="F28" s="10">
        <f>SUM(H28:N28)</f>
        <v>24266.295497726831</v>
      </c>
      <c r="H28" s="10">
        <v>0</v>
      </c>
      <c r="I28" s="38"/>
      <c r="J28" s="10">
        <v>5732.3451400983267</v>
      </c>
      <c r="K28" s="145"/>
      <c r="L28" s="10">
        <v>18533.950357628506</v>
      </c>
      <c r="M28" s="145"/>
      <c r="N28" s="10">
        <v>0</v>
      </c>
      <c r="Q28" s="19"/>
    </row>
    <row r="29" spans="1:33" ht="13.5" customHeight="1" x14ac:dyDescent="0.2">
      <c r="A29" s="26">
        <f>A28+1</f>
        <v>12</v>
      </c>
      <c r="C29" s="19"/>
      <c r="D29" s="142"/>
      <c r="F29" s="138">
        <f>SUM(H29:N29)</f>
        <v>1</v>
      </c>
      <c r="H29" s="47">
        <f>IFERROR(H28/$F28,0)</f>
        <v>0</v>
      </c>
      <c r="J29" s="47">
        <f>IFERROR(J28/$F28,0)</f>
        <v>0.23622662720130932</v>
      </c>
      <c r="L29" s="47">
        <f>IFERROR(L28/$F28,0)</f>
        <v>0.76377337279869073</v>
      </c>
      <c r="N29" s="47">
        <f>IFERROR(N28/$F28,0)</f>
        <v>0</v>
      </c>
      <c r="Q29" s="19"/>
    </row>
    <row r="30" spans="1:33" ht="13.5" customHeight="1" x14ac:dyDescent="0.2">
      <c r="C30" s="6"/>
      <c r="D30" s="142"/>
      <c r="Q30" s="6"/>
    </row>
    <row r="31" spans="1:33" ht="13.5" customHeight="1" x14ac:dyDescent="0.25">
      <c r="A31" s="26">
        <f>A29+1</f>
        <v>13</v>
      </c>
      <c r="C31" s="19" t="s">
        <v>106</v>
      </c>
      <c r="D31" s="142" t="s">
        <v>476</v>
      </c>
      <c r="F31" s="10">
        <f>SUM(H31:N31)</f>
        <v>1791346.1557923509</v>
      </c>
      <c r="H31" s="10">
        <v>0</v>
      </c>
      <c r="I31" s="38"/>
      <c r="J31" s="10">
        <v>376124.00347801467</v>
      </c>
      <c r="K31" s="145"/>
      <c r="L31" s="10">
        <v>1377669.9119118378</v>
      </c>
      <c r="M31" s="145"/>
      <c r="N31" s="10">
        <v>37552.240402498588</v>
      </c>
      <c r="Q31" s="19"/>
    </row>
    <row r="32" spans="1:33" ht="13.5" customHeight="1" x14ac:dyDescent="0.2">
      <c r="A32" s="26">
        <f>A31+1</f>
        <v>14</v>
      </c>
      <c r="C32" s="19"/>
      <c r="D32" s="142"/>
      <c r="F32" s="138">
        <f>SUM(H32:N32)</f>
        <v>1.0000000000000002</v>
      </c>
      <c r="H32" s="47">
        <f>IFERROR(H31/$F31,0)</f>
        <v>0</v>
      </c>
      <c r="J32" s="47">
        <f>IFERROR(J31/$F31,0)</f>
        <v>0.20996723735488573</v>
      </c>
      <c r="L32" s="47">
        <f>IFERROR(L31/$F31,0)</f>
        <v>0.76906962256128819</v>
      </c>
      <c r="N32" s="47">
        <f>IFERROR(N31/$F31,0)</f>
        <v>2.0963140083826191E-2</v>
      </c>
      <c r="Q32" s="19"/>
    </row>
    <row r="33" spans="1:33" ht="13.5" customHeight="1" x14ac:dyDescent="0.2">
      <c r="C33" s="6"/>
      <c r="D33" s="142"/>
      <c r="Q33" s="6"/>
    </row>
    <row r="34" spans="1:33" ht="13.5" customHeight="1" x14ac:dyDescent="0.25">
      <c r="A34" s="26">
        <f>A32+1</f>
        <v>15</v>
      </c>
      <c r="C34" s="19" t="s">
        <v>126</v>
      </c>
      <c r="D34" s="142" t="s">
        <v>476</v>
      </c>
      <c r="F34" s="10">
        <f>SUM(H34:N34)</f>
        <v>-690225.13613837515</v>
      </c>
      <c r="H34" s="10">
        <v>0</v>
      </c>
      <c r="I34" s="38"/>
      <c r="J34" s="10">
        <v>-153844.17287634028</v>
      </c>
      <c r="K34" s="145"/>
      <c r="L34" s="10">
        <v>-529309.68232222274</v>
      </c>
      <c r="M34" s="145"/>
      <c r="N34" s="10">
        <v>-7071.2809398120917</v>
      </c>
      <c r="Q34" s="19"/>
    </row>
    <row r="35" spans="1:33" ht="13.5" customHeight="1" x14ac:dyDescent="0.2">
      <c r="A35" s="26">
        <f>A34+1</f>
        <v>16</v>
      </c>
      <c r="C35" s="19"/>
      <c r="D35" s="142"/>
      <c r="F35" s="138">
        <f>SUM(H35:N35)</f>
        <v>1</v>
      </c>
      <c r="H35" s="47">
        <f>IFERROR(H34/$F34,0)</f>
        <v>0</v>
      </c>
      <c r="J35" s="47">
        <f>IFERROR(J34/$F34,0)</f>
        <v>0.22288984393854047</v>
      </c>
      <c r="L35" s="47">
        <f>IFERROR(L34/$F34,0)</f>
        <v>0.76686526556185519</v>
      </c>
      <c r="N35" s="47">
        <f>IFERROR(N34/$F34,0)</f>
        <v>1.0244890499604253E-2</v>
      </c>
      <c r="Q35" s="19"/>
    </row>
    <row r="36" spans="1:33" ht="13.5" customHeight="1" x14ac:dyDescent="0.2">
      <c r="C36" s="6"/>
      <c r="D36" s="142"/>
      <c r="Q36" s="6"/>
    </row>
    <row r="37" spans="1:33" ht="13.5" customHeight="1" x14ac:dyDescent="0.25">
      <c r="A37" s="26">
        <f>A35+1</f>
        <v>17</v>
      </c>
      <c r="C37" s="19" t="s">
        <v>171</v>
      </c>
      <c r="D37" s="142" t="s">
        <v>476</v>
      </c>
      <c r="F37" s="10">
        <f>SUM(H37:N37)</f>
        <v>1</v>
      </c>
      <c r="G37" s="14"/>
      <c r="H37" s="10">
        <v>0</v>
      </c>
      <c r="I37" s="38"/>
      <c r="J37" s="149">
        <v>0.39326014506907819</v>
      </c>
      <c r="K37" s="150"/>
      <c r="L37" s="149">
        <v>0.60673985493092175</v>
      </c>
      <c r="M37" s="145"/>
      <c r="N37" s="10">
        <v>0</v>
      </c>
      <c r="Q37" s="19"/>
    </row>
    <row r="38" spans="1:33" ht="13.5" customHeight="1" x14ac:dyDescent="0.2">
      <c r="A38" s="26">
        <f>A37+1</f>
        <v>18</v>
      </c>
      <c r="C38" s="19"/>
      <c r="D38" s="142"/>
      <c r="F38" s="138">
        <f>SUM(H38:N38)</f>
        <v>1</v>
      </c>
      <c r="H38" s="47">
        <f>IFERROR(H37/$F37,0)</f>
        <v>0</v>
      </c>
      <c r="J38" s="47">
        <f>IFERROR(J37/$F37,0)</f>
        <v>0.39326014506907819</v>
      </c>
      <c r="L38" s="47">
        <f>IFERROR(L37/$F37,0)</f>
        <v>0.60673985493092175</v>
      </c>
      <c r="N38" s="47">
        <f>IFERROR(N37/$F37,0)</f>
        <v>0</v>
      </c>
      <c r="Q38" s="19"/>
    </row>
    <row r="39" spans="1:33" ht="13.5" customHeight="1" x14ac:dyDescent="0.2">
      <c r="C39" s="6"/>
      <c r="D39" s="142"/>
      <c r="Q39" s="6"/>
    </row>
    <row r="40" spans="1:33" ht="13.5" customHeight="1" x14ac:dyDescent="0.25">
      <c r="A40" s="26">
        <f>A38+1</f>
        <v>19</v>
      </c>
      <c r="C40" s="19" t="s">
        <v>144</v>
      </c>
      <c r="D40" s="142" t="s">
        <v>476</v>
      </c>
      <c r="F40" s="10">
        <f>SUM(H40:N40)</f>
        <v>672899.26923475764</v>
      </c>
      <c r="H40" s="10">
        <v>0</v>
      </c>
      <c r="I40" s="38"/>
      <c r="J40" s="10">
        <v>24853.346732706683</v>
      </c>
      <c r="K40" s="145"/>
      <c r="L40" s="10">
        <v>82421.141572556502</v>
      </c>
      <c r="M40" s="145"/>
      <c r="N40" s="10">
        <v>565624.78092949442</v>
      </c>
      <c r="Q40" s="19"/>
    </row>
    <row r="41" spans="1:33" ht="13.5" customHeight="1" x14ac:dyDescent="0.2">
      <c r="A41" s="26">
        <f>A40+1</f>
        <v>20</v>
      </c>
      <c r="C41" s="19"/>
      <c r="D41" s="142"/>
      <c r="F41" s="138">
        <f>SUM(H41:N41)</f>
        <v>1</v>
      </c>
      <c r="H41" s="47">
        <f>IFERROR(H40/$F40,0)</f>
        <v>0</v>
      </c>
      <c r="J41" s="47">
        <f>IFERROR(J40/$F40,0)</f>
        <v>3.6934720944147695E-2</v>
      </c>
      <c r="L41" s="47">
        <f>IFERROR(L40/$F40,0)</f>
        <v>0.12248659694085927</v>
      </c>
      <c r="N41" s="47">
        <f>IFERROR(N40/$F40,0)</f>
        <v>0.84057868211499298</v>
      </c>
      <c r="Q41" s="19"/>
      <c r="AC41" s="151"/>
    </row>
    <row r="42" spans="1:33" ht="13.5" customHeight="1" x14ac:dyDescent="0.2">
      <c r="C42" s="6"/>
      <c r="D42" s="142"/>
      <c r="F42" s="138"/>
      <c r="H42" s="47"/>
      <c r="J42" s="47"/>
      <c r="L42" s="47"/>
      <c r="N42" s="47"/>
      <c r="Q42" s="6"/>
    </row>
    <row r="43" spans="1:33" ht="13.5" customHeight="1" x14ac:dyDescent="0.25">
      <c r="A43" s="26">
        <f>A41+1</f>
        <v>21</v>
      </c>
      <c r="C43" s="19" t="s">
        <v>112</v>
      </c>
      <c r="D43" s="142" t="s">
        <v>477</v>
      </c>
      <c r="F43" s="10">
        <f>SUM(H43:N43)</f>
        <v>1</v>
      </c>
      <c r="G43" s="10"/>
      <c r="H43" s="10">
        <v>0</v>
      </c>
      <c r="I43" s="38"/>
      <c r="J43" s="10">
        <v>0</v>
      </c>
      <c r="K43" s="145"/>
      <c r="L43" s="10">
        <v>0</v>
      </c>
      <c r="M43" s="145"/>
      <c r="N43" s="10">
        <v>1</v>
      </c>
      <c r="Q43" s="19"/>
    </row>
    <row r="44" spans="1:33" ht="13.5" customHeight="1" x14ac:dyDescent="0.2">
      <c r="A44" s="26">
        <f>A43+1</f>
        <v>22</v>
      </c>
      <c r="C44" s="19"/>
      <c r="D44" s="142"/>
      <c r="F44" s="138">
        <f>SUM(H44:N44)</f>
        <v>1</v>
      </c>
      <c r="H44" s="47">
        <f>IFERROR(H43/$F43,0)</f>
        <v>0</v>
      </c>
      <c r="J44" s="47">
        <f>IFERROR(J43/$F43,0)</f>
        <v>0</v>
      </c>
      <c r="L44" s="47">
        <f>IFERROR(L43/$F43,0)</f>
        <v>0</v>
      </c>
      <c r="N44" s="47">
        <f>IFERROR(N43/$F43,0)</f>
        <v>1</v>
      </c>
      <c r="Q44" s="19"/>
    </row>
    <row r="45" spans="1:33" ht="13.5" customHeight="1" x14ac:dyDescent="0.2">
      <c r="C45" s="6"/>
      <c r="D45" s="142"/>
      <c r="Q45" s="6"/>
    </row>
    <row r="46" spans="1:33" ht="13.5" customHeight="1" x14ac:dyDescent="0.25">
      <c r="A46" s="26">
        <f>A44+1</f>
        <v>23</v>
      </c>
      <c r="C46" s="19" t="s">
        <v>154</v>
      </c>
      <c r="D46" s="142" t="s">
        <v>477</v>
      </c>
      <c r="F46" s="10">
        <f>SUM(H46:N46)</f>
        <v>1</v>
      </c>
      <c r="H46" s="10">
        <v>1</v>
      </c>
      <c r="I46" s="38"/>
      <c r="J46" s="10">
        <v>0</v>
      </c>
      <c r="K46" s="145"/>
      <c r="L46" s="10">
        <v>0</v>
      </c>
      <c r="M46" s="145"/>
      <c r="N46" s="10">
        <v>0</v>
      </c>
      <c r="Q46" s="19"/>
      <c r="AC46" s="152"/>
      <c r="AE46" s="152"/>
      <c r="AG46" s="152"/>
    </row>
    <row r="47" spans="1:33" ht="13.5" customHeight="1" x14ac:dyDescent="0.2">
      <c r="A47" s="26">
        <f>A46+1</f>
        <v>24</v>
      </c>
      <c r="C47" s="19"/>
      <c r="D47" s="142"/>
      <c r="F47" s="138">
        <f>SUM(H47:N47)</f>
        <v>1</v>
      </c>
      <c r="H47" s="47">
        <f>IFERROR(H46/$F46,0)</f>
        <v>1</v>
      </c>
      <c r="J47" s="47">
        <f>IFERROR(J46/$F46,0)</f>
        <v>0</v>
      </c>
      <c r="L47" s="47">
        <f>IFERROR(L46/$F46,0)</f>
        <v>0</v>
      </c>
      <c r="N47" s="47">
        <f>IFERROR(N46/$F46,0)</f>
        <v>0</v>
      </c>
      <c r="Q47" s="19"/>
    </row>
    <row r="49" spans="1:17" ht="13.5" customHeight="1" x14ac:dyDescent="0.2"/>
    <row r="50" spans="1:17" ht="13.5" customHeight="1" x14ac:dyDescent="0.2"/>
    <row r="51" spans="1:17" ht="13.5" customHeight="1" x14ac:dyDescent="0.2"/>
    <row r="53" spans="1:17" ht="13.5" customHeight="1" x14ac:dyDescent="0.2">
      <c r="A53" s="230" t="s">
        <v>0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</row>
    <row r="54" spans="1:17" ht="13.5" customHeight="1" x14ac:dyDescent="0.2">
      <c r="A54" s="230" t="s">
        <v>478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</row>
    <row r="55" spans="1:17" ht="13.5" customHeight="1" x14ac:dyDescent="0.2"/>
    <row r="56" spans="1:17" ht="13.5" customHeight="1" x14ac:dyDescent="0.2">
      <c r="A56" s="26" t="s">
        <v>3</v>
      </c>
      <c r="C56" s="26" t="s">
        <v>475</v>
      </c>
      <c r="D56" s="139"/>
      <c r="H56" s="26"/>
    </row>
    <row r="57" spans="1:17" ht="13.5" customHeight="1" x14ac:dyDescent="0.2">
      <c r="A57" s="106" t="s">
        <v>5</v>
      </c>
      <c r="C57" s="106" t="s">
        <v>88</v>
      </c>
      <c r="D57" s="140"/>
      <c r="F57" s="106" t="s">
        <v>81</v>
      </c>
      <c r="H57" s="106" t="s">
        <v>8</v>
      </c>
      <c r="J57" s="141" t="s">
        <v>9</v>
      </c>
      <c r="L57" s="106" t="s">
        <v>10</v>
      </c>
      <c r="N57" s="106" t="s">
        <v>11</v>
      </c>
    </row>
    <row r="58" spans="1:17" ht="13.5" customHeight="1" x14ac:dyDescent="0.2">
      <c r="C58" s="1"/>
      <c r="D58" s="139"/>
      <c r="F58" s="26" t="s">
        <v>64</v>
      </c>
      <c r="G58" s="26"/>
      <c r="H58" s="114" t="s">
        <v>13</v>
      </c>
      <c r="I58" s="26"/>
      <c r="J58" s="114" t="s">
        <v>14</v>
      </c>
      <c r="K58" s="26"/>
      <c r="L58" s="114" t="s">
        <v>15</v>
      </c>
      <c r="M58" s="26"/>
      <c r="N58" s="114" t="s">
        <v>16</v>
      </c>
    </row>
    <row r="59" spans="1:17" ht="13.5" customHeight="1" x14ac:dyDescent="0.2">
      <c r="C59" s="1"/>
      <c r="D59" s="139"/>
      <c r="F59" s="26"/>
      <c r="G59" s="26"/>
      <c r="H59" s="114"/>
      <c r="I59" s="26"/>
      <c r="J59" s="114"/>
      <c r="K59" s="26"/>
      <c r="L59" s="114"/>
      <c r="M59" s="26"/>
      <c r="N59" s="114"/>
    </row>
    <row r="60" spans="1:17" ht="13.5" customHeight="1" x14ac:dyDescent="0.2">
      <c r="A60" s="26">
        <f>A47+1</f>
        <v>25</v>
      </c>
      <c r="C60" s="19" t="s">
        <v>183</v>
      </c>
      <c r="D60" s="142" t="s">
        <v>476</v>
      </c>
      <c r="F60" s="10">
        <f>SUM(H60:N60)</f>
        <v>194713.51793516785</v>
      </c>
      <c r="G60" s="10"/>
      <c r="H60" s="10">
        <v>0</v>
      </c>
      <c r="I60" s="10"/>
      <c r="J60" s="10">
        <v>7271.6222767735126</v>
      </c>
      <c r="K60" s="10"/>
      <c r="L60" s="10">
        <v>17848.649151574664</v>
      </c>
      <c r="M60" s="10"/>
      <c r="N60" s="10">
        <v>169593.24650681968</v>
      </c>
      <c r="Q60" s="19"/>
    </row>
    <row r="61" spans="1:17" ht="13.5" customHeight="1" x14ac:dyDescent="0.2">
      <c r="A61" s="26">
        <f>A60+1</f>
        <v>26</v>
      </c>
      <c r="C61" s="19"/>
      <c r="D61" s="142"/>
      <c r="F61" s="138">
        <f>SUM(H61:N61)</f>
        <v>1</v>
      </c>
      <c r="H61" s="47">
        <f>IFERROR(H60/$F60,0)</f>
        <v>0</v>
      </c>
      <c r="J61" s="47">
        <f>IFERROR(J60/$F60,0)</f>
        <v>3.7345235985077753E-2</v>
      </c>
      <c r="L61" s="47">
        <f>IFERROR(L60/$F60,0)</f>
        <v>9.1666204487752007E-2</v>
      </c>
      <c r="N61" s="47">
        <f>IFERROR(N60/$F60,0)</f>
        <v>0.87098855952717025</v>
      </c>
      <c r="Q61" s="19"/>
    </row>
    <row r="62" spans="1:17" ht="13.5" customHeight="1" x14ac:dyDescent="0.2">
      <c r="C62" s="6"/>
      <c r="D62" s="142"/>
      <c r="Q62" s="6"/>
    </row>
    <row r="63" spans="1:17" ht="13.5" customHeight="1" x14ac:dyDescent="0.2">
      <c r="A63" s="26">
        <f>A61+1</f>
        <v>27</v>
      </c>
      <c r="C63" s="19" t="s">
        <v>119</v>
      </c>
      <c r="D63" s="142" t="s">
        <v>477</v>
      </c>
      <c r="F63" s="10">
        <f>SUM(H63:N63)</f>
        <v>100</v>
      </c>
      <c r="H63" s="149">
        <v>0</v>
      </c>
      <c r="I63" s="149"/>
      <c r="J63" s="149">
        <v>5.2395678364505018</v>
      </c>
      <c r="K63" s="149"/>
      <c r="L63" s="149">
        <v>12.341710778030492</v>
      </c>
      <c r="M63" s="149"/>
      <c r="N63" s="149">
        <v>82.418721385519007</v>
      </c>
      <c r="Q63" s="19"/>
    </row>
    <row r="64" spans="1:17" ht="13.5" customHeight="1" x14ac:dyDescent="0.2">
      <c r="A64" s="26">
        <f>A63+1</f>
        <v>28</v>
      </c>
      <c r="C64" s="19"/>
      <c r="D64" s="142"/>
      <c r="F64" s="138">
        <f>SUM(H64:N64)</f>
        <v>1</v>
      </c>
      <c r="H64" s="47">
        <f>IFERROR(H63/$F63,0)</f>
        <v>0</v>
      </c>
      <c r="J64" s="47">
        <f>IFERROR(J63/$F63,0)</f>
        <v>5.2395678364505018E-2</v>
      </c>
      <c r="L64" s="47">
        <f>IFERROR(L63/$F63,0)</f>
        <v>0.12341710778030493</v>
      </c>
      <c r="N64" s="47">
        <f>IFERROR(N63/$F63,0)</f>
        <v>0.82418721385519012</v>
      </c>
      <c r="Q64" s="19"/>
    </row>
    <row r="65" spans="1:17" ht="13.5" customHeight="1" x14ac:dyDescent="0.2">
      <c r="C65" s="6"/>
      <c r="D65" s="142"/>
      <c r="Q65" s="6"/>
    </row>
    <row r="66" spans="1:17" ht="13.5" customHeight="1" x14ac:dyDescent="0.2">
      <c r="A66" s="26">
        <f>A64+1</f>
        <v>29</v>
      </c>
      <c r="C66" s="19" t="s">
        <v>165</v>
      </c>
      <c r="D66" s="142" t="s">
        <v>476</v>
      </c>
      <c r="F66" s="10">
        <f>SUM(H66:N66)</f>
        <v>11889.66570427777</v>
      </c>
      <c r="H66" s="10">
        <v>0</v>
      </c>
      <c r="I66" s="10"/>
      <c r="J66" s="10">
        <v>0</v>
      </c>
      <c r="K66" s="10"/>
      <c r="L66" s="10">
        <v>1282.137342137049</v>
      </c>
      <c r="M66" s="10"/>
      <c r="N66" s="10">
        <v>10607.528362140722</v>
      </c>
      <c r="Q66" s="19"/>
    </row>
    <row r="67" spans="1:17" ht="13.5" customHeight="1" x14ac:dyDescent="0.2">
      <c r="A67" s="26">
        <f>A66+1</f>
        <v>30</v>
      </c>
      <c r="C67" s="19"/>
      <c r="D67" s="142"/>
      <c r="F67" s="138">
        <f>SUM(H67:N67)</f>
        <v>1</v>
      </c>
      <c r="H67" s="138">
        <f>IFERROR(H66/$F66,0)</f>
        <v>0</v>
      </c>
      <c r="J67" s="47">
        <f>IFERROR(J66/$F66,0)</f>
        <v>0</v>
      </c>
      <c r="L67" s="47">
        <f>IFERROR(L66/$F66,0)</f>
        <v>0.10783628186247073</v>
      </c>
      <c r="N67" s="47">
        <f>IFERROR(N66/$F66,0)</f>
        <v>0.89216371813752937</v>
      </c>
      <c r="Q67" s="19"/>
    </row>
    <row r="68" spans="1:17" ht="13.5" customHeight="1" x14ac:dyDescent="0.2">
      <c r="C68" s="1"/>
      <c r="D68" s="139"/>
    </row>
    <row r="69" spans="1:17" ht="13.5" customHeight="1" x14ac:dyDescent="0.2">
      <c r="A69" s="26">
        <f>A67+1</f>
        <v>31</v>
      </c>
      <c r="C69" s="19" t="s">
        <v>196</v>
      </c>
      <c r="D69" s="142" t="s">
        <v>477</v>
      </c>
      <c r="F69" s="10">
        <f>SUM(H69:N69)</f>
        <v>302587.37595488032</v>
      </c>
      <c r="H69" s="10">
        <v>0</v>
      </c>
      <c r="I69" s="10"/>
      <c r="J69" s="10">
        <v>18114.010056501611</v>
      </c>
      <c r="K69" s="10"/>
      <c r="L69" s="10">
        <v>21572.951217688635</v>
      </c>
      <c r="M69" s="10"/>
      <c r="N69" s="10">
        <v>262900.4146806901</v>
      </c>
      <c r="P69" s="128"/>
      <c r="Q69" s="19"/>
    </row>
    <row r="70" spans="1:17" ht="13.5" customHeight="1" x14ac:dyDescent="0.2">
      <c r="A70" s="26">
        <f>A69+1</f>
        <v>32</v>
      </c>
      <c r="C70" s="19"/>
      <c r="D70" s="142"/>
      <c r="F70" s="138">
        <f>SUM(H70:N70)</f>
        <v>1</v>
      </c>
      <c r="H70" s="47">
        <f>IFERROR(H69/$F69,0)</f>
        <v>0</v>
      </c>
      <c r="J70" s="47">
        <f>IFERROR(J69/$F69,0)</f>
        <v>5.9863733572291009E-2</v>
      </c>
      <c r="L70" s="47">
        <f>IFERROR(L69/$F69,0)</f>
        <v>7.1294947945566109E-2</v>
      </c>
      <c r="N70" s="47">
        <f>IFERROR(N69/$F69,0)</f>
        <v>0.86884131848214297</v>
      </c>
      <c r="P70" s="128"/>
      <c r="Q70" s="19"/>
    </row>
    <row r="71" spans="1:17" ht="13.5" customHeight="1" x14ac:dyDescent="0.2">
      <c r="C71" s="6"/>
      <c r="D71" s="142"/>
      <c r="Q71" s="6"/>
    </row>
    <row r="72" spans="1:17" ht="13.5" customHeight="1" x14ac:dyDescent="0.2">
      <c r="A72" s="26">
        <f>A70+1</f>
        <v>33</v>
      </c>
      <c r="C72" s="19" t="s">
        <v>96</v>
      </c>
      <c r="D72" s="142" t="s">
        <v>476</v>
      </c>
      <c r="F72" s="10">
        <f>SUM(H72:N72)</f>
        <v>203561.2984920314</v>
      </c>
      <c r="H72" s="10">
        <v>0</v>
      </c>
      <c r="I72" s="10"/>
      <c r="J72" s="10">
        <v>13017.78562077151</v>
      </c>
      <c r="K72" s="10"/>
      <c r="L72" s="10">
        <v>79166.942309318154</v>
      </c>
      <c r="M72" s="10"/>
      <c r="N72" s="10">
        <v>111376.57056194174</v>
      </c>
      <c r="Q72" s="19"/>
    </row>
    <row r="73" spans="1:17" ht="13.5" customHeight="1" x14ac:dyDescent="0.2">
      <c r="A73" s="26">
        <f>A72+1</f>
        <v>34</v>
      </c>
      <c r="C73" s="19"/>
      <c r="D73" s="142"/>
      <c r="F73" s="138">
        <f>SUM(H73:N73)</f>
        <v>1</v>
      </c>
      <c r="H73" s="47">
        <f>IFERROR(H72/$F72,0)</f>
        <v>0</v>
      </c>
      <c r="J73" s="47">
        <f>IFERROR(J72/$F72,0)</f>
        <v>6.3950199361108434E-2</v>
      </c>
      <c r="L73" s="47">
        <f>IFERROR(L72/$F72,0)</f>
        <v>0.38890959576197248</v>
      </c>
      <c r="N73" s="47">
        <f>IFERROR(N72/$F72,0)</f>
        <v>0.54714020487691906</v>
      </c>
      <c r="Q73" s="19"/>
    </row>
    <row r="74" spans="1:17" ht="13.5" customHeight="1" x14ac:dyDescent="0.2">
      <c r="C74" s="6"/>
      <c r="D74" s="142"/>
      <c r="Q74" s="6"/>
    </row>
    <row r="75" spans="1:17" ht="13.5" customHeight="1" x14ac:dyDescent="0.2">
      <c r="A75" s="26">
        <f>A73+1</f>
        <v>35</v>
      </c>
      <c r="C75" s="19" t="s">
        <v>98</v>
      </c>
      <c r="D75" s="142" t="s">
        <v>476</v>
      </c>
      <c r="F75" s="10">
        <f>SUM(H75:N75)</f>
        <v>232661.74701999093</v>
      </c>
      <c r="H75" s="10">
        <v>0</v>
      </c>
      <c r="I75" s="10"/>
      <c r="J75" s="10">
        <v>74787.01496</v>
      </c>
      <c r="K75" s="10"/>
      <c r="L75" s="10">
        <v>66946.67524576078</v>
      </c>
      <c r="M75" s="10"/>
      <c r="N75" s="10">
        <v>90928.056814230149</v>
      </c>
      <c r="Q75" s="19"/>
    </row>
    <row r="76" spans="1:17" ht="13.5" customHeight="1" x14ac:dyDescent="0.2">
      <c r="A76" s="26">
        <f>A75+1</f>
        <v>36</v>
      </c>
      <c r="C76" s="19"/>
      <c r="D76" s="142"/>
      <c r="F76" s="138">
        <f>SUM(H76:N76)</f>
        <v>1</v>
      </c>
      <c r="H76" s="47">
        <f>IFERROR(H75/$F75,0)</f>
        <v>0</v>
      </c>
      <c r="J76" s="47">
        <f>IFERROR(J75/$F75,0)</f>
        <v>0.32144095846393733</v>
      </c>
      <c r="L76" s="47">
        <f>IFERROR(L75/$F75,0)</f>
        <v>0.28774251076180796</v>
      </c>
      <c r="N76" s="47">
        <f>IFERROR(N75/$F75,0)</f>
        <v>0.39081653077425471</v>
      </c>
      <c r="Q76" s="19"/>
    </row>
    <row r="77" spans="1:17" ht="13.5" customHeight="1" x14ac:dyDescent="0.2">
      <c r="C77" s="6"/>
      <c r="D77" s="142"/>
      <c r="Q77" s="6"/>
    </row>
    <row r="78" spans="1:17" ht="13.5" customHeight="1" x14ac:dyDescent="0.2">
      <c r="A78" s="26">
        <f>A76+1</f>
        <v>37</v>
      </c>
      <c r="C78" s="19" t="s">
        <v>122</v>
      </c>
      <c r="D78" s="142" t="s">
        <v>476</v>
      </c>
      <c r="F78" s="10">
        <f>SUM(H78:N78)</f>
        <v>-87329.187361001794</v>
      </c>
      <c r="H78" s="10">
        <v>0</v>
      </c>
      <c r="I78" s="10"/>
      <c r="J78" s="10">
        <v>-48713.415889674274</v>
      </c>
      <c r="K78" s="10"/>
      <c r="L78" s="10">
        <v>-17684.967853226444</v>
      </c>
      <c r="M78" s="10"/>
      <c r="N78" s="10">
        <v>-20930.803618101087</v>
      </c>
      <c r="Q78" s="19"/>
    </row>
    <row r="79" spans="1:17" ht="13.5" customHeight="1" x14ac:dyDescent="0.2">
      <c r="A79" s="26">
        <f>A78+1</f>
        <v>38</v>
      </c>
      <c r="C79" s="19"/>
      <c r="D79" s="142"/>
      <c r="F79" s="138">
        <f>SUM(H79:N79)</f>
        <v>1.0000000000000002</v>
      </c>
      <c r="H79" s="47">
        <f>IFERROR(H78/$F78,0)</f>
        <v>0</v>
      </c>
      <c r="J79" s="47">
        <f>IFERROR(J78/$F78,0)</f>
        <v>0.55781368591353697</v>
      </c>
      <c r="L79" s="47">
        <f>IFERROR(L78/$F78,0)</f>
        <v>0.20250924562162984</v>
      </c>
      <c r="N79" s="47">
        <f>IFERROR(N78/$F78,0)</f>
        <v>0.23967706846483336</v>
      </c>
      <c r="Q79" s="19"/>
    </row>
    <row r="80" spans="1:17" ht="13.5" customHeight="1" x14ac:dyDescent="0.2">
      <c r="C80" s="6"/>
      <c r="D80" s="142"/>
      <c r="Q80" s="6"/>
    </row>
    <row r="81" spans="1:17" ht="13.5" customHeight="1" x14ac:dyDescent="0.2">
      <c r="A81" s="26">
        <f>A79+1</f>
        <v>39</v>
      </c>
      <c r="C81" s="19" t="s">
        <v>116</v>
      </c>
      <c r="D81" s="142" t="s">
        <v>476</v>
      </c>
      <c r="F81" s="10">
        <f>SUM(H81:N81)</f>
        <v>48836.701068879993</v>
      </c>
      <c r="H81" s="10">
        <v>0</v>
      </c>
      <c r="I81" s="10"/>
      <c r="J81" s="10">
        <v>3243.4526964799998</v>
      </c>
      <c r="K81" s="10"/>
      <c r="L81" s="10">
        <v>29360.673046399999</v>
      </c>
      <c r="M81" s="10"/>
      <c r="N81" s="10">
        <v>16232.575325999998</v>
      </c>
      <c r="Q81" s="19"/>
    </row>
    <row r="82" spans="1:17" ht="13.5" customHeight="1" x14ac:dyDescent="0.2">
      <c r="A82" s="26">
        <f>A81+1</f>
        <v>40</v>
      </c>
      <c r="C82" s="19"/>
      <c r="D82" s="142"/>
      <c r="F82" s="138">
        <f>SUM(H82:N82)</f>
        <v>1</v>
      </c>
      <c r="H82" s="47">
        <f>IFERROR(H81/$F81,0)</f>
        <v>0</v>
      </c>
      <c r="J82" s="47">
        <f>IFERROR(J81/$F81,0)</f>
        <v>6.6414246365768786E-2</v>
      </c>
      <c r="L82" s="47">
        <f>IFERROR(L81/$F81,0)</f>
        <v>0.60120099031646879</v>
      </c>
      <c r="N82" s="47">
        <f>IFERROR(N81/$F81,0)</f>
        <v>0.33238476331776257</v>
      </c>
      <c r="Q82" s="19"/>
    </row>
    <row r="83" spans="1:17" ht="13.5" customHeight="1" x14ac:dyDescent="0.25">
      <c r="C83" s="6"/>
      <c r="D83" s="148"/>
      <c r="Q83" s="6"/>
    </row>
    <row r="84" spans="1:17" ht="13.5" customHeight="1" x14ac:dyDescent="0.2">
      <c r="A84" s="26">
        <f>A82+1</f>
        <v>41</v>
      </c>
      <c r="C84" s="19" t="s">
        <v>104</v>
      </c>
      <c r="D84" s="142" t="s">
        <v>476</v>
      </c>
      <c r="F84" s="10">
        <f>SUM(H84:N84)</f>
        <v>10785857.555032887</v>
      </c>
      <c r="H84" s="10">
        <v>0</v>
      </c>
      <c r="I84" s="10"/>
      <c r="J84" s="10">
        <v>0</v>
      </c>
      <c r="K84" s="10"/>
      <c r="L84" s="10">
        <v>1996976.7673333893</v>
      </c>
      <c r="M84" s="10"/>
      <c r="N84" s="10">
        <v>8788880.7876994964</v>
      </c>
      <c r="Q84" s="19"/>
    </row>
    <row r="85" spans="1:17" ht="13.5" customHeight="1" x14ac:dyDescent="0.2">
      <c r="A85" s="26">
        <f>A84+1</f>
        <v>42</v>
      </c>
      <c r="C85" s="19"/>
      <c r="D85" s="142"/>
      <c r="F85" s="138">
        <f>SUM(H85:N85)</f>
        <v>0.99999999999999989</v>
      </c>
      <c r="H85" s="47">
        <f>IFERROR(H84/$F84,0)</f>
        <v>0</v>
      </c>
      <c r="J85" s="47">
        <f>IFERROR(J84/$F84,0)</f>
        <v>0</v>
      </c>
      <c r="L85" s="47">
        <f>IFERROR(L84/$F84,0)</f>
        <v>0.18514770449583418</v>
      </c>
      <c r="N85" s="47">
        <f>IFERROR(N84/$F84,0)</f>
        <v>0.81485229550416571</v>
      </c>
      <c r="Q85" s="19"/>
    </row>
    <row r="86" spans="1:17" ht="13.5" customHeight="1" x14ac:dyDescent="0.2">
      <c r="C86" s="6"/>
      <c r="D86" s="142"/>
      <c r="Q86" s="6"/>
    </row>
    <row r="87" spans="1:17" ht="13.5" customHeight="1" x14ac:dyDescent="0.2">
      <c r="A87" s="26">
        <f>A85+1</f>
        <v>43</v>
      </c>
      <c r="C87" s="19" t="s">
        <v>125</v>
      </c>
      <c r="D87" s="142" t="s">
        <v>476</v>
      </c>
      <c r="F87" s="10">
        <f>SUM(H87:N87)</f>
        <v>-3864910.4766098866</v>
      </c>
      <c r="H87" s="10">
        <v>0</v>
      </c>
      <c r="I87" s="10"/>
      <c r="J87" s="10">
        <v>0</v>
      </c>
      <c r="K87" s="10"/>
      <c r="L87" s="10">
        <v>-700300.98840433965</v>
      </c>
      <c r="M87" s="10"/>
      <c r="N87" s="10">
        <v>-3164609.488205547</v>
      </c>
      <c r="Q87" s="19"/>
    </row>
    <row r="88" spans="1:17" ht="13.5" customHeight="1" x14ac:dyDescent="0.2">
      <c r="A88" s="26">
        <f>A87+1</f>
        <v>44</v>
      </c>
      <c r="C88" s="19"/>
      <c r="D88" s="142"/>
      <c r="F88" s="138">
        <f>SUM(H88:N88)</f>
        <v>1</v>
      </c>
      <c r="H88" s="47">
        <f>IFERROR(H87/$F87,0)</f>
        <v>0</v>
      </c>
      <c r="J88" s="47">
        <f>IFERROR(J87/$F87,0)</f>
        <v>0</v>
      </c>
      <c r="L88" s="47">
        <f>IFERROR(L87/$F87,0)</f>
        <v>0.1811946208437433</v>
      </c>
      <c r="N88" s="47">
        <f>IFERROR(N87/$F87,0)</f>
        <v>0.81880537915625673</v>
      </c>
      <c r="Q88" s="19"/>
    </row>
    <row r="89" spans="1:17" ht="13.5" customHeight="1" x14ac:dyDescent="0.2">
      <c r="C89" s="6"/>
      <c r="D89" s="142"/>
      <c r="Q89" s="6"/>
    </row>
    <row r="90" spans="1:17" ht="13.5" customHeight="1" x14ac:dyDescent="0.2">
      <c r="A90" s="26">
        <f>A88+1</f>
        <v>45</v>
      </c>
      <c r="C90" s="19" t="s">
        <v>102</v>
      </c>
      <c r="D90" s="142" t="s">
        <v>476</v>
      </c>
      <c r="F90" s="10">
        <f>SUM(H90:N90)</f>
        <v>1330757.548565086</v>
      </c>
      <c r="H90" s="10">
        <v>0</v>
      </c>
      <c r="I90" s="10"/>
      <c r="J90" s="10">
        <v>40301.815387977447</v>
      </c>
      <c r="K90" s="10"/>
      <c r="L90" s="10">
        <v>251233.18487320881</v>
      </c>
      <c r="M90" s="10"/>
      <c r="N90" s="10">
        <v>1039222.5483038996</v>
      </c>
      <c r="Q90" s="19"/>
    </row>
    <row r="91" spans="1:17" ht="13.5" customHeight="1" x14ac:dyDescent="0.2">
      <c r="A91" s="26">
        <f>A90+1</f>
        <v>46</v>
      </c>
      <c r="C91" s="19"/>
      <c r="D91" s="142"/>
      <c r="F91" s="138">
        <f>SUM(H91:N91)</f>
        <v>0.99999999999999989</v>
      </c>
      <c r="H91" s="47">
        <f>IFERROR(H90/$F90,0)</f>
        <v>0</v>
      </c>
      <c r="J91" s="47">
        <f>IFERROR(J90/$F90,0)</f>
        <v>3.0284867015358003E-2</v>
      </c>
      <c r="L91" s="47">
        <f>IFERROR(L90/$F90,0)</f>
        <v>0.18878959968636336</v>
      </c>
      <c r="N91" s="47">
        <f>IFERROR(N90/$F90,0)</f>
        <v>0.78092553329827852</v>
      </c>
      <c r="Q91" s="19"/>
    </row>
    <row r="93" spans="1:17" ht="13.5" customHeight="1" x14ac:dyDescent="0.2"/>
    <row r="94" spans="1:17" ht="13.5" customHeight="1" x14ac:dyDescent="0.2"/>
    <row r="95" spans="1:17" ht="13.5" customHeight="1" x14ac:dyDescent="0.2"/>
    <row r="97" spans="1:17" ht="13.5" customHeight="1" x14ac:dyDescent="0.2">
      <c r="A97" s="230" t="s">
        <v>0</v>
      </c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</row>
    <row r="98" spans="1:17" ht="13.5" customHeight="1" x14ac:dyDescent="0.2">
      <c r="A98" s="230" t="s">
        <v>478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</row>
    <row r="99" spans="1:17" ht="13.5" customHeight="1" x14ac:dyDescent="0.2"/>
    <row r="100" spans="1:17" ht="13.5" customHeight="1" x14ac:dyDescent="0.2">
      <c r="A100" s="26" t="s">
        <v>3</v>
      </c>
      <c r="C100" s="26" t="s">
        <v>475</v>
      </c>
      <c r="D100" s="139"/>
      <c r="H100" s="26"/>
    </row>
    <row r="101" spans="1:17" ht="13.5" customHeight="1" x14ac:dyDescent="0.2">
      <c r="A101" s="106" t="s">
        <v>5</v>
      </c>
      <c r="C101" s="106" t="s">
        <v>88</v>
      </c>
      <c r="D101" s="140"/>
      <c r="F101" s="106" t="s">
        <v>81</v>
      </c>
      <c r="H101" s="106" t="s">
        <v>8</v>
      </c>
      <c r="J101" s="141" t="s">
        <v>9</v>
      </c>
      <c r="L101" s="106" t="s">
        <v>10</v>
      </c>
      <c r="N101" s="106" t="s">
        <v>11</v>
      </c>
    </row>
    <row r="102" spans="1:17" ht="13.5" customHeight="1" x14ac:dyDescent="0.2">
      <c r="C102" s="1"/>
      <c r="D102" s="139"/>
      <c r="F102" s="26" t="s">
        <v>64</v>
      </c>
      <c r="G102" s="26"/>
      <c r="H102" s="114" t="s">
        <v>13</v>
      </c>
      <c r="I102" s="26"/>
      <c r="J102" s="114" t="s">
        <v>14</v>
      </c>
      <c r="K102" s="26"/>
      <c r="L102" s="114" t="s">
        <v>15</v>
      </c>
      <c r="M102" s="26"/>
      <c r="N102" s="114" t="s">
        <v>16</v>
      </c>
    </row>
    <row r="103" spans="1:17" ht="13.5" customHeight="1" x14ac:dyDescent="0.2">
      <c r="C103" s="1"/>
      <c r="D103" s="139"/>
      <c r="F103" s="26"/>
      <c r="G103" s="26"/>
      <c r="H103" s="114"/>
      <c r="I103" s="26"/>
      <c r="J103" s="114"/>
      <c r="K103" s="26"/>
      <c r="L103" s="114"/>
      <c r="M103" s="26"/>
      <c r="N103" s="114"/>
    </row>
    <row r="104" spans="1:17" ht="13.5" customHeight="1" x14ac:dyDescent="0.2">
      <c r="A104" s="26">
        <f>A91+1</f>
        <v>47</v>
      </c>
      <c r="C104" s="19" t="s">
        <v>124</v>
      </c>
      <c r="D104" s="142" t="s">
        <v>476</v>
      </c>
      <c r="F104" s="10">
        <f>SUM(H104:N104)</f>
        <v>-493428.31677845947</v>
      </c>
      <c r="H104" s="10">
        <v>0</v>
      </c>
      <c r="I104" s="10"/>
      <c r="J104" s="10">
        <v>-30169.664755768776</v>
      </c>
      <c r="K104" s="10"/>
      <c r="L104" s="10">
        <v>-91934.117047230378</v>
      </c>
      <c r="N104" s="10">
        <v>-371324.53497546032</v>
      </c>
      <c r="Q104" s="19"/>
    </row>
    <row r="105" spans="1:17" ht="13.5" customHeight="1" x14ac:dyDescent="0.2">
      <c r="A105" s="26">
        <f>A104+1</f>
        <v>48</v>
      </c>
      <c r="C105" s="19"/>
      <c r="D105" s="142"/>
      <c r="F105" s="138">
        <f>SUM(H105:N105)</f>
        <v>1</v>
      </c>
      <c r="H105" s="47">
        <f>IFERROR(H104/$F104,0)</f>
        <v>0</v>
      </c>
      <c r="J105" s="47">
        <f>IFERROR(J104/$F104,0)</f>
        <v>6.1142953758193855E-2</v>
      </c>
      <c r="L105" s="47">
        <f>IFERROR(L104/$F104,0)</f>
        <v>0.18631706758837507</v>
      </c>
      <c r="N105" s="47">
        <f>IFERROR(N104/$F104,0)</f>
        <v>0.75253997865343114</v>
      </c>
      <c r="Q105" s="19"/>
    </row>
    <row r="106" spans="1:17" ht="13.5" customHeight="1" x14ac:dyDescent="0.2">
      <c r="C106" s="6"/>
      <c r="D106" s="142"/>
      <c r="Q106" s="6"/>
    </row>
    <row r="107" spans="1:17" ht="13.5" customHeight="1" x14ac:dyDescent="0.2">
      <c r="A107" s="26">
        <f>A105+1</f>
        <v>49</v>
      </c>
      <c r="C107" s="19" t="s">
        <v>134</v>
      </c>
      <c r="D107" s="142" t="s">
        <v>477</v>
      </c>
      <c r="F107" s="10">
        <f>SUM(H107:N107)</f>
        <v>15081377.38392988</v>
      </c>
      <c r="H107" s="10">
        <v>0</v>
      </c>
      <c r="I107" s="10"/>
      <c r="J107" s="10">
        <v>612488.18109155924</v>
      </c>
      <c r="K107" s="10"/>
      <c r="L107" s="10">
        <v>2617400.5591033897</v>
      </c>
      <c r="N107" s="10">
        <v>11851488.643734932</v>
      </c>
      <c r="Q107" s="19"/>
    </row>
    <row r="108" spans="1:17" ht="13.5" customHeight="1" x14ac:dyDescent="0.2">
      <c r="A108" s="26">
        <f>A107+1</f>
        <v>50</v>
      </c>
      <c r="C108" s="19"/>
      <c r="D108" s="142"/>
      <c r="F108" s="138">
        <f>SUM(H108:N108)</f>
        <v>1</v>
      </c>
      <c r="H108" s="47">
        <f>IFERROR(H107/$F107,0)</f>
        <v>0</v>
      </c>
      <c r="J108" s="47">
        <f>IFERROR(J107/$F107,0)</f>
        <v>4.0612217670794606E-2</v>
      </c>
      <c r="L108" s="47">
        <f>IFERROR(L107/$F107,0)</f>
        <v>0.17355182437728719</v>
      </c>
      <c r="N108" s="47">
        <f>IFERROR(N107/$F107,0)</f>
        <v>0.78583595795191818</v>
      </c>
      <c r="Q108" s="19"/>
    </row>
    <row r="109" spans="1:17" ht="13.5" customHeight="1" x14ac:dyDescent="0.2">
      <c r="C109" s="6"/>
      <c r="D109" s="142"/>
      <c r="Q109" s="6"/>
    </row>
    <row r="110" spans="1:17" ht="13.5" customHeight="1" x14ac:dyDescent="0.2">
      <c r="A110" s="26">
        <f>A108+1</f>
        <v>51</v>
      </c>
      <c r="B110" s="13"/>
      <c r="C110" s="19" t="s">
        <v>198</v>
      </c>
      <c r="D110" s="142" t="s">
        <v>477</v>
      </c>
      <c r="F110" s="10">
        <f>SUM(H110:N110)</f>
        <v>659905.15618078888</v>
      </c>
      <c r="H110" s="10">
        <v>0</v>
      </c>
      <c r="I110" s="10"/>
      <c r="J110" s="10">
        <v>42684.892213755389</v>
      </c>
      <c r="K110" s="10"/>
      <c r="L110" s="10">
        <v>47557.406264227742</v>
      </c>
      <c r="N110" s="10">
        <v>569662.85770280578</v>
      </c>
      <c r="Q110" s="19"/>
    </row>
    <row r="111" spans="1:17" ht="13.5" customHeight="1" x14ac:dyDescent="0.2">
      <c r="A111" s="26">
        <f>A110+1</f>
        <v>52</v>
      </c>
      <c r="C111" s="19"/>
      <c r="D111" s="142"/>
      <c r="F111" s="138">
        <f>SUM(H111:N111)</f>
        <v>1</v>
      </c>
      <c r="H111" s="47">
        <f>IFERROR(H110/$F110,0)</f>
        <v>0</v>
      </c>
      <c r="J111" s="47">
        <f>IFERROR(J110/$F110,0)</f>
        <v>6.4683374290928186E-2</v>
      </c>
      <c r="L111" s="47">
        <f>IFERROR(L110/$F110,0)</f>
        <v>7.2067032389119295E-2</v>
      </c>
      <c r="N111" s="47">
        <f>IFERROR(N110/$F110,0)</f>
        <v>0.86324959331995255</v>
      </c>
      <c r="Q111" s="19"/>
    </row>
    <row r="112" spans="1:17" ht="13.5" customHeight="1" x14ac:dyDescent="0.2">
      <c r="C112" s="6"/>
      <c r="D112" s="142"/>
      <c r="Q112" s="6"/>
    </row>
    <row r="113" spans="1:23" ht="13.5" customHeight="1" x14ac:dyDescent="0.2">
      <c r="A113" s="26">
        <f>A111+1</f>
        <v>53</v>
      </c>
      <c r="C113" s="19" t="s">
        <v>160</v>
      </c>
      <c r="D113" s="142" t="s">
        <v>476</v>
      </c>
      <c r="F113" s="10">
        <f>SUM(H113:N113)</f>
        <v>18719.620992596843</v>
      </c>
      <c r="H113" s="10">
        <v>0</v>
      </c>
      <c r="I113" s="10"/>
      <c r="J113" s="10">
        <v>1352.477336310033</v>
      </c>
      <c r="K113" s="10"/>
      <c r="L113" s="10">
        <v>5269.502984558193</v>
      </c>
      <c r="N113" s="10">
        <v>12097.640671728617</v>
      </c>
      <c r="Q113" s="19"/>
    </row>
    <row r="114" spans="1:23" ht="13.5" customHeight="1" x14ac:dyDescent="0.2">
      <c r="A114" s="26">
        <f>A113+1</f>
        <v>54</v>
      </c>
      <c r="C114" s="19"/>
      <c r="D114" s="142"/>
      <c r="F114" s="138">
        <f>SUM(H114:N114)</f>
        <v>1</v>
      </c>
      <c r="H114" s="138">
        <f>IFERROR(H113/$F113,0)</f>
        <v>0</v>
      </c>
      <c r="J114" s="47">
        <f>IFERROR(J113/$F113,0)</f>
        <v>7.2249183722517943E-2</v>
      </c>
      <c r="L114" s="47">
        <f>IFERROR(L113/$F113,0)</f>
        <v>0.28149624325418521</v>
      </c>
      <c r="N114" s="47">
        <f>IFERROR(N113/$F113,0)</f>
        <v>0.64625457302329681</v>
      </c>
      <c r="Q114" s="19"/>
    </row>
    <row r="115" spans="1:23" ht="13.5" customHeight="1" x14ac:dyDescent="0.2">
      <c r="C115" s="6"/>
      <c r="D115" s="142"/>
      <c r="Q115" s="6"/>
    </row>
    <row r="116" spans="1:23" ht="13.5" customHeight="1" x14ac:dyDescent="0.2">
      <c r="A116" s="26">
        <f>A114+1</f>
        <v>55</v>
      </c>
      <c r="C116" s="19" t="s">
        <v>150</v>
      </c>
      <c r="D116" s="142" t="s">
        <v>476</v>
      </c>
      <c r="F116" s="10">
        <f>SUM(H116:N116)</f>
        <v>118389.16895486812</v>
      </c>
      <c r="H116" s="10">
        <v>0</v>
      </c>
      <c r="I116" s="10"/>
      <c r="J116" s="10">
        <v>4084.6733599950676</v>
      </c>
      <c r="K116" s="10"/>
      <c r="L116" s="10">
        <v>24483.257915889248</v>
      </c>
      <c r="N116" s="10">
        <v>89821.237678983802</v>
      </c>
      <c r="Q116" s="19"/>
    </row>
    <row r="117" spans="1:23" ht="13.5" customHeight="1" x14ac:dyDescent="0.2">
      <c r="A117" s="26">
        <f>A116+1</f>
        <v>56</v>
      </c>
      <c r="C117" s="19"/>
      <c r="D117" s="142"/>
      <c r="F117" s="138">
        <f>SUM(H117:N117)</f>
        <v>1</v>
      </c>
      <c r="H117" s="47">
        <f>IFERROR(H116/$F116,0)</f>
        <v>0</v>
      </c>
      <c r="J117" s="47">
        <f>IFERROR(J116/$F116,0)</f>
        <v>3.4502086601792194E-2</v>
      </c>
      <c r="L117" s="47">
        <f>IFERROR(L116/$F116,0)</f>
        <v>0.20680319096777058</v>
      </c>
      <c r="N117" s="47">
        <f>IFERROR(N116/$F116,0)</f>
        <v>0.75869472243043723</v>
      </c>
      <c r="Q117" s="19"/>
    </row>
    <row r="118" spans="1:23" ht="13.5" customHeight="1" x14ac:dyDescent="0.25">
      <c r="C118" s="6"/>
      <c r="D118" s="148"/>
      <c r="Q118" s="6"/>
    </row>
    <row r="119" spans="1:23" ht="13.5" customHeight="1" x14ac:dyDescent="0.2">
      <c r="A119" s="26">
        <f>A117+1</f>
        <v>57</v>
      </c>
      <c r="C119" s="19" t="s">
        <v>148</v>
      </c>
      <c r="D119" s="142" t="s">
        <v>477</v>
      </c>
      <c r="F119" s="10">
        <f>SUM(H119:N119)</f>
        <v>15519249.032609718</v>
      </c>
      <c r="H119" s="10">
        <v>0</v>
      </c>
      <c r="I119" s="10"/>
      <c r="J119" s="10">
        <v>1128725.1756033166</v>
      </c>
      <c r="K119" s="10"/>
      <c r="L119" s="10">
        <v>2606329.5708189611</v>
      </c>
      <c r="N119" s="10">
        <v>11784194.28618744</v>
      </c>
      <c r="Q119" s="19"/>
    </row>
    <row r="120" spans="1:23" ht="13.5" customHeight="1" x14ac:dyDescent="0.2">
      <c r="A120" s="26">
        <f>A119+1</f>
        <v>58</v>
      </c>
      <c r="C120" s="19"/>
      <c r="D120" s="142"/>
      <c r="F120" s="138">
        <f>SUM(H120:N120)</f>
        <v>1</v>
      </c>
      <c r="H120" s="47">
        <f>IFERROR(H119/$F119,0)</f>
        <v>0</v>
      </c>
      <c r="J120" s="47">
        <f>IFERROR(J119/$F119,0)</f>
        <v>7.2730656826988885E-2</v>
      </c>
      <c r="L120" s="47">
        <f>IFERROR(L119/$F119,0)</f>
        <v>0.16794173257626246</v>
      </c>
      <c r="N120" s="47">
        <f>IFERROR(N119/$F119,0)</f>
        <v>0.75932761059674869</v>
      </c>
      <c r="Q120" s="19"/>
    </row>
    <row r="121" spans="1:23" ht="13.5" customHeight="1" x14ac:dyDescent="0.2">
      <c r="C121" s="6"/>
      <c r="D121" s="142"/>
      <c r="Q121" s="6"/>
    </row>
    <row r="122" spans="1:23" ht="13.5" customHeight="1" x14ac:dyDescent="0.2">
      <c r="A122" s="26">
        <f>A120+1</f>
        <v>59</v>
      </c>
      <c r="C122" s="19" t="s">
        <v>168</v>
      </c>
      <c r="D122" s="142" t="s">
        <v>477</v>
      </c>
      <c r="F122" s="10">
        <f>SUM(H122:N122)</f>
        <v>13187.390277739607</v>
      </c>
      <c r="H122" s="10">
        <v>0</v>
      </c>
      <c r="I122" s="10"/>
      <c r="J122" s="10">
        <v>10889.315564516064</v>
      </c>
      <c r="K122" s="10"/>
      <c r="L122" s="10">
        <v>2298.0747132235433</v>
      </c>
      <c r="N122" s="10">
        <v>0</v>
      </c>
      <c r="Q122" s="19"/>
    </row>
    <row r="123" spans="1:23" ht="13.5" customHeight="1" x14ac:dyDescent="0.2">
      <c r="A123" s="26">
        <f>A122+1</f>
        <v>60</v>
      </c>
      <c r="C123" s="153"/>
      <c r="D123" s="154"/>
      <c r="F123" s="138">
        <f>SUM(H123:N123)</f>
        <v>1</v>
      </c>
      <c r="H123" s="47">
        <f>IFERROR(H122/$F122,0)</f>
        <v>0</v>
      </c>
      <c r="J123" s="47">
        <f>IFERROR(J122/$F122,0)</f>
        <v>0.82573696047331624</v>
      </c>
      <c r="L123" s="47">
        <f>IFERROR(L122/$F122,0)</f>
        <v>0.17426303952668384</v>
      </c>
      <c r="N123" s="47">
        <f>IFERROR(N122/$F122,0)</f>
        <v>0</v>
      </c>
      <c r="Q123" s="153"/>
    </row>
    <row r="124" spans="1:23" ht="13.5" customHeight="1" x14ac:dyDescent="0.2">
      <c r="C124" s="153"/>
      <c r="D124" s="154"/>
      <c r="F124" s="138"/>
      <c r="H124" s="47"/>
      <c r="J124" s="47"/>
      <c r="L124" s="47"/>
      <c r="N124" s="47"/>
      <c r="Q124" s="153"/>
    </row>
    <row r="125" spans="1:23" ht="13.5" customHeight="1" x14ac:dyDescent="0.2">
      <c r="A125" s="26">
        <f>A123+1</f>
        <v>61</v>
      </c>
      <c r="C125" s="19" t="s">
        <v>108</v>
      </c>
      <c r="D125" s="142" t="s">
        <v>477</v>
      </c>
      <c r="F125" s="10">
        <f>SUM(H125:N125)</f>
        <v>1</v>
      </c>
      <c r="H125" s="10">
        <v>0</v>
      </c>
      <c r="I125" s="10"/>
      <c r="J125" s="10">
        <v>1</v>
      </c>
      <c r="K125" s="10"/>
      <c r="L125" s="10">
        <v>0</v>
      </c>
      <c r="N125" s="10">
        <v>0</v>
      </c>
      <c r="Q125" s="19"/>
      <c r="T125" s="14"/>
      <c r="U125" s="14"/>
      <c r="V125" s="14"/>
      <c r="W125" s="14"/>
    </row>
    <row r="126" spans="1:23" ht="13.5" customHeight="1" x14ac:dyDescent="0.2">
      <c r="A126" s="26">
        <f>A125+1</f>
        <v>62</v>
      </c>
      <c r="C126" s="19"/>
      <c r="D126" s="142"/>
      <c r="F126" s="138">
        <f>SUM(H126:N126)</f>
        <v>1</v>
      </c>
      <c r="H126" s="47">
        <f>IFERROR(H125/$F125,0)</f>
        <v>0</v>
      </c>
      <c r="J126" s="47">
        <f>IFERROR(J125/$F125,0)</f>
        <v>1</v>
      </c>
      <c r="L126" s="47">
        <f>IFERROR(L125/$F125,0)</f>
        <v>0</v>
      </c>
      <c r="N126" s="47">
        <f>IFERROR(N125/$F125,0)</f>
        <v>0</v>
      </c>
      <c r="Q126" s="19"/>
    </row>
    <row r="127" spans="1:23" ht="13.5" customHeight="1" x14ac:dyDescent="0.2">
      <c r="C127" s="6"/>
      <c r="D127" s="142"/>
      <c r="Q127" s="6"/>
    </row>
    <row r="128" spans="1:23" ht="13.5" customHeight="1" x14ac:dyDescent="0.2">
      <c r="A128" s="26">
        <f>A126+1</f>
        <v>63</v>
      </c>
      <c r="C128" s="19" t="s">
        <v>100</v>
      </c>
      <c r="D128" s="142" t="s">
        <v>476</v>
      </c>
      <c r="F128" s="10">
        <f>SUM(H128:N128)</f>
        <v>626100.87781287322</v>
      </c>
      <c r="H128" s="10">
        <v>0</v>
      </c>
      <c r="I128" s="10"/>
      <c r="J128" s="10">
        <v>79798.549934962299</v>
      </c>
      <c r="K128" s="10"/>
      <c r="L128" s="10">
        <v>211517.76996137522</v>
      </c>
      <c r="N128" s="10">
        <v>334784.5579165357</v>
      </c>
      <c r="Q128" s="19"/>
    </row>
    <row r="129" spans="1:17" ht="13.5" customHeight="1" x14ac:dyDescent="0.2">
      <c r="A129" s="26">
        <f>A128+1</f>
        <v>64</v>
      </c>
      <c r="C129" s="19"/>
      <c r="D129" s="142"/>
      <c r="F129" s="138">
        <f>SUM(H129:N129)</f>
        <v>1</v>
      </c>
      <c r="H129" s="47">
        <f>IFERROR(H128/$F128,0)</f>
        <v>0</v>
      </c>
      <c r="J129" s="47">
        <f>IFERROR(J128/$F128,0)</f>
        <v>0.12745318328528554</v>
      </c>
      <c r="L129" s="47">
        <f>IFERROR(L128/$F128,0)</f>
        <v>0.33783337071856478</v>
      </c>
      <c r="N129" s="47">
        <f>IFERROR(N128/$F128,0)</f>
        <v>0.53471344599614967</v>
      </c>
      <c r="Q129" s="19"/>
    </row>
    <row r="130" spans="1:17" ht="13.5" customHeight="1" x14ac:dyDescent="0.25">
      <c r="C130" s="6"/>
      <c r="D130" s="148"/>
      <c r="Q130" s="6"/>
    </row>
    <row r="131" spans="1:17" ht="13.5" customHeight="1" x14ac:dyDescent="0.2">
      <c r="A131" s="26">
        <f>A129+1</f>
        <v>65</v>
      </c>
      <c r="C131" s="19" t="s">
        <v>123</v>
      </c>
      <c r="D131" s="142" t="s">
        <v>476</v>
      </c>
      <c r="F131" s="10">
        <f>SUM(H131:N131)</f>
        <v>-215727.48722479556</v>
      </c>
      <c r="H131" s="10">
        <v>0</v>
      </c>
      <c r="I131" s="10"/>
      <c r="J131" s="10">
        <v>-30467.610982604227</v>
      </c>
      <c r="K131" s="10"/>
      <c r="L131" s="10">
        <v>-77738.765516644649</v>
      </c>
      <c r="N131" s="10">
        <v>-107521.11072554668</v>
      </c>
      <c r="Q131" s="19"/>
    </row>
    <row r="132" spans="1:17" ht="13.5" customHeight="1" x14ac:dyDescent="0.2">
      <c r="A132" s="26">
        <f>A131+1</f>
        <v>66</v>
      </c>
      <c r="C132" s="19"/>
      <c r="D132" s="142"/>
      <c r="F132" s="138">
        <f>SUM(H132:N132)</f>
        <v>1</v>
      </c>
      <c r="H132" s="47">
        <f>IFERROR(H131/$F131,0)</f>
        <v>0</v>
      </c>
      <c r="J132" s="47">
        <f>IFERROR(J131/$F131,0)</f>
        <v>0.14123193745290286</v>
      </c>
      <c r="L132" s="47">
        <f>IFERROR(L131/$F131,0)</f>
        <v>0.36035632972277726</v>
      </c>
      <c r="N132" s="47">
        <f>IFERROR(N131/$F131,0)</f>
        <v>0.49841173282431983</v>
      </c>
      <c r="Q132" s="19"/>
    </row>
    <row r="133" spans="1:17" ht="13.5" customHeight="1" x14ac:dyDescent="0.25">
      <c r="C133" s="6"/>
      <c r="D133" s="148"/>
      <c r="Q133" s="6"/>
    </row>
    <row r="134" spans="1:17" ht="13.5" customHeight="1" x14ac:dyDescent="0.2">
      <c r="A134" s="26">
        <f>A132+1</f>
        <v>67</v>
      </c>
      <c r="C134" s="19" t="s">
        <v>163</v>
      </c>
      <c r="D134" s="142" t="s">
        <v>477</v>
      </c>
      <c r="F134" s="10">
        <f>SUM(H134:N134)</f>
        <v>1</v>
      </c>
      <c r="H134" s="10">
        <v>0</v>
      </c>
      <c r="I134" s="10"/>
      <c r="J134" s="10">
        <v>0</v>
      </c>
      <c r="K134" s="10"/>
      <c r="L134" s="10">
        <v>1</v>
      </c>
      <c r="N134" s="10">
        <v>0</v>
      </c>
      <c r="Q134" s="19"/>
    </row>
    <row r="135" spans="1:17" ht="13.5" customHeight="1" x14ac:dyDescent="0.2">
      <c r="A135" s="26">
        <f>A134+1</f>
        <v>68</v>
      </c>
      <c r="C135" s="19"/>
      <c r="D135" s="142"/>
      <c r="F135" s="138">
        <f>SUM(H135:N135)</f>
        <v>1</v>
      </c>
      <c r="H135" s="47">
        <f>IFERROR(H134/$F134,0)</f>
        <v>0</v>
      </c>
      <c r="J135" s="47">
        <f>IFERROR(J134/$F134,0)</f>
        <v>0</v>
      </c>
      <c r="L135" s="47">
        <f>IFERROR(L134/$F134,0)</f>
        <v>1</v>
      </c>
      <c r="N135" s="47">
        <f>IFERROR(N134/$F134,0)</f>
        <v>0</v>
      </c>
      <c r="Q135" s="19"/>
    </row>
    <row r="136" spans="1:17" ht="13.5" customHeight="1" x14ac:dyDescent="0.2">
      <c r="C136" s="19"/>
      <c r="D136" s="142"/>
      <c r="F136" s="138"/>
      <c r="H136" s="47"/>
      <c r="J136" s="47"/>
      <c r="L136" s="47"/>
      <c r="N136" s="47"/>
      <c r="Q136" s="19"/>
    </row>
    <row r="137" spans="1:17" ht="13.5" customHeight="1" x14ac:dyDescent="0.2">
      <c r="A137" s="26">
        <f>A135+1</f>
        <v>69</v>
      </c>
      <c r="C137" s="19" t="s">
        <v>158</v>
      </c>
      <c r="D137" s="142" t="s">
        <v>476</v>
      </c>
      <c r="F137" s="10">
        <f>SUM(H137:N137)</f>
        <v>34752.332684064371</v>
      </c>
      <c r="H137" s="10">
        <v>0</v>
      </c>
      <c r="I137" s="10"/>
      <c r="J137" s="10">
        <v>7509.5099837752905</v>
      </c>
      <c r="K137" s="10"/>
      <c r="L137" s="10">
        <v>10628.237275639083</v>
      </c>
      <c r="N137" s="10">
        <v>16614.585424649998</v>
      </c>
      <c r="Q137" s="19"/>
    </row>
    <row r="138" spans="1:17" ht="13.5" customHeight="1" x14ac:dyDescent="0.2">
      <c r="A138" s="26">
        <f>A137+1</f>
        <v>70</v>
      </c>
      <c r="C138" s="19"/>
      <c r="D138" s="142"/>
      <c r="F138" s="138">
        <f>SUM(H138:N138)</f>
        <v>1</v>
      </c>
      <c r="H138" s="47">
        <f>IFERROR(H137/$F137,0)</f>
        <v>0</v>
      </c>
      <c r="J138" s="47">
        <f>IFERROR(J137/$F137,0)</f>
        <v>0.21608650135933938</v>
      </c>
      <c r="L138" s="47">
        <f>IFERROR(L137/$F137,0)</f>
        <v>0.30582802519361946</v>
      </c>
      <c r="N138" s="47">
        <f>IFERROR(N137/$F137,0)</f>
        <v>0.47808547344704116</v>
      </c>
    </row>
    <row r="139" spans="1:17" ht="13.5" customHeight="1" x14ac:dyDescent="0.2">
      <c r="C139" s="6"/>
      <c r="D139" s="142"/>
    </row>
    <row r="140" spans="1:17" ht="13.5" customHeight="1" x14ac:dyDescent="0.2">
      <c r="C140" s="19"/>
      <c r="D140" s="142"/>
      <c r="F140" s="138"/>
      <c r="H140" s="47"/>
      <c r="J140" s="47"/>
      <c r="L140" s="47"/>
      <c r="N140" s="47"/>
    </row>
    <row r="141" spans="1:17" ht="13.5" customHeight="1" x14ac:dyDescent="0.2">
      <c r="H141" s="10"/>
    </row>
    <row r="142" spans="1:17" ht="13.5" customHeight="1" x14ac:dyDescent="0.2">
      <c r="C142" s="1"/>
    </row>
    <row r="143" spans="1:17" ht="13.5" customHeight="1" x14ac:dyDescent="0.2">
      <c r="C143" s="1"/>
    </row>
  </sheetData>
  <mergeCells count="6">
    <mergeCell ref="A98:N98"/>
    <mergeCell ref="A6:N6"/>
    <mergeCell ref="A7:N7"/>
    <mergeCell ref="A53:N53"/>
    <mergeCell ref="A54:N54"/>
    <mergeCell ref="A97:N97"/>
  </mergeCells>
  <pageMargins left="1.2" right="0.7" top="0.75" bottom="0.75" header="0.3" footer="0.3"/>
  <pageSetup scale="77" fitToHeight="0" orientation="landscape" r:id="rId1"/>
  <headerFooter>
    <oddHeader>&amp;R&amp;"Arial,Regular"&amp;10Filed: 2025-02-28
EB-2025-0064
Phase 3 Exhibit 7
Tab 3
Schedule 5
Attachment 12
Page &amp;P of 18</oddHeader>
  </headerFooter>
  <rowBreaks count="2" manualBreakCount="2">
    <brk id="47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7C4F-BF1F-443C-A5E5-69B614ABDE61}">
  <dimension ref="A6:R94"/>
  <sheetViews>
    <sheetView view="pageBreakPreview" zoomScale="115" zoomScaleNormal="100" zoomScaleSheetLayoutView="115" workbookViewId="0">
      <selection activeCell="I112" sqref="I112"/>
    </sheetView>
  </sheetViews>
  <sheetFormatPr defaultColWidth="9.140625" defaultRowHeight="12.75" x14ac:dyDescent="0.2"/>
  <cols>
    <col min="1" max="1" width="5.140625" style="26" customWidth="1"/>
    <col min="2" max="2" width="1.5703125" style="1" customWidth="1"/>
    <col min="3" max="3" width="30.5703125" style="1" customWidth="1"/>
    <col min="4" max="4" width="5.5703125" style="1" customWidth="1"/>
    <col min="5" max="5" width="1.5703125" style="1" customWidth="1"/>
    <col min="6" max="6" width="13.5703125" style="1" customWidth="1"/>
    <col min="7" max="7" width="1.5703125" style="1" customWidth="1"/>
    <col min="8" max="8" width="13.5703125" style="1" customWidth="1"/>
    <col min="9" max="9" width="1.5703125" style="1" customWidth="1"/>
    <col min="10" max="10" width="13.5703125" style="1" customWidth="1"/>
    <col min="11" max="11" width="1.5703125" style="1" customWidth="1"/>
    <col min="12" max="12" width="13.5703125" style="1" customWidth="1"/>
    <col min="13" max="13" width="1.5703125" style="1" customWidth="1"/>
    <col min="14" max="14" width="13.5703125" style="1" customWidth="1"/>
    <col min="15" max="15" width="1.5703125" style="1" customWidth="1"/>
    <col min="16" max="16" width="13.5703125" style="1" customWidth="1"/>
    <col min="17" max="17" width="1.5703125" style="1" customWidth="1"/>
    <col min="18" max="18" width="13.5703125" style="1" customWidth="1"/>
    <col min="19" max="16384" width="9.140625" style="1"/>
  </cols>
  <sheetData>
    <row r="6" spans="1:18" ht="15" customHeight="1" x14ac:dyDescent="0.2">
      <c r="A6" s="230" t="s">
        <v>479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</row>
    <row r="7" spans="1:18" ht="15" customHeight="1" x14ac:dyDescent="0.2">
      <c r="A7" s="230" t="s">
        <v>480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</row>
    <row r="8" spans="1:18" x14ac:dyDescent="0.2"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</row>
    <row r="9" spans="1:18" x14ac:dyDescent="0.2">
      <c r="A9" s="26" t="s">
        <v>3</v>
      </c>
      <c r="C9" s="26" t="s">
        <v>8</v>
      </c>
      <c r="H9" s="26" t="s">
        <v>481</v>
      </c>
      <c r="I9" s="26"/>
      <c r="J9" s="19" t="s">
        <v>212</v>
      </c>
      <c r="K9" s="19"/>
      <c r="L9" s="19" t="s">
        <v>212</v>
      </c>
      <c r="M9" s="40"/>
      <c r="N9" s="19" t="s">
        <v>213</v>
      </c>
      <c r="O9" s="40"/>
      <c r="P9" s="26" t="s">
        <v>213</v>
      </c>
      <c r="Q9" s="26"/>
      <c r="R9" s="26"/>
    </row>
    <row r="10" spans="1:18" x14ac:dyDescent="0.2">
      <c r="A10" s="106" t="s">
        <v>5</v>
      </c>
      <c r="C10" s="106" t="s">
        <v>482</v>
      </c>
      <c r="D10" s="106"/>
      <c r="F10" s="106" t="s">
        <v>81</v>
      </c>
      <c r="H10" s="106" t="s">
        <v>483</v>
      </c>
      <c r="I10" s="26"/>
      <c r="J10" s="106" t="s">
        <v>216</v>
      </c>
      <c r="K10" s="26"/>
      <c r="L10" s="106" t="s">
        <v>215</v>
      </c>
      <c r="M10" s="26"/>
      <c r="N10" s="106" t="s">
        <v>217</v>
      </c>
      <c r="O10" s="26"/>
      <c r="P10" s="106" t="s">
        <v>215</v>
      </c>
      <c r="Q10" s="26"/>
      <c r="R10" s="106" t="s">
        <v>218</v>
      </c>
    </row>
    <row r="11" spans="1:18" x14ac:dyDescent="0.2">
      <c r="F11" s="26" t="s">
        <v>64</v>
      </c>
      <c r="G11" s="26"/>
      <c r="H11" s="114" t="s">
        <v>13</v>
      </c>
      <c r="I11" s="26"/>
      <c r="J11" s="114" t="s">
        <v>14</v>
      </c>
      <c r="K11" s="26"/>
      <c r="L11" s="114" t="s">
        <v>15</v>
      </c>
      <c r="M11" s="26"/>
      <c r="N11" s="114" t="s">
        <v>16</v>
      </c>
      <c r="P11" s="114" t="s">
        <v>65</v>
      </c>
      <c r="Q11" s="26"/>
      <c r="R11" s="114" t="s">
        <v>66</v>
      </c>
    </row>
    <row r="13" spans="1:18" x14ac:dyDescent="0.2">
      <c r="A13" s="26">
        <v>1</v>
      </c>
      <c r="C13" s="26" t="s">
        <v>224</v>
      </c>
      <c r="D13" s="142" t="s">
        <v>477</v>
      </c>
      <c r="F13" s="10">
        <f>SUM(H13:R13)</f>
        <v>1</v>
      </c>
      <c r="H13" s="10">
        <v>0</v>
      </c>
      <c r="I13" s="10"/>
      <c r="J13" s="10">
        <v>0</v>
      </c>
      <c r="K13" s="10"/>
      <c r="L13" s="10">
        <v>0</v>
      </c>
      <c r="M13" s="10"/>
      <c r="N13" s="10">
        <v>0</v>
      </c>
      <c r="O13" s="10"/>
      <c r="P13" s="10">
        <v>0</v>
      </c>
      <c r="R13" s="10">
        <v>1</v>
      </c>
    </row>
    <row r="14" spans="1:18" x14ac:dyDescent="0.2">
      <c r="A14" s="26">
        <f>A13+1</f>
        <v>2</v>
      </c>
      <c r="C14" s="26"/>
      <c r="D14" s="142"/>
      <c r="F14" s="47">
        <f>SUM(H14:R14)</f>
        <v>1</v>
      </c>
      <c r="H14" s="47">
        <f>H13/$F13</f>
        <v>0</v>
      </c>
      <c r="J14" s="47">
        <f>J13/$F13</f>
        <v>0</v>
      </c>
      <c r="K14" s="47"/>
      <c r="L14" s="47">
        <f>L13/$F13</f>
        <v>0</v>
      </c>
      <c r="N14" s="47">
        <f>N13/$F13</f>
        <v>0</v>
      </c>
      <c r="P14" s="47">
        <f>P13/$F13</f>
        <v>0</v>
      </c>
      <c r="R14" s="47">
        <f>R13/$F13</f>
        <v>1</v>
      </c>
    </row>
    <row r="15" spans="1:18" x14ac:dyDescent="0.2">
      <c r="D15" s="142"/>
    </row>
    <row r="16" spans="1:18" x14ac:dyDescent="0.2">
      <c r="A16" s="26">
        <f>A14+1</f>
        <v>3</v>
      </c>
      <c r="C16" s="26" t="s">
        <v>222</v>
      </c>
      <c r="D16" s="142" t="s">
        <v>476</v>
      </c>
      <c r="F16" s="10">
        <f>SUM(H16:R16)</f>
        <v>2247538.0139059885</v>
      </c>
      <c r="G16" s="10"/>
      <c r="H16" s="10">
        <v>1878311.1040714213</v>
      </c>
      <c r="I16" s="10"/>
      <c r="J16" s="10">
        <v>161486.41315728414</v>
      </c>
      <c r="K16" s="10"/>
      <c r="L16" s="10">
        <v>40328.527901042762</v>
      </c>
      <c r="M16" s="10"/>
      <c r="N16" s="10">
        <v>152523.42553920622</v>
      </c>
      <c r="O16" s="10"/>
      <c r="P16" s="10">
        <v>14888.543237034275</v>
      </c>
      <c r="R16" s="10">
        <v>0</v>
      </c>
    </row>
    <row r="17" spans="1:18" x14ac:dyDescent="0.2">
      <c r="A17" s="26">
        <f>A16+1</f>
        <v>4</v>
      </c>
      <c r="C17" s="26"/>
      <c r="D17" s="142"/>
      <c r="F17" s="47">
        <f>SUM(H17:R17)</f>
        <v>1.0000000000000002</v>
      </c>
      <c r="H17" s="47">
        <f>H16/$F16</f>
        <v>0.83571939270878493</v>
      </c>
      <c r="J17" s="47">
        <f>J16/$F16</f>
        <v>7.1850358996436936E-2</v>
      </c>
      <c r="K17" s="47"/>
      <c r="L17" s="47">
        <f>L16/$F16</f>
        <v>1.7943424160802492E-2</v>
      </c>
      <c r="N17" s="47">
        <f>N16/$F16</f>
        <v>6.7862445304823243E-2</v>
      </c>
      <c r="P17" s="47">
        <f>P16/$F16</f>
        <v>6.6243788291524943E-3</v>
      </c>
      <c r="R17" s="47">
        <f>R16/$F16</f>
        <v>0</v>
      </c>
    </row>
    <row r="18" spans="1:18" x14ac:dyDescent="0.2">
      <c r="D18" s="142"/>
    </row>
    <row r="19" spans="1:18" x14ac:dyDescent="0.2">
      <c r="A19" s="26">
        <f>A17+1</f>
        <v>5</v>
      </c>
      <c r="C19" s="26" t="s">
        <v>225</v>
      </c>
      <c r="D19" s="142" t="s">
        <v>477</v>
      </c>
      <c r="F19" s="10">
        <f>SUM(H19:R19)</f>
        <v>314009.83869649039</v>
      </c>
      <c r="H19" s="10">
        <v>0</v>
      </c>
      <c r="I19" s="10"/>
      <c r="J19" s="10">
        <v>161486.41315728414</v>
      </c>
      <c r="K19" s="10"/>
      <c r="L19" s="10">
        <v>0</v>
      </c>
      <c r="M19" s="10"/>
      <c r="N19" s="10">
        <v>152523.42553920622</v>
      </c>
      <c r="O19" s="10"/>
      <c r="P19" s="10">
        <v>0</v>
      </c>
      <c r="R19" s="10">
        <v>0</v>
      </c>
    </row>
    <row r="20" spans="1:18" x14ac:dyDescent="0.2">
      <c r="A20" s="26">
        <f>A19+1</f>
        <v>6</v>
      </c>
      <c r="C20" s="153"/>
      <c r="D20" s="142"/>
      <c r="F20" s="47">
        <f>SUM(H20:R20)</f>
        <v>0.99999999999999989</v>
      </c>
      <c r="H20" s="47">
        <f>H19/$F19</f>
        <v>0</v>
      </c>
      <c r="J20" s="47">
        <f>J19/$F19</f>
        <v>0.51427182609195432</v>
      </c>
      <c r="K20" s="47"/>
      <c r="L20" s="47">
        <f>L19/$F19</f>
        <v>0</v>
      </c>
      <c r="N20" s="47">
        <f>N19/$F19</f>
        <v>0.48572817390804557</v>
      </c>
      <c r="P20" s="47">
        <f>P19/$F19</f>
        <v>0</v>
      </c>
      <c r="R20" s="47">
        <f>R19/$F19</f>
        <v>0</v>
      </c>
    </row>
    <row r="94" spans="2:2" x14ac:dyDescent="0.2">
      <c r="B94" s="13"/>
    </row>
  </sheetData>
  <mergeCells count="3">
    <mergeCell ref="A6:R6"/>
    <mergeCell ref="A7:R7"/>
    <mergeCell ref="C8:R8"/>
  </mergeCells>
  <pageMargins left="0.7" right="0.7" top="0.75" bottom="0.75" header="0.3" footer="0.3"/>
  <pageSetup scale="80" firstPageNumber="4" fitToWidth="0" fitToHeight="0" orientation="landscape" useFirstPageNumber="1" r:id="rId1"/>
  <headerFooter>
    <oddHeader>&amp;R&amp;"Arial,Regular"&amp;10Filed: 2025-02-28
EB-2025-0064
Phase 3 Exhibit 7
Tab 3
Schedule 5
Attachment 12
Page &amp;P of 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ACD3-273F-4310-90C5-31797F3E5825}">
  <dimension ref="A6:P106"/>
  <sheetViews>
    <sheetView view="pageBreakPreview" topLeftCell="A44" zoomScaleNormal="90" zoomScaleSheetLayoutView="100" zoomScalePageLayoutView="85" workbookViewId="0">
      <selection activeCell="I112" sqref="I112"/>
    </sheetView>
  </sheetViews>
  <sheetFormatPr defaultColWidth="9.140625" defaultRowHeight="12.75" x14ac:dyDescent="0.2"/>
  <cols>
    <col min="1" max="1" width="5.140625" style="26" customWidth="1"/>
    <col min="2" max="2" width="1.5703125" style="1" customWidth="1"/>
    <col min="3" max="3" width="30.5703125" style="1" customWidth="1"/>
    <col min="4" max="4" width="5.5703125" style="1" customWidth="1"/>
    <col min="5" max="5" width="1.5703125" style="1" customWidth="1"/>
    <col min="6" max="6" width="13.5703125" style="1" customWidth="1"/>
    <col min="7" max="7" width="1.5703125" style="1" customWidth="1"/>
    <col min="8" max="8" width="13.5703125" style="1" customWidth="1"/>
    <col min="9" max="9" width="1.5703125" style="1" customWidth="1"/>
    <col min="10" max="10" width="13.5703125" style="1" customWidth="1"/>
    <col min="11" max="11" width="1.5703125" style="1" customWidth="1"/>
    <col min="12" max="12" width="13.5703125" style="1" customWidth="1"/>
    <col min="13" max="13" width="1.5703125" style="1" customWidth="1"/>
    <col min="14" max="14" width="13.5703125" style="1" customWidth="1"/>
    <col min="15" max="26" width="9.140625" style="1"/>
    <col min="27" max="27" width="13.5703125" style="1" customWidth="1"/>
    <col min="28" max="28" width="1.5703125" style="1" customWidth="1"/>
    <col min="29" max="29" width="13.5703125" style="1" customWidth="1"/>
    <col min="30" max="30" width="1.5703125" style="1" customWidth="1"/>
    <col min="31" max="31" width="13.5703125" style="1" customWidth="1"/>
    <col min="32" max="32" width="1.5703125" style="1" customWidth="1"/>
    <col min="33" max="33" width="13.5703125" style="1" customWidth="1"/>
    <col min="34" max="16384" width="9.140625" style="1"/>
  </cols>
  <sheetData>
    <row r="6" spans="1:16" ht="15" customHeight="1" x14ac:dyDescent="0.2">
      <c r="A6" s="230" t="s">
        <v>0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</row>
    <row r="7" spans="1:16" ht="15" customHeight="1" x14ac:dyDescent="0.2">
      <c r="A7" s="230" t="s">
        <v>484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</row>
    <row r="9" spans="1:16" x14ac:dyDescent="0.2">
      <c r="A9" s="26" t="s">
        <v>3</v>
      </c>
      <c r="C9" s="26" t="s">
        <v>9</v>
      </c>
      <c r="H9" s="26"/>
      <c r="L9" s="26" t="s">
        <v>229</v>
      </c>
      <c r="N9" s="26" t="s">
        <v>9</v>
      </c>
    </row>
    <row r="10" spans="1:16" x14ac:dyDescent="0.2">
      <c r="A10" s="106" t="s">
        <v>5</v>
      </c>
      <c r="C10" s="106" t="s">
        <v>482</v>
      </c>
      <c r="D10" s="106"/>
      <c r="F10" s="106" t="s">
        <v>81</v>
      </c>
      <c r="H10" s="106" t="s">
        <v>230</v>
      </c>
      <c r="J10" s="141" t="s">
        <v>231</v>
      </c>
      <c r="L10" s="106" t="s">
        <v>232</v>
      </c>
      <c r="N10" s="106" t="s">
        <v>215</v>
      </c>
    </row>
    <row r="11" spans="1:16" x14ac:dyDescent="0.2">
      <c r="F11" s="26" t="s">
        <v>64</v>
      </c>
      <c r="G11" s="26"/>
      <c r="H11" s="114" t="s">
        <v>13</v>
      </c>
      <c r="I11" s="26"/>
      <c r="J11" s="114" t="s">
        <v>14</v>
      </c>
      <c r="K11" s="26"/>
      <c r="L11" s="114" t="s">
        <v>15</v>
      </c>
      <c r="M11" s="26"/>
      <c r="N11" s="114" t="s">
        <v>16</v>
      </c>
    </row>
    <row r="13" spans="1:16" x14ac:dyDescent="0.2">
      <c r="A13" s="26">
        <v>1</v>
      </c>
      <c r="C13" s="19" t="s">
        <v>237</v>
      </c>
      <c r="D13" s="142" t="s">
        <v>476</v>
      </c>
      <c r="F13" s="10">
        <f>SUM(H13:N13)</f>
        <v>30022.717863727081</v>
      </c>
      <c r="H13" s="10">
        <v>30022.717863727081</v>
      </c>
      <c r="I13" s="10"/>
      <c r="J13" s="10">
        <v>0</v>
      </c>
      <c r="K13" s="10"/>
      <c r="L13" s="10">
        <v>0</v>
      </c>
      <c r="M13" s="10"/>
      <c r="N13" s="10">
        <v>0</v>
      </c>
      <c r="P13" s="19"/>
    </row>
    <row r="14" spans="1:16" x14ac:dyDescent="0.2">
      <c r="A14" s="26">
        <f>A13+1</f>
        <v>2</v>
      </c>
      <c r="C14" s="19"/>
      <c r="D14" s="142"/>
      <c r="F14" s="47">
        <f>SUM(H14:N14)</f>
        <v>1</v>
      </c>
      <c r="H14" s="47">
        <f>IFERROR(H13/$F13,0)</f>
        <v>1</v>
      </c>
      <c r="J14" s="47">
        <f>IFERROR(J13/$F13,0)</f>
        <v>0</v>
      </c>
      <c r="L14" s="47">
        <f>IFERROR(L13/$F13,0)</f>
        <v>0</v>
      </c>
      <c r="N14" s="47">
        <f>IFERROR(N13/$F13,0)</f>
        <v>0</v>
      </c>
      <c r="P14" s="19"/>
    </row>
    <row r="15" spans="1:16" x14ac:dyDescent="0.2">
      <c r="C15" s="6"/>
      <c r="D15" s="6"/>
      <c r="P15" s="6"/>
    </row>
    <row r="16" spans="1:16" x14ac:dyDescent="0.2">
      <c r="A16" s="26">
        <f>A14+1</f>
        <v>3</v>
      </c>
      <c r="C16" s="19" t="s">
        <v>241</v>
      </c>
      <c r="D16" s="142" t="s">
        <v>476</v>
      </c>
      <c r="F16" s="10">
        <f>SUM(H16:N16)</f>
        <v>-17354.751934163171</v>
      </c>
      <c r="H16" s="10">
        <v>-17354.751934163171</v>
      </c>
      <c r="I16" s="10"/>
      <c r="J16" s="10">
        <v>0</v>
      </c>
      <c r="K16" s="10"/>
      <c r="L16" s="10">
        <v>0</v>
      </c>
      <c r="M16" s="10"/>
      <c r="N16" s="10">
        <v>0</v>
      </c>
      <c r="P16" s="19"/>
    </row>
    <row r="17" spans="1:16" x14ac:dyDescent="0.2">
      <c r="A17" s="26">
        <f>A16+1</f>
        <v>4</v>
      </c>
      <c r="C17" s="19"/>
      <c r="D17" s="142"/>
      <c r="F17" s="47">
        <f>SUM(H17:N17)</f>
        <v>1</v>
      </c>
      <c r="H17" s="47">
        <f>IFERROR(H16/$F16,0)</f>
        <v>1</v>
      </c>
      <c r="J17" s="47">
        <f>IFERROR(J16/$F16,0)</f>
        <v>0</v>
      </c>
      <c r="L17" s="47">
        <f>IFERROR(L16/$F16,0)</f>
        <v>0</v>
      </c>
      <c r="N17" s="47">
        <f>IFERROR(N16/$F16,0)</f>
        <v>0</v>
      </c>
      <c r="P17" s="19"/>
    </row>
    <row r="18" spans="1:16" x14ac:dyDescent="0.2">
      <c r="C18" s="6"/>
      <c r="D18" s="6"/>
      <c r="P18" s="6"/>
    </row>
    <row r="19" spans="1:16" x14ac:dyDescent="0.2">
      <c r="A19" s="26">
        <f>A17+1</f>
        <v>5</v>
      </c>
      <c r="C19" s="19" t="s">
        <v>233</v>
      </c>
      <c r="D19" s="142" t="s">
        <v>476</v>
      </c>
      <c r="F19" s="10">
        <f>SUM(H19:N19)</f>
        <v>7.3027000000000006</v>
      </c>
      <c r="H19" s="10">
        <v>7.3027000000000006</v>
      </c>
      <c r="I19" s="10"/>
      <c r="J19" s="10">
        <v>0</v>
      </c>
      <c r="K19" s="10"/>
      <c r="L19" s="10">
        <v>0</v>
      </c>
      <c r="M19" s="10"/>
      <c r="N19" s="10">
        <v>0</v>
      </c>
      <c r="P19" s="19"/>
    </row>
    <row r="20" spans="1:16" x14ac:dyDescent="0.2">
      <c r="A20" s="26">
        <f>A19+1</f>
        <v>6</v>
      </c>
      <c r="C20" s="19"/>
      <c r="D20" s="142"/>
      <c r="F20" s="47">
        <f>SUM(H20:N20)</f>
        <v>1</v>
      </c>
      <c r="H20" s="47">
        <f>IFERROR(H19/$F19,0)</f>
        <v>1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19"/>
    </row>
    <row r="21" spans="1:16" ht="15" x14ac:dyDescent="0.25">
      <c r="C21" s="147"/>
      <c r="D21" s="6"/>
      <c r="F21"/>
      <c r="P21" s="147"/>
    </row>
    <row r="22" spans="1:16" x14ac:dyDescent="0.2">
      <c r="A22" s="26">
        <f>A20+1</f>
        <v>7</v>
      </c>
      <c r="C22" s="19" t="s">
        <v>250</v>
      </c>
      <c r="D22" s="142" t="s">
        <v>477</v>
      </c>
      <c r="F22" s="10">
        <f>SUM(H22:N22)</f>
        <v>1640.1810497976596</v>
      </c>
      <c r="H22" s="10">
        <v>1640.1810497976596</v>
      </c>
      <c r="I22" s="10"/>
      <c r="J22" s="10">
        <v>0</v>
      </c>
      <c r="K22" s="10"/>
      <c r="L22" s="10">
        <v>0</v>
      </c>
      <c r="M22" s="10"/>
      <c r="N22" s="10">
        <v>0</v>
      </c>
      <c r="P22" s="19"/>
    </row>
    <row r="23" spans="1:16" x14ac:dyDescent="0.2">
      <c r="A23" s="26">
        <f>A22+1</f>
        <v>8</v>
      </c>
      <c r="C23" s="19"/>
      <c r="D23" s="6"/>
      <c r="F23" s="47">
        <f>SUM(H23:N23)</f>
        <v>1</v>
      </c>
      <c r="H23" s="47">
        <f>IFERROR(H22/$F22,0)</f>
        <v>1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19"/>
    </row>
    <row r="24" spans="1:16" x14ac:dyDescent="0.2">
      <c r="C24" s="6"/>
      <c r="D24" s="6"/>
      <c r="P24" s="6"/>
    </row>
    <row r="25" spans="1:16" x14ac:dyDescent="0.2">
      <c r="A25" s="26">
        <f>A23+1</f>
        <v>9</v>
      </c>
      <c r="C25" s="19" t="s">
        <v>236</v>
      </c>
      <c r="D25" s="142" t="s">
        <v>476</v>
      </c>
      <c r="F25" s="10">
        <f>SUM(H25:N25)</f>
        <v>9113.3284516697677</v>
      </c>
      <c r="H25" s="10">
        <v>9113.3284516697677</v>
      </c>
      <c r="I25" s="10"/>
      <c r="J25" s="10">
        <v>0</v>
      </c>
      <c r="K25" s="10"/>
      <c r="L25" s="10">
        <v>0</v>
      </c>
      <c r="M25" s="10"/>
      <c r="N25" s="10">
        <v>0</v>
      </c>
      <c r="P25" s="19"/>
    </row>
    <row r="26" spans="1:16" x14ac:dyDescent="0.2">
      <c r="A26" s="26">
        <f>A25+1</f>
        <v>10</v>
      </c>
      <c r="C26" s="19"/>
      <c r="D26" s="142"/>
      <c r="F26" s="47">
        <f>SUM(H26:N26)</f>
        <v>1</v>
      </c>
      <c r="H26" s="47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P26" s="19"/>
    </row>
    <row r="27" spans="1:16" x14ac:dyDescent="0.2">
      <c r="C27" s="6"/>
      <c r="D27" s="6"/>
      <c r="P27" s="6"/>
    </row>
    <row r="28" spans="1:16" x14ac:dyDescent="0.2">
      <c r="A28" s="26">
        <f>A26+1</f>
        <v>11</v>
      </c>
      <c r="C28" s="19" t="s">
        <v>240</v>
      </c>
      <c r="D28" s="142" t="s">
        <v>476</v>
      </c>
      <c r="F28" s="10">
        <f>SUM(H28:N28)</f>
        <v>-2950.0008695332904</v>
      </c>
      <c r="H28" s="10">
        <v>-2950.0008695332904</v>
      </c>
      <c r="I28" s="10"/>
      <c r="J28" s="10">
        <v>0</v>
      </c>
      <c r="K28" s="10"/>
      <c r="L28" s="10">
        <v>0</v>
      </c>
      <c r="M28" s="10"/>
      <c r="N28" s="10">
        <v>0</v>
      </c>
      <c r="P28" s="19"/>
    </row>
    <row r="29" spans="1:16" x14ac:dyDescent="0.2">
      <c r="A29" s="26">
        <f>A28+1</f>
        <v>12</v>
      </c>
      <c r="C29" s="19"/>
      <c r="D29" s="142"/>
      <c r="F29" s="47">
        <f>SUM(H29:N29)</f>
        <v>1</v>
      </c>
      <c r="H29" s="47">
        <f>IFERROR(H28/$F28,0)</f>
        <v>1</v>
      </c>
      <c r="J29" s="47">
        <f>IFERROR(J28/$F28,0)</f>
        <v>0</v>
      </c>
      <c r="L29" s="47">
        <f>IFERROR(L28/$F28,0)</f>
        <v>0</v>
      </c>
      <c r="N29" s="47">
        <f>IFERROR(N28/$F28,0)</f>
        <v>0</v>
      </c>
      <c r="P29" s="19"/>
    </row>
    <row r="30" spans="1:16" x14ac:dyDescent="0.2">
      <c r="C30" s="6"/>
      <c r="D30" s="6"/>
      <c r="P30" s="6"/>
    </row>
    <row r="31" spans="1:16" x14ac:dyDescent="0.2">
      <c r="A31" s="26">
        <f>A29+1</f>
        <v>13</v>
      </c>
      <c r="C31" s="19" t="s">
        <v>248</v>
      </c>
      <c r="D31" s="142" t="s">
        <v>476</v>
      </c>
      <c r="F31" s="10">
        <f>SUM(H31:N31)</f>
        <v>700.84706149023225</v>
      </c>
      <c r="H31" s="10">
        <v>0</v>
      </c>
      <c r="I31" s="10"/>
      <c r="J31" s="10">
        <v>0</v>
      </c>
      <c r="K31" s="10"/>
      <c r="L31" s="10">
        <v>0</v>
      </c>
      <c r="M31" s="10"/>
      <c r="N31" s="10">
        <v>700.84706149023225</v>
      </c>
      <c r="P31" s="19"/>
    </row>
    <row r="32" spans="1:16" x14ac:dyDescent="0.2">
      <c r="A32" s="26">
        <f>A31+1</f>
        <v>14</v>
      </c>
      <c r="C32" s="19"/>
      <c r="D32" s="6"/>
      <c r="F32" s="47">
        <f>SUM(H32:N32)</f>
        <v>1</v>
      </c>
      <c r="H32" s="47">
        <f>IFERROR(H31/$F31,0)</f>
        <v>0</v>
      </c>
      <c r="J32" s="47">
        <f>IFERROR(J31/$F31,0)</f>
        <v>0</v>
      </c>
      <c r="L32" s="47">
        <f>IFERROR(L31/$F31,0)</f>
        <v>0</v>
      </c>
      <c r="N32" s="47">
        <f>IFERROR(N31/$F31,0)</f>
        <v>1</v>
      </c>
      <c r="P32" s="19"/>
    </row>
    <row r="33" spans="1:16" x14ac:dyDescent="0.2">
      <c r="C33" s="19"/>
      <c r="D33" s="6"/>
      <c r="F33" s="47"/>
      <c r="H33" s="47"/>
      <c r="J33" s="47"/>
      <c r="L33" s="47"/>
      <c r="N33" s="47"/>
      <c r="P33" s="19"/>
    </row>
    <row r="34" spans="1:16" x14ac:dyDescent="0.2">
      <c r="A34" s="26">
        <f>A32+1</f>
        <v>15</v>
      </c>
      <c r="C34" s="19" t="s">
        <v>235</v>
      </c>
      <c r="D34" s="142" t="s">
        <v>476</v>
      </c>
      <c r="F34" s="10">
        <f>SUM(H34:N34)</f>
        <v>100</v>
      </c>
      <c r="G34" s="16"/>
      <c r="H34" s="149">
        <v>50</v>
      </c>
      <c r="I34" s="149"/>
      <c r="J34" s="149">
        <v>46.087614707589566</v>
      </c>
      <c r="K34" s="149"/>
      <c r="L34" s="149">
        <v>3.9123852924104372</v>
      </c>
      <c r="M34" s="149"/>
      <c r="N34" s="149">
        <v>0</v>
      </c>
      <c r="P34" s="19"/>
    </row>
    <row r="35" spans="1:16" x14ac:dyDescent="0.2">
      <c r="A35" s="26">
        <f>A34+1</f>
        <v>16</v>
      </c>
      <c r="C35" s="19"/>
      <c r="D35" s="142"/>
      <c r="F35" s="47">
        <f>SUM(H35:N35)</f>
        <v>1</v>
      </c>
      <c r="H35" s="47">
        <f>IFERROR(H34/$F34,0)</f>
        <v>0.5</v>
      </c>
      <c r="J35" s="47">
        <f>IFERROR(J34/$F34,0)</f>
        <v>0.46087614707589564</v>
      </c>
      <c r="L35" s="47">
        <f>IFERROR(L34/$F34,0)</f>
        <v>3.912385292410437E-2</v>
      </c>
      <c r="N35" s="47">
        <f>IFERROR(N34/$F34,0)</f>
        <v>0</v>
      </c>
      <c r="P35" s="19"/>
    </row>
    <row r="36" spans="1:16" x14ac:dyDescent="0.2">
      <c r="C36" s="6"/>
      <c r="D36" s="6"/>
      <c r="E36" s="155"/>
      <c r="F36" s="155"/>
      <c r="H36" s="47"/>
      <c r="J36" s="47"/>
      <c r="L36" s="47"/>
      <c r="N36" s="47"/>
      <c r="P36" s="6"/>
    </row>
    <row r="37" spans="1:16" x14ac:dyDescent="0.2">
      <c r="A37" s="26">
        <f>A35+1</f>
        <v>17</v>
      </c>
      <c r="C37" s="19" t="s">
        <v>234</v>
      </c>
      <c r="D37" s="142" t="s">
        <v>477</v>
      </c>
      <c r="F37" s="10">
        <f>SUM(H37:N37)</f>
        <v>1</v>
      </c>
      <c r="G37" s="10"/>
      <c r="H37" s="10">
        <v>1</v>
      </c>
      <c r="I37" s="10"/>
      <c r="J37" s="10">
        <v>0</v>
      </c>
      <c r="K37" s="10"/>
      <c r="L37" s="10">
        <v>0</v>
      </c>
      <c r="M37" s="10"/>
      <c r="N37" s="10">
        <v>0</v>
      </c>
      <c r="P37" s="19"/>
    </row>
    <row r="38" spans="1:16" x14ac:dyDescent="0.2">
      <c r="A38" s="26">
        <f>A37+1</f>
        <v>18</v>
      </c>
      <c r="C38" s="19"/>
      <c r="D38" s="6"/>
      <c r="F38" s="47">
        <f>SUM(H38:N38)</f>
        <v>1</v>
      </c>
      <c r="H38" s="47">
        <f>IFERROR(H37/$F37,0)</f>
        <v>1</v>
      </c>
      <c r="J38" s="47">
        <f>IFERROR(J37/$F37,0)</f>
        <v>0</v>
      </c>
      <c r="L38" s="47">
        <f>IFERROR(L37/$F37,0)</f>
        <v>0</v>
      </c>
      <c r="N38" s="47">
        <f>IFERROR(N37/$F37,0)</f>
        <v>0</v>
      </c>
      <c r="P38" s="19"/>
    </row>
    <row r="39" spans="1:16" x14ac:dyDescent="0.2">
      <c r="C39" s="6"/>
      <c r="D39" s="6"/>
      <c r="P39" s="6"/>
    </row>
    <row r="40" spans="1:16" x14ac:dyDescent="0.2">
      <c r="A40" s="26">
        <f>A38+1</f>
        <v>19</v>
      </c>
      <c r="C40" s="19" t="s">
        <v>243</v>
      </c>
      <c r="D40" s="142" t="s">
        <v>476</v>
      </c>
      <c r="F40" s="10">
        <f>SUM(H40:N40)</f>
        <v>450894.64997650369</v>
      </c>
      <c r="H40" s="10">
        <v>0</v>
      </c>
      <c r="I40" s="10"/>
      <c r="J40" s="10">
        <v>411482.44165298209</v>
      </c>
      <c r="K40" s="10"/>
      <c r="L40" s="10">
        <v>39412.208323521612</v>
      </c>
      <c r="M40" s="10"/>
      <c r="N40" s="10">
        <v>0</v>
      </c>
      <c r="P40" s="19"/>
    </row>
    <row r="41" spans="1:16" x14ac:dyDescent="0.2">
      <c r="A41" s="26">
        <f>A40+1</f>
        <v>20</v>
      </c>
      <c r="C41" s="19"/>
      <c r="D41" s="142"/>
      <c r="F41" s="47">
        <f>SUM(H41:N41)</f>
        <v>1</v>
      </c>
      <c r="H41" s="47">
        <f>IFERROR(H40/$F40,0)</f>
        <v>0</v>
      </c>
      <c r="I41" s="10"/>
      <c r="J41" s="47">
        <f>IFERROR(J40/$F40,0)</f>
        <v>0.91259109345037603</v>
      </c>
      <c r="K41" s="10"/>
      <c r="L41" s="47">
        <f>IFERROR(L40/$F40,0)</f>
        <v>8.7408906549623952E-2</v>
      </c>
      <c r="N41" s="47">
        <f>IFERROR(N40/$F40,0)</f>
        <v>0</v>
      </c>
      <c r="P41" s="19"/>
    </row>
    <row r="42" spans="1:16" x14ac:dyDescent="0.2">
      <c r="C42" s="19"/>
      <c r="D42" s="6"/>
      <c r="F42" s="10"/>
      <c r="H42" s="10"/>
      <c r="I42" s="10"/>
      <c r="J42" s="10"/>
      <c r="K42" s="10"/>
      <c r="L42" s="10"/>
      <c r="N42" s="10"/>
      <c r="P42" s="19"/>
    </row>
    <row r="43" spans="1:16" x14ac:dyDescent="0.2">
      <c r="A43" s="26">
        <f>A41+1</f>
        <v>21</v>
      </c>
      <c r="C43" s="19" t="s">
        <v>249</v>
      </c>
      <c r="D43" s="142" t="s">
        <v>477</v>
      </c>
      <c r="F43" s="10">
        <f>SUM(H43:N43)</f>
        <v>579806.55436048692</v>
      </c>
      <c r="H43" s="10">
        <v>449162.79816525371</v>
      </c>
      <c r="I43" s="10"/>
      <c r="J43" s="10">
        <v>130643.75619523317</v>
      </c>
      <c r="K43" s="10"/>
      <c r="L43" s="10">
        <v>0</v>
      </c>
      <c r="M43" s="10"/>
      <c r="N43" s="10">
        <v>0</v>
      </c>
      <c r="P43" s="19"/>
    </row>
    <row r="44" spans="1:16" x14ac:dyDescent="0.2">
      <c r="A44" s="26">
        <f>A43+1</f>
        <v>22</v>
      </c>
      <c r="C44" s="19"/>
      <c r="D44" s="6"/>
      <c r="F44" s="47">
        <f>SUM(H44:N44)</f>
        <v>1</v>
      </c>
      <c r="H44" s="47">
        <f>IFERROR(H43/$F43,0)</f>
        <v>0.77467699319244465</v>
      </c>
      <c r="J44" s="47">
        <f>IFERROR(J43/$F43,0)</f>
        <v>0.22532300680755529</v>
      </c>
      <c r="L44" s="47">
        <f>IFERROR(L43/$F43,0)</f>
        <v>0</v>
      </c>
      <c r="N44" s="47">
        <f>IFERROR(N43/$F43,0)</f>
        <v>0</v>
      </c>
      <c r="P44" s="19"/>
    </row>
    <row r="45" spans="1:16" x14ac:dyDescent="0.2">
      <c r="C45" s="19"/>
      <c r="D45" s="6"/>
      <c r="F45" s="10"/>
      <c r="H45" s="10"/>
      <c r="I45" s="10"/>
      <c r="J45" s="10"/>
      <c r="K45" s="10"/>
      <c r="L45" s="10"/>
      <c r="N45" s="10"/>
      <c r="P45" s="19"/>
    </row>
    <row r="46" spans="1:16" x14ac:dyDescent="0.2">
      <c r="A46" s="26">
        <f>A44+1</f>
        <v>23</v>
      </c>
      <c r="C46" s="19" t="s">
        <v>238</v>
      </c>
      <c r="D46" s="142" t="s">
        <v>477</v>
      </c>
      <c r="F46" s="10">
        <f>SUM(H46:N46)</f>
        <v>100</v>
      </c>
      <c r="G46" s="16"/>
      <c r="H46" s="149">
        <v>0</v>
      </c>
      <c r="I46" s="149"/>
      <c r="J46" s="149">
        <v>92.175229415179132</v>
      </c>
      <c r="K46" s="149"/>
      <c r="L46" s="149">
        <v>7.8247705848208744</v>
      </c>
      <c r="M46" s="149"/>
      <c r="N46" s="149">
        <v>0</v>
      </c>
      <c r="P46" s="19"/>
    </row>
    <row r="47" spans="1:16" x14ac:dyDescent="0.2">
      <c r="A47" s="26">
        <f>A46+1</f>
        <v>24</v>
      </c>
      <c r="C47" s="19"/>
      <c r="D47" s="6"/>
      <c r="F47" s="47">
        <f>SUM(H47:N47)</f>
        <v>1</v>
      </c>
      <c r="H47" s="47">
        <f>IFERROR(H46/$F46,0)</f>
        <v>0</v>
      </c>
      <c r="J47" s="47">
        <f>IFERROR(J46/$F46,0)</f>
        <v>0.92175229415179127</v>
      </c>
      <c r="L47" s="47">
        <f>IFERROR(L46/$F46,0)</f>
        <v>7.824770584820874E-2</v>
      </c>
      <c r="N47" s="47">
        <f>IFERROR(N46/$F46,0)</f>
        <v>0</v>
      </c>
      <c r="P47" s="19"/>
    </row>
    <row r="53" spans="1:16" ht="15" customHeight="1" x14ac:dyDescent="0.2">
      <c r="A53" s="230" t="s">
        <v>0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</row>
    <row r="54" spans="1:16" ht="15" customHeight="1" x14ac:dyDescent="0.2">
      <c r="A54" s="230" t="s">
        <v>485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</row>
    <row r="56" spans="1:16" x14ac:dyDescent="0.2">
      <c r="A56" s="26" t="s">
        <v>3</v>
      </c>
      <c r="C56" s="26" t="s">
        <v>9</v>
      </c>
      <c r="H56" s="26"/>
      <c r="L56" s="26" t="s">
        <v>229</v>
      </c>
      <c r="N56" s="26" t="s">
        <v>9</v>
      </c>
    </row>
    <row r="57" spans="1:16" x14ac:dyDescent="0.2">
      <c r="A57" s="106" t="s">
        <v>5</v>
      </c>
      <c r="C57" s="106" t="s">
        <v>482</v>
      </c>
      <c r="D57" s="106"/>
      <c r="F57" s="106" t="s">
        <v>81</v>
      </c>
      <c r="H57" s="106" t="s">
        <v>230</v>
      </c>
      <c r="J57" s="141" t="s">
        <v>231</v>
      </c>
      <c r="L57" s="106" t="s">
        <v>232</v>
      </c>
      <c r="N57" s="106" t="s">
        <v>215</v>
      </c>
    </row>
    <row r="58" spans="1:16" x14ac:dyDescent="0.2">
      <c r="F58" s="26" t="s">
        <v>64</v>
      </c>
      <c r="G58" s="26"/>
      <c r="H58" s="114" t="s">
        <v>13</v>
      </c>
      <c r="I58" s="26"/>
      <c r="J58" s="114" t="s">
        <v>14</v>
      </c>
      <c r="K58" s="26"/>
      <c r="L58" s="114" t="s">
        <v>15</v>
      </c>
      <c r="M58" s="26"/>
      <c r="N58" s="114" t="s">
        <v>16</v>
      </c>
    </row>
    <row r="59" spans="1:16" x14ac:dyDescent="0.2">
      <c r="C59" s="6"/>
      <c r="D59" s="6"/>
      <c r="P59" s="6"/>
    </row>
    <row r="60" spans="1:16" x14ac:dyDescent="0.2">
      <c r="A60" s="26">
        <f>A47+1</f>
        <v>25</v>
      </c>
      <c r="C60" s="19" t="s">
        <v>247</v>
      </c>
      <c r="D60" s="142" t="s">
        <v>477</v>
      </c>
      <c r="F60" s="10">
        <f>SUM(H60:N60)</f>
        <v>1</v>
      </c>
      <c r="H60" s="10">
        <v>0</v>
      </c>
      <c r="I60" s="10"/>
      <c r="J60" s="10">
        <v>0</v>
      </c>
      <c r="K60" s="10"/>
      <c r="L60" s="10">
        <v>0</v>
      </c>
      <c r="M60" s="10"/>
      <c r="N60" s="10">
        <v>1</v>
      </c>
      <c r="P60" s="19"/>
    </row>
    <row r="61" spans="1:16" x14ac:dyDescent="0.2">
      <c r="A61" s="26">
        <f>A60+1</f>
        <v>26</v>
      </c>
      <c r="C61" s="19"/>
      <c r="D61" s="6"/>
      <c r="F61" s="47">
        <f>SUM(H61:N61)</f>
        <v>1</v>
      </c>
      <c r="H61" s="47">
        <f>IFERROR(H60/$F60,0)</f>
        <v>0</v>
      </c>
      <c r="J61" s="47">
        <f>IFERROR(J60/$F60,0)</f>
        <v>0</v>
      </c>
      <c r="L61" s="47">
        <f>IFERROR(L60/$F60,0)</f>
        <v>0</v>
      </c>
      <c r="N61" s="47">
        <f>IFERROR(N60/$F60,0)</f>
        <v>1</v>
      </c>
      <c r="P61" s="19"/>
    </row>
    <row r="62" spans="1:16" x14ac:dyDescent="0.2">
      <c r="C62" s="6"/>
      <c r="D62" s="6"/>
      <c r="F62" s="47"/>
      <c r="H62" s="47"/>
      <c r="J62" s="47"/>
      <c r="L62" s="47"/>
      <c r="N62" s="47"/>
      <c r="P62" s="6"/>
    </row>
    <row r="63" spans="1:16" x14ac:dyDescent="0.2">
      <c r="A63" s="26">
        <f>A61+1</f>
        <v>27</v>
      </c>
      <c r="C63" s="19" t="s">
        <v>244</v>
      </c>
      <c r="D63" s="142" t="s">
        <v>477</v>
      </c>
      <c r="F63" s="10">
        <f>SUM(H63:N63)</f>
        <v>24853.346732706686</v>
      </c>
      <c r="G63" s="16"/>
      <c r="H63" s="10">
        <v>18544.471545173586</v>
      </c>
      <c r="I63" s="10"/>
      <c r="J63" s="10">
        <v>5815.2201776259462</v>
      </c>
      <c r="K63" s="10"/>
      <c r="L63" s="10">
        <v>493.65500990715265</v>
      </c>
      <c r="M63" s="10"/>
      <c r="N63" s="10">
        <v>0</v>
      </c>
      <c r="P63" s="19"/>
    </row>
    <row r="64" spans="1:16" x14ac:dyDescent="0.2">
      <c r="A64" s="26">
        <f>A63+1</f>
        <v>28</v>
      </c>
      <c r="C64" s="19"/>
      <c r="D64" s="6"/>
      <c r="F64" s="47">
        <f>SUM(H64:N64)</f>
        <v>0.99999999999999989</v>
      </c>
      <c r="H64" s="47">
        <f>IFERROR(H63/$F63,0)</f>
        <v>0.7461559098907713</v>
      </c>
      <c r="J64" s="47">
        <f>IFERROR(J63/$F63,0)</f>
        <v>0.23398137241505551</v>
      </c>
      <c r="L64" s="47">
        <f>IFERROR(L63/$F63,0)</f>
        <v>1.9862717694173113E-2</v>
      </c>
      <c r="N64" s="47">
        <f>IFERROR(N63/$F63,0)</f>
        <v>0</v>
      </c>
      <c r="P64" s="19"/>
    </row>
    <row r="65" spans="1:16" x14ac:dyDescent="0.2">
      <c r="C65" s="6"/>
      <c r="D65" s="6"/>
      <c r="P65" s="6"/>
    </row>
    <row r="66" spans="1:16" x14ac:dyDescent="0.2">
      <c r="A66" s="26">
        <f>A64+1</f>
        <v>29</v>
      </c>
      <c r="C66" s="19" t="s">
        <v>239</v>
      </c>
      <c r="D66" s="142" t="s">
        <v>477</v>
      </c>
      <c r="F66" s="10">
        <f>SUM(H66:N66)</f>
        <v>100</v>
      </c>
      <c r="G66" s="16"/>
      <c r="H66" s="149">
        <v>72.787734284862822</v>
      </c>
      <c r="I66" s="149"/>
      <c r="J66" s="149">
        <v>25.082968351995827</v>
      </c>
      <c r="K66" s="149"/>
      <c r="L66" s="149">
        <v>2.1292973631413492</v>
      </c>
      <c r="M66" s="149"/>
      <c r="N66" s="149">
        <v>0</v>
      </c>
      <c r="P66" s="19"/>
    </row>
    <row r="67" spans="1:16" x14ac:dyDescent="0.2">
      <c r="A67" s="26">
        <f>A66+1</f>
        <v>30</v>
      </c>
      <c r="C67" s="19"/>
      <c r="D67" s="6"/>
      <c r="F67" s="47">
        <f>SUM(H67:N67)</f>
        <v>1</v>
      </c>
      <c r="H67" s="47">
        <f>IFERROR(H66/$F66,0)</f>
        <v>0.72787734284862826</v>
      </c>
      <c r="J67" s="47">
        <f>IFERROR(J66/$F66,0)</f>
        <v>0.25082968351995827</v>
      </c>
      <c r="L67" s="47">
        <f>IFERROR(L66/$F66,0)</f>
        <v>2.1292973631413491E-2</v>
      </c>
      <c r="N67" s="47">
        <f>IFERROR(N66/$F66,0)</f>
        <v>0</v>
      </c>
      <c r="P67" s="19"/>
    </row>
    <row r="68" spans="1:16" x14ac:dyDescent="0.2">
      <c r="C68" s="6"/>
      <c r="D68" s="6"/>
      <c r="P68" s="6"/>
    </row>
    <row r="69" spans="1:16" x14ac:dyDescent="0.2">
      <c r="A69" s="26">
        <f>A67+1</f>
        <v>31</v>
      </c>
      <c r="C69" s="19" t="s">
        <v>253</v>
      </c>
      <c r="D69" s="142" t="s">
        <v>477</v>
      </c>
      <c r="F69" s="10">
        <f>SUM(H69:N69)</f>
        <v>18114.010056501611</v>
      </c>
      <c r="G69" s="16"/>
      <c r="H69" s="10">
        <v>12825.262663793499</v>
      </c>
      <c r="I69" s="10"/>
      <c r="J69" s="10">
        <v>4874.9150424180061</v>
      </c>
      <c r="K69" s="10"/>
      <c r="L69" s="10">
        <v>413.83235029010513</v>
      </c>
      <c r="M69" s="10"/>
      <c r="N69" s="10">
        <v>0</v>
      </c>
      <c r="P69" s="19"/>
    </row>
    <row r="70" spans="1:16" x14ac:dyDescent="0.2">
      <c r="A70" s="26">
        <f>A69+1</f>
        <v>32</v>
      </c>
      <c r="C70" s="19"/>
      <c r="D70" s="6"/>
      <c r="F70" s="47">
        <f>SUM(H70:N70)</f>
        <v>1</v>
      </c>
      <c r="H70" s="47">
        <f>IFERROR(H69/$F69,0)</f>
        <v>0.70803000681730122</v>
      </c>
      <c r="J70" s="47">
        <f>IFERROR(J69/$F69,0)</f>
        <v>0.2691240110396354</v>
      </c>
      <c r="L70" s="47">
        <f>IFERROR(L69/$F69,0)</f>
        <v>2.2845982143063315E-2</v>
      </c>
      <c r="N70" s="47">
        <f>IFERROR(N69/$F69,0)</f>
        <v>0</v>
      </c>
      <c r="P70" s="19"/>
    </row>
    <row r="71" spans="1:16" x14ac:dyDescent="0.2">
      <c r="C71" s="6"/>
      <c r="D71" s="6"/>
      <c r="P71" s="6"/>
    </row>
    <row r="72" spans="1:16" x14ac:dyDescent="0.2">
      <c r="A72" s="26">
        <f>A70+1</f>
        <v>33</v>
      </c>
      <c r="C72" s="19" t="s">
        <v>242</v>
      </c>
      <c r="D72" s="142" t="s">
        <v>477</v>
      </c>
      <c r="F72" s="10">
        <f>SUM(H72:N72)</f>
        <v>590896.92459393083</v>
      </c>
      <c r="G72" s="16"/>
      <c r="H72" s="10">
        <v>449162.79816525371</v>
      </c>
      <c r="I72" s="10"/>
      <c r="J72" s="10">
        <v>130643.75619523317</v>
      </c>
      <c r="K72" s="10"/>
      <c r="L72" s="10">
        <v>11090.370233443955</v>
      </c>
      <c r="M72" s="10"/>
      <c r="N72" s="10">
        <v>0</v>
      </c>
      <c r="P72" s="19"/>
    </row>
    <row r="73" spans="1:16" x14ac:dyDescent="0.2">
      <c r="A73" s="26">
        <f>A72+1</f>
        <v>34</v>
      </c>
      <c r="C73" s="19"/>
      <c r="D73" s="6"/>
      <c r="F73" s="47">
        <f>SUM(H73:N73)</f>
        <v>1</v>
      </c>
      <c r="H73" s="47">
        <f>IFERROR(H72/$F72,0)</f>
        <v>0.76013730901361865</v>
      </c>
      <c r="J73" s="47">
        <f>IFERROR(J72/$F72,0)</f>
        <v>0.22109398569811922</v>
      </c>
      <c r="L73" s="47">
        <f>IFERROR(L72/$F72,0)</f>
        <v>1.8768705288262157E-2</v>
      </c>
      <c r="N73" s="47">
        <f>IFERROR(N72/$F72,0)</f>
        <v>0</v>
      </c>
      <c r="P73" s="19"/>
    </row>
    <row r="74" spans="1:16" x14ac:dyDescent="0.2">
      <c r="C74" s="6"/>
      <c r="D74" s="6"/>
      <c r="P74" s="6"/>
    </row>
    <row r="75" spans="1:16" x14ac:dyDescent="0.2">
      <c r="A75" s="26">
        <f>A73+1</f>
        <v>35</v>
      </c>
      <c r="C75" s="19" t="s">
        <v>254</v>
      </c>
      <c r="D75" s="142" t="s">
        <v>477</v>
      </c>
      <c r="F75" s="10">
        <f>SUM(H75:N75)</f>
        <v>42684.892213755382</v>
      </c>
      <c r="G75" s="16"/>
      <c r="H75" s="10">
        <v>29692.352745756361</v>
      </c>
      <c r="I75" s="10"/>
      <c r="J75" s="10">
        <v>11975.903061485795</v>
      </c>
      <c r="K75" s="10"/>
      <c r="L75" s="10">
        <v>1016.6364065132302</v>
      </c>
      <c r="M75" s="10"/>
      <c r="N75" s="10">
        <v>0</v>
      </c>
      <c r="P75" s="19"/>
    </row>
    <row r="76" spans="1:16" x14ac:dyDescent="0.2">
      <c r="A76" s="26">
        <f>A75+1</f>
        <v>36</v>
      </c>
      <c r="C76" s="19"/>
      <c r="D76" s="6"/>
      <c r="F76" s="47">
        <f>SUM(H76:N76)</f>
        <v>1.0000000000000002</v>
      </c>
      <c r="H76" s="47">
        <f>IFERROR(H75/$F75,0)</f>
        <v>0.69561737668363799</v>
      </c>
      <c r="J76" s="47">
        <f>IFERROR(J75/$F75,0)</f>
        <v>0.28056538134179732</v>
      </c>
      <c r="L76" s="47">
        <f>IFERROR(L75/$F75,0)</f>
        <v>2.3817241974564831E-2</v>
      </c>
      <c r="N76" s="47">
        <f>IFERROR(N75/$F75,0)</f>
        <v>0</v>
      </c>
      <c r="P76" s="19"/>
    </row>
    <row r="77" spans="1:16" x14ac:dyDescent="0.2">
      <c r="C77" s="6"/>
      <c r="D77" s="6"/>
      <c r="P77" s="6"/>
    </row>
    <row r="78" spans="1:16" x14ac:dyDescent="0.2">
      <c r="A78" s="26">
        <f>A76+1</f>
        <v>37</v>
      </c>
      <c r="C78" s="19" t="s">
        <v>246</v>
      </c>
      <c r="D78" s="142" t="s">
        <v>476</v>
      </c>
      <c r="F78" s="10">
        <f>SUM(H78:N78)</f>
        <v>4084.6733599950671</v>
      </c>
      <c r="H78" s="10">
        <v>4023.6655469486204</v>
      </c>
      <c r="I78" s="10"/>
      <c r="J78" s="10">
        <v>56.234091636745781</v>
      </c>
      <c r="K78" s="10"/>
      <c r="L78" s="10">
        <v>4.7737214097008689</v>
      </c>
      <c r="M78" s="10"/>
      <c r="N78" s="10">
        <v>0</v>
      </c>
      <c r="P78" s="19"/>
    </row>
    <row r="79" spans="1:16" x14ac:dyDescent="0.2">
      <c r="A79" s="26">
        <f>A78+1</f>
        <v>38</v>
      </c>
      <c r="C79" s="19"/>
      <c r="D79" s="142"/>
      <c r="F79" s="47">
        <f>SUM(H79:N79)</f>
        <v>0.99999999999999989</v>
      </c>
      <c r="H79" s="47">
        <f>IFERROR(H78/$F78,0)</f>
        <v>0.98506421256496246</v>
      </c>
      <c r="J79" s="47">
        <f>IFERROR(J78/$F78,0)</f>
        <v>1.3767096333209295E-2</v>
      </c>
      <c r="L79" s="47">
        <f>IFERROR(L78/$F78,0)</f>
        <v>1.1686911018281849E-3</v>
      </c>
      <c r="N79" s="47">
        <f>IFERROR(N78/$F78,0)</f>
        <v>0</v>
      </c>
      <c r="P79" s="19"/>
    </row>
    <row r="80" spans="1:16" x14ac:dyDescent="0.2">
      <c r="C80" s="19"/>
      <c r="D80" s="6"/>
      <c r="F80" s="10"/>
      <c r="H80" s="10"/>
      <c r="I80" s="10"/>
      <c r="J80" s="10"/>
      <c r="K80" s="10"/>
      <c r="L80" s="10"/>
      <c r="N80" s="10"/>
      <c r="P80" s="19"/>
    </row>
    <row r="81" spans="1:16" x14ac:dyDescent="0.2">
      <c r="A81" s="26">
        <f>A79+1</f>
        <v>39</v>
      </c>
      <c r="C81" s="19" t="s">
        <v>245</v>
      </c>
      <c r="D81" s="142" t="s">
        <v>477</v>
      </c>
      <c r="F81" s="10">
        <f>SUM(H81:N81)</f>
        <v>1128725.1756033169</v>
      </c>
      <c r="H81" s="10">
        <v>462618.2301099631</v>
      </c>
      <c r="I81" s="10"/>
      <c r="J81" s="10">
        <v>609854.86877531186</v>
      </c>
      <c r="K81" s="10"/>
      <c r="L81" s="10">
        <v>56252.076718041862</v>
      </c>
      <c r="M81" s="10"/>
      <c r="N81" s="10">
        <v>0</v>
      </c>
      <c r="P81" s="19"/>
    </row>
    <row r="82" spans="1:16" x14ac:dyDescent="0.2">
      <c r="A82" s="26">
        <f>A81+1</f>
        <v>40</v>
      </c>
      <c r="C82" s="19"/>
      <c r="D82" s="6"/>
      <c r="F82" s="47">
        <f>SUM(H82:N82)</f>
        <v>0.99999999999999989</v>
      </c>
      <c r="H82" s="47">
        <f>IFERROR(H81/$F81,0)</f>
        <v>0.40985905170644238</v>
      </c>
      <c r="J82" s="47">
        <f>IFERROR(J81/$F81,0)</f>
        <v>0.54030412535924632</v>
      </c>
      <c r="L82" s="47">
        <f>IFERROR(L81/$F81,0)</f>
        <v>4.9836822934311242E-2</v>
      </c>
      <c r="N82" s="47">
        <f>IFERROR(N81/$F81,0)</f>
        <v>0</v>
      </c>
      <c r="P82" s="19"/>
    </row>
    <row r="83" spans="1:16" x14ac:dyDescent="0.2">
      <c r="C83" s="6"/>
      <c r="D83" s="6"/>
      <c r="P83" s="6"/>
    </row>
    <row r="84" spans="1:16" x14ac:dyDescent="0.2">
      <c r="A84" s="26">
        <f>A82+1</f>
        <v>41</v>
      </c>
      <c r="C84" s="19" t="s">
        <v>251</v>
      </c>
      <c r="D84" s="142" t="s">
        <v>477</v>
      </c>
      <c r="F84" s="10">
        <f>SUM(H84:N84)</f>
        <v>10889.315564516064</v>
      </c>
      <c r="G84" s="16"/>
      <c r="H84" s="10">
        <v>7314.2538809245907</v>
      </c>
      <c r="I84" s="10"/>
      <c r="J84" s="10">
        <v>3295.3213085846064</v>
      </c>
      <c r="K84" s="10"/>
      <c r="L84" s="10">
        <v>279.74037500686757</v>
      </c>
      <c r="M84" s="10"/>
      <c r="N84" s="10">
        <v>0</v>
      </c>
      <c r="P84" s="19"/>
    </row>
    <row r="85" spans="1:16" x14ac:dyDescent="0.2">
      <c r="A85" s="26">
        <f>A84+1</f>
        <v>42</v>
      </c>
      <c r="C85" s="6"/>
      <c r="D85" s="6"/>
      <c r="F85" s="47">
        <f>SUM(H85:N85)</f>
        <v>0.99999999999999989</v>
      </c>
      <c r="H85" s="47">
        <f>IFERROR(H84/$F84,0)</f>
        <v>0.67169087327754795</v>
      </c>
      <c r="J85" s="47">
        <f>IFERROR(J84/$F84,0)</f>
        <v>0.30261969074739131</v>
      </c>
      <c r="L85" s="47">
        <f>IFERROR(L84/$F84,0)</f>
        <v>2.5689435975060716E-2</v>
      </c>
      <c r="N85" s="47">
        <f>IFERROR(N84/$F84,0)</f>
        <v>0</v>
      </c>
      <c r="P85" s="6"/>
    </row>
    <row r="86" spans="1:16" x14ac:dyDescent="0.2">
      <c r="C86" s="6"/>
      <c r="D86" s="6"/>
      <c r="P86" s="6"/>
    </row>
    <row r="87" spans="1:16" x14ac:dyDescent="0.2">
      <c r="P87" s="6"/>
    </row>
    <row r="106" spans="2:2" x14ac:dyDescent="0.2">
      <c r="B106" s="13"/>
    </row>
  </sheetData>
  <mergeCells count="4">
    <mergeCell ref="A6:N6"/>
    <mergeCell ref="A7:N7"/>
    <mergeCell ref="A53:N53"/>
    <mergeCell ref="A54:N54"/>
  </mergeCells>
  <pageMargins left="1.2" right="0.7" top="0.75" bottom="0.75" header="0.3" footer="0.3"/>
  <pageSetup scale="79" firstPageNumber="5" fitToWidth="0" fitToHeight="0" orientation="landscape" useFirstPageNumber="1" r:id="rId1"/>
  <headerFooter>
    <oddHeader>&amp;R&amp;"Arial,Regular"&amp;10Filed: 2025-02-28
EB-2025-0064
Phase 3 Exhibit 7
Tab 3
Schedule 5
Attachment 12
Page &amp;P of 18</oddHeader>
  </headerFooter>
  <rowBreaks count="1" manualBreakCount="1">
    <brk id="4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A873-509C-4C28-901D-A2C71EE54A68}">
  <dimension ref="A6:T102"/>
  <sheetViews>
    <sheetView view="pageBreakPreview" topLeftCell="A51" zoomScale="80" zoomScaleNormal="100" zoomScaleSheetLayoutView="80" workbookViewId="0">
      <selection activeCell="I112" sqref="I112"/>
    </sheetView>
  </sheetViews>
  <sheetFormatPr defaultColWidth="9.140625" defaultRowHeight="12.75" x14ac:dyDescent="0.2"/>
  <cols>
    <col min="1" max="1" width="5.140625" style="26" customWidth="1"/>
    <col min="2" max="2" width="1.42578125" style="1" customWidth="1"/>
    <col min="3" max="3" width="29.5703125" style="1" customWidth="1"/>
    <col min="4" max="4" width="4.42578125" style="1" bestFit="1" customWidth="1"/>
    <col min="5" max="5" width="1.42578125" style="1" customWidth="1"/>
    <col min="6" max="6" width="12.5703125" style="1" customWidth="1"/>
    <col min="7" max="7" width="1.42578125" style="1" customWidth="1"/>
    <col min="8" max="8" width="12.5703125" style="1" customWidth="1"/>
    <col min="9" max="9" width="1.42578125" style="1" customWidth="1"/>
    <col min="10" max="10" width="12.5703125" style="1" customWidth="1"/>
    <col min="11" max="11" width="1.42578125" style="1" customWidth="1"/>
    <col min="12" max="12" width="12" style="1" customWidth="1"/>
    <col min="13" max="13" width="1.42578125" style="1" customWidth="1"/>
    <col min="14" max="14" width="11.85546875" style="1" customWidth="1"/>
    <col min="15" max="15" width="1.42578125" style="1" customWidth="1"/>
    <col min="16" max="16" width="12.5703125" style="1" customWidth="1"/>
    <col min="17" max="17" width="1.42578125" style="1" customWidth="1"/>
    <col min="18" max="18" width="12.42578125" style="1" customWidth="1"/>
    <col min="19" max="19" width="1.42578125" style="1" customWidth="1"/>
    <col min="20" max="20" width="13" style="1" customWidth="1"/>
    <col min="21" max="23" width="9.140625" style="1"/>
    <col min="24" max="24" width="1.5703125" style="1" customWidth="1"/>
    <col min="25" max="25" width="9.140625" style="1"/>
    <col min="26" max="26" width="1.5703125" style="1" customWidth="1"/>
    <col min="27" max="27" width="9.140625" style="1"/>
    <col min="28" max="28" width="1.5703125" style="1" customWidth="1"/>
    <col min="29" max="29" width="10.42578125" style="1" bestFit="1" customWidth="1"/>
    <col min="30" max="30" width="1.5703125" style="1" customWidth="1"/>
    <col min="31" max="31" width="9.140625" style="1"/>
    <col min="32" max="32" width="1.5703125" style="1" customWidth="1"/>
    <col min="33" max="33" width="9.140625" style="1"/>
    <col min="34" max="34" width="1.5703125" style="1" customWidth="1"/>
    <col min="35" max="16384" width="9.140625" style="1"/>
  </cols>
  <sheetData>
    <row r="6" spans="1:20" x14ac:dyDescent="0.2">
      <c r="C6" s="230" t="s">
        <v>0</v>
      </c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</row>
    <row r="7" spans="1:20" x14ac:dyDescent="0.2">
      <c r="C7" s="230" t="s">
        <v>486</v>
      </c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</row>
    <row r="9" spans="1:20" x14ac:dyDescent="0.2">
      <c r="A9" s="26" t="s">
        <v>3</v>
      </c>
      <c r="C9" s="26" t="s">
        <v>10</v>
      </c>
      <c r="H9" s="26" t="s">
        <v>258</v>
      </c>
      <c r="J9" s="26" t="s">
        <v>259</v>
      </c>
      <c r="L9" s="26" t="s">
        <v>260</v>
      </c>
      <c r="N9" s="26" t="s">
        <v>258</v>
      </c>
      <c r="P9" s="26"/>
      <c r="R9" s="26" t="s">
        <v>261</v>
      </c>
      <c r="T9" s="26" t="s">
        <v>10</v>
      </c>
    </row>
    <row r="10" spans="1:20" x14ac:dyDescent="0.2">
      <c r="A10" s="106" t="s">
        <v>5</v>
      </c>
      <c r="C10" s="106" t="s">
        <v>482</v>
      </c>
      <c r="D10" s="106"/>
      <c r="F10" s="106" t="s">
        <v>81</v>
      </c>
      <c r="H10" s="106" t="s">
        <v>263</v>
      </c>
      <c r="J10" s="141" t="s">
        <v>263</v>
      </c>
      <c r="L10" s="106" t="s">
        <v>263</v>
      </c>
      <c r="N10" s="106" t="s">
        <v>260</v>
      </c>
      <c r="P10" s="106" t="s">
        <v>264</v>
      </c>
      <c r="R10" s="106" t="s">
        <v>265</v>
      </c>
      <c r="T10" s="106" t="s">
        <v>215</v>
      </c>
    </row>
    <row r="11" spans="1:20" x14ac:dyDescent="0.2">
      <c r="D11" s="6"/>
      <c r="F11" s="26" t="s">
        <v>64</v>
      </c>
      <c r="G11" s="26"/>
      <c r="H11" s="114" t="s">
        <v>13</v>
      </c>
      <c r="I11" s="26"/>
      <c r="J11" s="114" t="s">
        <v>14</v>
      </c>
      <c r="K11" s="26"/>
      <c r="L11" s="114" t="s">
        <v>15</v>
      </c>
      <c r="M11" s="26"/>
      <c r="N11" s="114" t="s">
        <v>16</v>
      </c>
      <c r="P11" s="114" t="s">
        <v>65</v>
      </c>
      <c r="Q11" s="26"/>
      <c r="R11" s="114" t="s">
        <v>66</v>
      </c>
      <c r="T11" s="114" t="s">
        <v>67</v>
      </c>
    </row>
    <row r="12" spans="1:20" x14ac:dyDescent="0.2">
      <c r="D12" s="6"/>
    </row>
    <row r="13" spans="1:20" x14ac:dyDescent="0.2">
      <c r="A13" s="26">
        <v>1</v>
      </c>
      <c r="C13" s="26" t="s">
        <v>287</v>
      </c>
      <c r="D13" s="142" t="s">
        <v>476</v>
      </c>
      <c r="F13" s="156">
        <f>SUM(H13:T13)</f>
        <v>1</v>
      </c>
      <c r="G13" s="16"/>
      <c r="H13" s="156">
        <v>0</v>
      </c>
      <c r="I13" s="156"/>
      <c r="J13" s="156">
        <v>0</v>
      </c>
      <c r="K13" s="156"/>
      <c r="L13" s="156">
        <v>0</v>
      </c>
      <c r="M13" s="156"/>
      <c r="N13" s="156">
        <v>0.84299834963035125</v>
      </c>
      <c r="O13" s="156"/>
      <c r="P13" s="156">
        <v>0</v>
      </c>
      <c r="Q13" s="156"/>
      <c r="R13" s="156">
        <v>0.15700165036964869</v>
      </c>
      <c r="S13" s="156"/>
      <c r="T13" s="156">
        <v>0</v>
      </c>
    </row>
    <row r="14" spans="1:20" x14ac:dyDescent="0.2">
      <c r="A14" s="26">
        <f>A13+1</f>
        <v>2</v>
      </c>
      <c r="C14" s="26"/>
      <c r="D14" s="142"/>
      <c r="F14" s="157">
        <f>SUM(H14:T14)</f>
        <v>1</v>
      </c>
      <c r="H14" s="47">
        <f>IFERROR(H13/$F13,0)</f>
        <v>0</v>
      </c>
      <c r="J14" s="47">
        <f>IFERROR(J13/$F13,0)</f>
        <v>0</v>
      </c>
      <c r="L14" s="47">
        <f>IFERROR(L13/$F13,0)</f>
        <v>0</v>
      </c>
      <c r="N14" s="47">
        <f>IFERROR(N13/$F13,0)</f>
        <v>0.84299834963035125</v>
      </c>
      <c r="P14" s="47">
        <f>IFERROR(P13/$F13,0)</f>
        <v>0</v>
      </c>
      <c r="R14" s="47">
        <f>IFERROR(R13/$F13,0)</f>
        <v>0.15700165036964869</v>
      </c>
      <c r="T14" s="47">
        <f>IFERROR(T13/$F13,0)</f>
        <v>0</v>
      </c>
    </row>
    <row r="15" spans="1:20" x14ac:dyDescent="0.2">
      <c r="D15" s="6"/>
      <c r="F15" s="157"/>
      <c r="H15" s="47"/>
      <c r="J15" s="47"/>
      <c r="L15" s="47"/>
      <c r="N15" s="47"/>
      <c r="P15" s="47"/>
      <c r="R15" s="47"/>
      <c r="T15" s="47"/>
    </row>
    <row r="16" spans="1:20" x14ac:dyDescent="0.2">
      <c r="A16" s="26">
        <f>A14+1</f>
        <v>3</v>
      </c>
      <c r="C16" s="26" t="s">
        <v>285</v>
      </c>
      <c r="D16" s="6" t="s">
        <v>477</v>
      </c>
      <c r="F16" s="38">
        <f>SUM(H16:T16)</f>
        <v>1</v>
      </c>
      <c r="G16" s="16"/>
      <c r="H16" s="38">
        <v>0</v>
      </c>
      <c r="I16" s="38"/>
      <c r="J16" s="38">
        <v>0</v>
      </c>
      <c r="K16" s="38"/>
      <c r="L16" s="38">
        <v>0</v>
      </c>
      <c r="M16" s="38"/>
      <c r="N16" s="38">
        <v>1</v>
      </c>
      <c r="O16" s="38"/>
      <c r="P16" s="38">
        <v>0</v>
      </c>
      <c r="Q16" s="38"/>
      <c r="R16" s="38">
        <v>0</v>
      </c>
      <c r="S16" s="38"/>
      <c r="T16" s="38">
        <v>0</v>
      </c>
    </row>
    <row r="17" spans="1:20" x14ac:dyDescent="0.2">
      <c r="A17" s="26">
        <f>A16+1</f>
        <v>4</v>
      </c>
      <c r="C17" s="26"/>
      <c r="D17" s="6"/>
      <c r="F17" s="157">
        <f>SUM(H17:T17)</f>
        <v>1</v>
      </c>
      <c r="H17" s="47">
        <f>IFERROR(H16/$F16,0)</f>
        <v>0</v>
      </c>
      <c r="J17" s="47">
        <f>IFERROR(J16/$F16,0)</f>
        <v>0</v>
      </c>
      <c r="L17" s="47">
        <f>IFERROR(L16/$F16,0)</f>
        <v>0</v>
      </c>
      <c r="N17" s="47">
        <f>IFERROR(N16/$F16,0)</f>
        <v>1</v>
      </c>
      <c r="P17" s="47">
        <f>IFERROR(P16/$F16,0)</f>
        <v>0</v>
      </c>
      <c r="R17" s="47">
        <f>IFERROR(R16/$F16,0)</f>
        <v>0</v>
      </c>
      <c r="T17" s="47">
        <f>IFERROR(T16/$F16,0)</f>
        <v>0</v>
      </c>
    </row>
    <row r="18" spans="1:20" x14ac:dyDescent="0.2">
      <c r="D18" s="6"/>
    </row>
    <row r="19" spans="1:20" x14ac:dyDescent="0.2">
      <c r="A19" s="26">
        <f>A17+1</f>
        <v>5</v>
      </c>
      <c r="C19" s="26" t="s">
        <v>286</v>
      </c>
      <c r="D19" s="6" t="s">
        <v>477</v>
      </c>
      <c r="F19" s="38">
        <f>SUM(H19:T19)</f>
        <v>1</v>
      </c>
      <c r="G19" s="16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0</v>
      </c>
      <c r="Q19" s="38"/>
      <c r="R19" s="38">
        <v>1</v>
      </c>
      <c r="S19" s="38"/>
      <c r="T19" s="38">
        <v>0</v>
      </c>
    </row>
    <row r="20" spans="1:20" x14ac:dyDescent="0.2">
      <c r="A20" s="26">
        <f>A19+1</f>
        <v>6</v>
      </c>
      <c r="C20" s="26"/>
      <c r="D20" s="6"/>
      <c r="F20" s="157">
        <f>SUM(H20:T20)</f>
        <v>1</v>
      </c>
      <c r="H20" s="47">
        <f>IFERROR(H19/$F19,0)</f>
        <v>0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47">
        <f>IFERROR(P19/$F19,0)</f>
        <v>0</v>
      </c>
      <c r="R20" s="47">
        <f>IFERROR(R19/$F19,0)</f>
        <v>1</v>
      </c>
      <c r="T20" s="47">
        <f>IFERROR(T19/$F19,0)</f>
        <v>0</v>
      </c>
    </row>
    <row r="21" spans="1:20" x14ac:dyDescent="0.2">
      <c r="C21" s="26"/>
      <c r="D21" s="6"/>
    </row>
    <row r="22" spans="1:20" x14ac:dyDescent="0.2">
      <c r="A22" s="26">
        <f>A20+1</f>
        <v>7</v>
      </c>
      <c r="C22" s="26" t="s">
        <v>284</v>
      </c>
      <c r="D22" s="6" t="s">
        <v>477</v>
      </c>
      <c r="F22" s="38">
        <f>SUM(H22:T22)</f>
        <v>1</v>
      </c>
      <c r="G22" s="16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0</v>
      </c>
      <c r="S22" s="38"/>
      <c r="T22" s="38">
        <v>1</v>
      </c>
    </row>
    <row r="23" spans="1:20" x14ac:dyDescent="0.2">
      <c r="A23" s="26">
        <f>A22+1</f>
        <v>8</v>
      </c>
      <c r="C23" s="26"/>
      <c r="D23" s="6"/>
      <c r="F23" s="157">
        <f>SUM(H23:T23)</f>
        <v>1</v>
      </c>
      <c r="H23" s="47">
        <f>IFERROR(H22/$F22,0)</f>
        <v>0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47">
        <f>IFERROR(P22/$F22,0)</f>
        <v>0</v>
      </c>
      <c r="R23" s="47">
        <f>IFERROR(R22/$F22,0)</f>
        <v>0</v>
      </c>
      <c r="T23" s="47">
        <f>IFERROR(T22/$F22,0)</f>
        <v>1</v>
      </c>
    </row>
    <row r="24" spans="1:20" x14ac:dyDescent="0.2">
      <c r="C24" s="26"/>
      <c r="D24" s="6"/>
    </row>
    <row r="25" spans="1:20" x14ac:dyDescent="0.2">
      <c r="A25" s="26">
        <f>A23+1</f>
        <v>9</v>
      </c>
      <c r="C25" s="26" t="s">
        <v>272</v>
      </c>
      <c r="D25" s="142" t="s">
        <v>476</v>
      </c>
      <c r="F25" s="38">
        <f>SUM(H25:T25)</f>
        <v>1377669.9119118382</v>
      </c>
      <c r="G25" s="143"/>
      <c r="H25" s="38">
        <v>0</v>
      </c>
      <c r="I25" s="38"/>
      <c r="J25" s="38">
        <v>0</v>
      </c>
      <c r="K25" s="38"/>
      <c r="L25" s="38">
        <v>312327.75774717645</v>
      </c>
      <c r="M25" s="38"/>
      <c r="N25" s="38">
        <v>1051161.3967942926</v>
      </c>
      <c r="O25" s="38"/>
      <c r="P25" s="38">
        <v>0</v>
      </c>
      <c r="Q25" s="38"/>
      <c r="R25" s="38">
        <v>14180.757370368967</v>
      </c>
      <c r="S25" s="38"/>
      <c r="T25" s="38">
        <v>0</v>
      </c>
    </row>
    <row r="26" spans="1:20" x14ac:dyDescent="0.2">
      <c r="A26" s="26">
        <f>A25+1</f>
        <v>10</v>
      </c>
      <c r="C26" s="26"/>
      <c r="D26" s="142"/>
      <c r="F26" s="157">
        <f>SUM(H26:T26)</f>
        <v>0.99999999999999989</v>
      </c>
      <c r="H26" s="47">
        <f>IFERROR(H25/$F25,0)</f>
        <v>0</v>
      </c>
      <c r="J26" s="47">
        <f>IFERROR(J25/$F25,0)</f>
        <v>0</v>
      </c>
      <c r="L26" s="47">
        <f>IFERROR(L25/$F25,0)</f>
        <v>0.22670725044270501</v>
      </c>
      <c r="N26" s="47">
        <f>IFERROR(N25/$F25,0)</f>
        <v>0.76299945851002948</v>
      </c>
      <c r="P26" s="47">
        <f>IFERROR(P25/$F25,0)</f>
        <v>0</v>
      </c>
      <c r="R26" s="47">
        <f>IFERROR(R25/$F25,0)</f>
        <v>1.0293291047265349E-2</v>
      </c>
      <c r="T26" s="47">
        <f>IFERROR(T25/$F25,0)</f>
        <v>0</v>
      </c>
    </row>
    <row r="27" spans="1:20" x14ac:dyDescent="0.2">
      <c r="D27" s="6"/>
    </row>
    <row r="28" spans="1:20" x14ac:dyDescent="0.2">
      <c r="A28" s="26">
        <f>A26+1</f>
        <v>11</v>
      </c>
      <c r="C28" s="26" t="s">
        <v>279</v>
      </c>
      <c r="D28" s="142" t="s">
        <v>476</v>
      </c>
      <c r="F28" s="38">
        <f>SUM(H28:T28)</f>
        <v>-529309.68232222286</v>
      </c>
      <c r="H28" s="38">
        <v>0</v>
      </c>
      <c r="I28" s="38"/>
      <c r="J28" s="38">
        <v>0</v>
      </c>
      <c r="K28" s="38"/>
      <c r="L28" s="38">
        <v>-125363.51856244406</v>
      </c>
      <c r="M28" s="38"/>
      <c r="N28" s="38">
        <v>-394898.99494617968</v>
      </c>
      <c r="O28" s="38"/>
      <c r="P28" s="38">
        <v>0</v>
      </c>
      <c r="Q28" s="38"/>
      <c r="R28" s="38">
        <v>-9047.1688135990662</v>
      </c>
      <c r="S28" s="38"/>
      <c r="T28" s="38">
        <v>0</v>
      </c>
    </row>
    <row r="29" spans="1:20" x14ac:dyDescent="0.2">
      <c r="A29" s="26">
        <f>A28+1</f>
        <v>12</v>
      </c>
      <c r="C29" s="26"/>
      <c r="D29" s="142"/>
      <c r="F29" s="157">
        <f>SUM(H29:T29)</f>
        <v>0.99999999999999989</v>
      </c>
      <c r="H29" s="47">
        <f>IFERROR(H28/$F28,0)</f>
        <v>0</v>
      </c>
      <c r="J29" s="47">
        <f>IFERROR(J28/$F28,0)</f>
        <v>0</v>
      </c>
      <c r="L29" s="47">
        <f>IFERROR(L28/$F28,0)</f>
        <v>0.2368434259740741</v>
      </c>
      <c r="N29" s="47">
        <f>IFERROR(N28/$F28,0)</f>
        <v>0.74606418158393095</v>
      </c>
      <c r="P29" s="47">
        <f>IFERROR(P28/$F28,0)</f>
        <v>0</v>
      </c>
      <c r="R29" s="47">
        <f>IFERROR(R28/$F28,0)</f>
        <v>1.7092392441994866E-2</v>
      </c>
      <c r="T29" s="47">
        <f>IFERROR(T28/$F28,0)</f>
        <v>0</v>
      </c>
    </row>
    <row r="30" spans="1:20" x14ac:dyDescent="0.2">
      <c r="D30" s="6"/>
    </row>
    <row r="31" spans="1:20" x14ac:dyDescent="0.2">
      <c r="A31" s="26">
        <f>A29+1</f>
        <v>13</v>
      </c>
      <c r="C31" s="26" t="s">
        <v>281</v>
      </c>
      <c r="D31" s="142" t="s">
        <v>476</v>
      </c>
      <c r="F31" s="38">
        <f>SUM(H31:T31)</f>
        <v>82704.555380633625</v>
      </c>
      <c r="G31" s="143"/>
      <c r="H31" s="38">
        <v>2865.4413980866079</v>
      </c>
      <c r="I31" s="38"/>
      <c r="J31" s="38">
        <v>418.34955602151706</v>
      </c>
      <c r="K31" s="38"/>
      <c r="L31" s="38">
        <v>12951.820774894552</v>
      </c>
      <c r="M31" s="38"/>
      <c r="N31" s="38">
        <v>52670.010764900748</v>
      </c>
      <c r="O31" s="38"/>
      <c r="P31" s="38">
        <v>4950.701381548829</v>
      </c>
      <c r="Q31" s="38"/>
      <c r="R31" s="38">
        <v>8848.2315051813566</v>
      </c>
      <c r="S31" s="38"/>
      <c r="T31" s="38">
        <v>0</v>
      </c>
    </row>
    <row r="32" spans="1:20" x14ac:dyDescent="0.2">
      <c r="A32" s="26">
        <f>A31+1</f>
        <v>14</v>
      </c>
      <c r="C32" s="26"/>
      <c r="D32" s="142"/>
      <c r="F32" s="157">
        <f>SUM(H32:T32)</f>
        <v>0.99999999999999978</v>
      </c>
      <c r="H32" s="47">
        <f>IFERROR(H31/$F31,0)</f>
        <v>3.4646717885114094E-2</v>
      </c>
      <c r="J32" s="47">
        <f>IFERROR(J31/$F31,0)</f>
        <v>5.0583617080840896E-3</v>
      </c>
      <c r="L32" s="47">
        <f>IFERROR(L31/$F31,0)</f>
        <v>0.15660347504784958</v>
      </c>
      <c r="N32" s="47">
        <f>IFERROR(N31/$F31,0)</f>
        <v>0.63684534089441625</v>
      </c>
      <c r="P32" s="47">
        <f>IFERROR(P31/$F31,0)</f>
        <v>5.9860080968503725E-2</v>
      </c>
      <c r="R32" s="47">
        <f>IFERROR(R31/$F31,0)</f>
        <v>0.10698602349603209</v>
      </c>
      <c r="T32" s="47">
        <f>IFERROR(T31/$F31,0)</f>
        <v>0</v>
      </c>
    </row>
    <row r="33" spans="1:20" x14ac:dyDescent="0.2">
      <c r="D33" s="6"/>
      <c r="F33" s="157"/>
      <c r="H33" s="47"/>
      <c r="J33" s="47"/>
      <c r="L33" s="47"/>
      <c r="N33" s="47"/>
      <c r="P33" s="47"/>
      <c r="R33" s="47"/>
      <c r="T33" s="47"/>
    </row>
    <row r="34" spans="1:20" x14ac:dyDescent="0.2">
      <c r="A34" s="26">
        <f>A32+1</f>
        <v>15</v>
      </c>
      <c r="C34" s="26" t="s">
        <v>274</v>
      </c>
      <c r="D34" s="6" t="s">
        <v>477</v>
      </c>
      <c r="F34" s="156">
        <f>SUM(H34:T34)</f>
        <v>100</v>
      </c>
      <c r="G34" s="158"/>
      <c r="H34" s="38">
        <v>3.5305576955673885</v>
      </c>
      <c r="I34" s="38"/>
      <c r="J34" s="38">
        <v>0.50795141745633254</v>
      </c>
      <c r="K34" s="38"/>
      <c r="L34" s="38">
        <v>13.231137161233839</v>
      </c>
      <c r="M34" s="38"/>
      <c r="N34" s="38">
        <v>58.335470325063255</v>
      </c>
      <c r="O34" s="38"/>
      <c r="P34" s="38">
        <v>8.7243845198878045</v>
      </c>
      <c r="Q34" s="38"/>
      <c r="R34" s="38">
        <v>15.670498880791392</v>
      </c>
      <c r="S34" s="38"/>
      <c r="T34" s="38">
        <v>0</v>
      </c>
    </row>
    <row r="35" spans="1:20" x14ac:dyDescent="0.2">
      <c r="A35" s="26">
        <f>A34+1</f>
        <v>16</v>
      </c>
      <c r="C35" s="26"/>
      <c r="D35" s="6"/>
      <c r="F35" s="157">
        <f>SUM(H35:T35)</f>
        <v>1</v>
      </c>
      <c r="H35" s="47">
        <f>IFERROR(H34/$F34,0)</f>
        <v>3.5305576955673885E-2</v>
      </c>
      <c r="J35" s="47">
        <f>IFERROR(J34/$F34,0)</f>
        <v>5.0795141745633259E-3</v>
      </c>
      <c r="L35" s="47">
        <f>IFERROR(L34/$F34,0)</f>
        <v>0.13231137161233839</v>
      </c>
      <c r="N35" s="47">
        <f>IFERROR(N34/$F34,0)</f>
        <v>0.58335470325063254</v>
      </c>
      <c r="P35" s="47">
        <f>IFERROR(P34/$F34,0)</f>
        <v>8.7243845198878039E-2</v>
      </c>
      <c r="R35" s="47">
        <f>IFERROR(R34/$F34,0)</f>
        <v>0.15670498880791392</v>
      </c>
      <c r="T35" s="47">
        <f>IFERROR(T34/$F34,0)</f>
        <v>0</v>
      </c>
    </row>
    <row r="36" spans="1:20" x14ac:dyDescent="0.2">
      <c r="C36" s="26"/>
      <c r="D36" s="6"/>
    </row>
    <row r="37" spans="1:20" x14ac:dyDescent="0.2">
      <c r="A37" s="26">
        <f>A35+1</f>
        <v>17</v>
      </c>
      <c r="C37" s="26" t="s">
        <v>289</v>
      </c>
      <c r="D37" s="6" t="s">
        <v>477</v>
      </c>
      <c r="F37" s="38">
        <f>SUM(H37:T37)</f>
        <v>21572.951217688635</v>
      </c>
      <c r="G37" s="143"/>
      <c r="H37" s="38">
        <v>1083.193800934238</v>
      </c>
      <c r="I37" s="38"/>
      <c r="J37" s="38">
        <v>177.89091194190325</v>
      </c>
      <c r="K37" s="38"/>
      <c r="L37" s="38">
        <v>2980.9613966285642</v>
      </c>
      <c r="M37" s="38"/>
      <c r="N37" s="38">
        <v>12462.678126366231</v>
      </c>
      <c r="O37" s="38"/>
      <c r="P37" s="38">
        <v>1430.7215203964547</v>
      </c>
      <c r="Q37" s="38"/>
      <c r="R37" s="38">
        <v>3437.5054614212445</v>
      </c>
      <c r="S37" s="38"/>
      <c r="T37" s="38">
        <v>0</v>
      </c>
    </row>
    <row r="38" spans="1:20" x14ac:dyDescent="0.2">
      <c r="A38" s="26">
        <f>A37+1</f>
        <v>18</v>
      </c>
      <c r="C38" s="26"/>
      <c r="D38" s="6"/>
      <c r="F38" s="157">
        <f>SUM(H38:T38)</f>
        <v>1</v>
      </c>
      <c r="H38" s="47">
        <f>IFERROR(H37/$F37,0)</f>
        <v>5.0210737974787548E-2</v>
      </c>
      <c r="J38" s="47">
        <f>IFERROR(J37/$F37,0)</f>
        <v>8.2460165114563687E-3</v>
      </c>
      <c r="L38" s="47">
        <f>IFERROR(L37/$F37,0)</f>
        <v>0.1381805097757946</v>
      </c>
      <c r="N38" s="47">
        <f>IFERROR(N37/$F37,0)</f>
        <v>0.57769926796791338</v>
      </c>
      <c r="P38" s="47">
        <f>IFERROR(P37/$F37,0)</f>
        <v>6.6320157402633986E-2</v>
      </c>
      <c r="R38" s="47">
        <f>IFERROR(R37/$F37,0)</f>
        <v>0.15934331036741411</v>
      </c>
      <c r="T38" s="47">
        <f>IFERROR(T37/$F37,0)</f>
        <v>0</v>
      </c>
    </row>
    <row r="39" spans="1:20" x14ac:dyDescent="0.2">
      <c r="D39" s="6"/>
    </row>
    <row r="40" spans="1:20" x14ac:dyDescent="0.2">
      <c r="A40" s="26">
        <f>A38+1</f>
        <v>19</v>
      </c>
      <c r="C40" s="26" t="s">
        <v>267</v>
      </c>
      <c r="D40" s="142" t="s">
        <v>476</v>
      </c>
      <c r="F40" s="38">
        <f>SUM(H40:T40)</f>
        <v>79166.942309318183</v>
      </c>
      <c r="G40" s="143"/>
      <c r="H40" s="38">
        <v>3031.2129016562203</v>
      </c>
      <c r="I40" s="38"/>
      <c r="J40" s="38">
        <v>0</v>
      </c>
      <c r="K40" s="38"/>
      <c r="L40" s="38">
        <v>31159.855072747298</v>
      </c>
      <c r="M40" s="38"/>
      <c r="N40" s="38">
        <v>39457.139453762713</v>
      </c>
      <c r="O40" s="38"/>
      <c r="P40" s="38">
        <v>42.9775025</v>
      </c>
      <c r="Q40" s="38"/>
      <c r="R40" s="38">
        <v>5475.7573786519451</v>
      </c>
      <c r="S40" s="38"/>
      <c r="T40" s="38">
        <v>0</v>
      </c>
    </row>
    <row r="41" spans="1:20" x14ac:dyDescent="0.2">
      <c r="A41" s="26">
        <f>A40+1</f>
        <v>20</v>
      </c>
      <c r="C41" s="26"/>
      <c r="D41" s="142"/>
      <c r="F41" s="157">
        <f>SUM(H41:T41)</f>
        <v>1</v>
      </c>
      <c r="H41" s="47">
        <f>IFERROR(H40/$F40,0)</f>
        <v>3.8288871759285283E-2</v>
      </c>
      <c r="J41" s="47">
        <f>IFERROR(J40/$F40,0)</f>
        <v>0</v>
      </c>
      <c r="L41" s="47">
        <f>IFERROR(L40/$F40,0)</f>
        <v>0.39359679891387811</v>
      </c>
      <c r="N41" s="47">
        <f>IFERROR(N40/$F40,0)</f>
        <v>0.49840423670270378</v>
      </c>
      <c r="P41" s="47">
        <f>IFERROR(P40/$F40,0)</f>
        <v>5.4287182561731226E-4</v>
      </c>
      <c r="R41" s="47">
        <f>IFERROR(R40/$F40,0)</f>
        <v>6.916722079851545E-2</v>
      </c>
      <c r="T41" s="47">
        <f>IFERROR(T40/$F40,0)</f>
        <v>0</v>
      </c>
    </row>
    <row r="42" spans="1:20" x14ac:dyDescent="0.2">
      <c r="D42" s="6"/>
    </row>
    <row r="43" spans="1:20" x14ac:dyDescent="0.2">
      <c r="A43" s="26">
        <f>A41+1</f>
        <v>21</v>
      </c>
      <c r="C43" s="26" t="s">
        <v>268</v>
      </c>
      <c r="D43" s="142" t="s">
        <v>476</v>
      </c>
      <c r="F43" s="38">
        <f>SUM(H43:T43)</f>
        <v>66946.675245760765</v>
      </c>
      <c r="G43" s="143"/>
      <c r="H43" s="38">
        <v>0</v>
      </c>
      <c r="I43" s="38"/>
      <c r="J43" s="38">
        <v>0</v>
      </c>
      <c r="K43" s="38"/>
      <c r="L43" s="38">
        <v>449.29173225577097</v>
      </c>
      <c r="M43" s="38"/>
      <c r="N43" s="38">
        <v>36010.838755091441</v>
      </c>
      <c r="O43" s="38"/>
      <c r="P43" s="38">
        <v>19861.049589999999</v>
      </c>
      <c r="Q43" s="38"/>
      <c r="R43" s="38">
        <v>10625.495168413565</v>
      </c>
      <c r="S43" s="38"/>
      <c r="T43" s="38">
        <v>0</v>
      </c>
    </row>
    <row r="44" spans="1:20" x14ac:dyDescent="0.2">
      <c r="A44" s="26">
        <f>A43+1</f>
        <v>22</v>
      </c>
      <c r="C44" s="26"/>
      <c r="D44" s="142"/>
      <c r="F44" s="157">
        <f>SUM(H44:T44)</f>
        <v>1.0000000000000002</v>
      </c>
      <c r="H44" s="47">
        <f>IFERROR(H43/$F43,0)</f>
        <v>0</v>
      </c>
      <c r="J44" s="47">
        <f>IFERROR(J43/$F43,0)</f>
        <v>0</v>
      </c>
      <c r="L44" s="47">
        <f>IFERROR(L43/$F43,0)</f>
        <v>6.7111881300516308E-3</v>
      </c>
      <c r="N44" s="47">
        <f>IFERROR(N43/$F43,0)</f>
        <v>0.53790331816921322</v>
      </c>
      <c r="P44" s="47">
        <f>IFERROR(P43/$F43,0)</f>
        <v>0.29666969296220058</v>
      </c>
      <c r="R44" s="47">
        <f>IFERROR(R43/$F43,0)</f>
        <v>0.15871580073853478</v>
      </c>
      <c r="T44" s="47">
        <f>IFERROR(T43/$F43,0)</f>
        <v>0</v>
      </c>
    </row>
    <row r="45" spans="1:20" x14ac:dyDescent="0.2">
      <c r="D45" s="6"/>
    </row>
    <row r="46" spans="1:20" x14ac:dyDescent="0.2">
      <c r="A46" s="26">
        <f>A44+1</f>
        <v>23</v>
      </c>
      <c r="C46" s="26" t="s">
        <v>275</v>
      </c>
      <c r="D46" s="142" t="s">
        <v>476</v>
      </c>
      <c r="F46" s="38">
        <f>SUM(H46:T46)</f>
        <v>-17684.967853226441</v>
      </c>
      <c r="H46" s="38">
        <v>0</v>
      </c>
      <c r="I46" s="38"/>
      <c r="J46" s="38">
        <v>0</v>
      </c>
      <c r="K46" s="38"/>
      <c r="L46" s="38">
        <v>-81.470851186358047</v>
      </c>
      <c r="M46" s="38"/>
      <c r="N46" s="38">
        <v>-14093.643890261519</v>
      </c>
      <c r="O46" s="38"/>
      <c r="P46" s="38">
        <v>-1728.3808892002771</v>
      </c>
      <c r="Q46" s="38"/>
      <c r="R46" s="38">
        <v>-1781.4722225782862</v>
      </c>
      <c r="S46" s="38"/>
      <c r="T46" s="38">
        <v>0</v>
      </c>
    </row>
    <row r="47" spans="1:20" x14ac:dyDescent="0.2">
      <c r="A47" s="26">
        <f>A46+1</f>
        <v>24</v>
      </c>
      <c r="C47" s="26"/>
      <c r="D47" s="142"/>
      <c r="F47" s="157">
        <f>SUM(H47:T47)</f>
        <v>1</v>
      </c>
      <c r="H47" s="47">
        <f>IFERROR(H46/$F46,0)</f>
        <v>0</v>
      </c>
      <c r="J47" s="47">
        <f>IFERROR(J46/$F46,0)</f>
        <v>0</v>
      </c>
      <c r="L47" s="47">
        <f>IFERROR(L46/$F46,0)</f>
        <v>4.606785370632977E-3</v>
      </c>
      <c r="N47" s="47">
        <f>IFERROR(N46/$F46,0)</f>
        <v>0.79692787723616243</v>
      </c>
      <c r="P47" s="47">
        <f>IFERROR(P46/$F46,0)</f>
        <v>9.7731638730966186E-2</v>
      </c>
      <c r="R47" s="47">
        <f>IFERROR(R46/$F46,0)</f>
        <v>0.10073369866223844</v>
      </c>
      <c r="T47" s="47">
        <f>IFERROR(T46/$F46,0)</f>
        <v>0</v>
      </c>
    </row>
    <row r="48" spans="1:20" x14ac:dyDescent="0.2">
      <c r="D48" s="6"/>
    </row>
    <row r="49" spans="1:20" x14ac:dyDescent="0.2">
      <c r="A49" s="26">
        <f>A47+1</f>
        <v>25</v>
      </c>
      <c r="C49" s="26" t="s">
        <v>273</v>
      </c>
      <c r="D49" s="142" t="s">
        <v>476</v>
      </c>
      <c r="F49" s="38">
        <f>SUM(H49:T49)</f>
        <v>29360.673046399999</v>
      </c>
      <c r="G49" s="38"/>
      <c r="H49" s="38">
        <v>0</v>
      </c>
      <c r="I49" s="38"/>
      <c r="J49" s="38">
        <v>0</v>
      </c>
      <c r="K49" s="38"/>
      <c r="L49" s="38">
        <v>266.28169600000001</v>
      </c>
      <c r="M49" s="38"/>
      <c r="N49" s="38">
        <v>24205.402756159998</v>
      </c>
      <c r="O49" s="38"/>
      <c r="P49" s="38">
        <v>925.89545039999996</v>
      </c>
      <c r="Q49" s="38"/>
      <c r="R49" s="38">
        <v>3963.0931438399998</v>
      </c>
      <c r="S49" s="38"/>
      <c r="T49" s="38">
        <v>0</v>
      </c>
    </row>
    <row r="50" spans="1:20" x14ac:dyDescent="0.2">
      <c r="A50" s="26">
        <f>A49+1</f>
        <v>26</v>
      </c>
      <c r="C50" s="26"/>
      <c r="D50" s="142"/>
      <c r="F50" s="157">
        <f>SUM(H50:T50)</f>
        <v>0.99999999999999989</v>
      </c>
      <c r="G50" s="159"/>
      <c r="H50" s="47">
        <f>IFERROR(H49/$F49,0)</f>
        <v>0</v>
      </c>
      <c r="J50" s="47">
        <f>IFERROR(J49/$F49,0)</f>
        <v>0</v>
      </c>
      <c r="L50" s="47">
        <f>IFERROR(L49/$F49,0)</f>
        <v>9.069332149817649E-3</v>
      </c>
      <c r="N50" s="47">
        <f>IFERROR(N49/$F49,0)</f>
        <v>0.82441579993439196</v>
      </c>
      <c r="P50" s="47">
        <f>IFERROR(P49/$F49,0)</f>
        <v>3.1535225671998922E-2</v>
      </c>
      <c r="R50" s="47">
        <f>IFERROR(R49/$F49,0)</f>
        <v>0.13497964224379136</v>
      </c>
      <c r="T50" s="47">
        <f>IFERROR(T49/$F49,0)</f>
        <v>0</v>
      </c>
    </row>
    <row r="56" spans="1:20" ht="15" customHeight="1" x14ac:dyDescent="0.2">
      <c r="A56" s="230" t="s">
        <v>0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</row>
    <row r="57" spans="1:20" ht="15" customHeight="1" x14ac:dyDescent="0.2">
      <c r="A57" s="230" t="s">
        <v>487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</row>
    <row r="59" spans="1:20" x14ac:dyDescent="0.2">
      <c r="A59" s="26" t="s">
        <v>3</v>
      </c>
      <c r="C59" s="26" t="s">
        <v>10</v>
      </c>
      <c r="H59" s="26" t="s">
        <v>258</v>
      </c>
      <c r="J59" s="26" t="s">
        <v>259</v>
      </c>
      <c r="L59" s="26" t="s">
        <v>260</v>
      </c>
      <c r="N59" s="26" t="s">
        <v>258</v>
      </c>
      <c r="P59" s="26"/>
      <c r="R59" s="26" t="s">
        <v>261</v>
      </c>
      <c r="T59" s="26" t="s">
        <v>10</v>
      </c>
    </row>
    <row r="60" spans="1:20" x14ac:dyDescent="0.2">
      <c r="A60" s="106" t="s">
        <v>5</v>
      </c>
      <c r="C60" s="106" t="s">
        <v>482</v>
      </c>
      <c r="D60" s="106"/>
      <c r="F60" s="106" t="s">
        <v>81</v>
      </c>
      <c r="H60" s="106" t="s">
        <v>263</v>
      </c>
      <c r="J60" s="141" t="s">
        <v>263</v>
      </c>
      <c r="L60" s="106" t="s">
        <v>263</v>
      </c>
      <c r="N60" s="106" t="s">
        <v>260</v>
      </c>
      <c r="P60" s="106" t="s">
        <v>264</v>
      </c>
      <c r="R60" s="106" t="s">
        <v>265</v>
      </c>
      <c r="T60" s="106" t="s">
        <v>215</v>
      </c>
    </row>
    <row r="61" spans="1:20" x14ac:dyDescent="0.2">
      <c r="D61" s="6"/>
      <c r="F61" s="26" t="s">
        <v>64</v>
      </c>
      <c r="G61" s="26"/>
      <c r="H61" s="114" t="s">
        <v>13</v>
      </c>
      <c r="I61" s="26"/>
      <c r="J61" s="114" t="s">
        <v>14</v>
      </c>
      <c r="K61" s="26"/>
      <c r="L61" s="114" t="s">
        <v>15</v>
      </c>
      <c r="M61" s="26"/>
      <c r="N61" s="114" t="s">
        <v>16</v>
      </c>
      <c r="P61" s="114" t="s">
        <v>65</v>
      </c>
      <c r="Q61" s="26"/>
      <c r="R61" s="114" t="s">
        <v>66</v>
      </c>
      <c r="T61" s="114" t="s">
        <v>67</v>
      </c>
    </row>
    <row r="62" spans="1:20" x14ac:dyDescent="0.2">
      <c r="C62" s="26"/>
      <c r="D62" s="6"/>
    </row>
    <row r="63" spans="1:20" x14ac:dyDescent="0.2">
      <c r="A63" s="26">
        <f>A50+1</f>
        <v>27</v>
      </c>
      <c r="C63" s="26" t="s">
        <v>271</v>
      </c>
      <c r="D63" s="142" t="s">
        <v>476</v>
      </c>
      <c r="F63" s="38">
        <f>SUM(H63:T63)</f>
        <v>2017146.0250572097</v>
      </c>
      <c r="G63" s="143"/>
      <c r="H63" s="38">
        <v>0</v>
      </c>
      <c r="I63" s="38"/>
      <c r="J63" s="38">
        <v>218.83030967577045</v>
      </c>
      <c r="K63" s="38"/>
      <c r="L63" s="38">
        <v>8283.7397433861988</v>
      </c>
      <c r="M63" s="38"/>
      <c r="N63" s="38">
        <v>1277264.9509259884</v>
      </c>
      <c r="O63" s="38"/>
      <c r="P63" s="38">
        <v>323401.49894999998</v>
      </c>
      <c r="Q63" s="38"/>
      <c r="R63" s="38">
        <v>407977.00512815936</v>
      </c>
      <c r="S63" s="38"/>
      <c r="T63" s="38">
        <v>0</v>
      </c>
    </row>
    <row r="64" spans="1:20" x14ac:dyDescent="0.2">
      <c r="A64" s="26">
        <f>A63+1</f>
        <v>28</v>
      </c>
      <c r="C64" s="26"/>
      <c r="D64" s="142"/>
      <c r="F64" s="157">
        <f>SUM(H64:T64)</f>
        <v>1</v>
      </c>
      <c r="H64" s="47">
        <f>IFERROR(H63/$F63,0)</f>
        <v>0</v>
      </c>
      <c r="J64" s="47">
        <f>IFERROR(J63/$F63,0)</f>
        <v>1.0848511062532722E-4</v>
      </c>
      <c r="L64" s="47">
        <f>IFERROR(L63/$F63,0)</f>
        <v>4.1066633949573671E-3</v>
      </c>
      <c r="N64" s="47">
        <f>IFERROR(N63/$F63,0)</f>
        <v>0.63320400955590861</v>
      </c>
      <c r="P64" s="47">
        <f>IFERROR(P63/$F63,0)</f>
        <v>0.16032627035061964</v>
      </c>
      <c r="R64" s="47">
        <f>IFERROR(R63/$F63,0)</f>
        <v>0.20225457158788909</v>
      </c>
      <c r="T64" s="47">
        <f>IFERROR(T63/$F63,0)</f>
        <v>0</v>
      </c>
    </row>
    <row r="65" spans="1:20" x14ac:dyDescent="0.2">
      <c r="D65" s="6"/>
    </row>
    <row r="66" spans="1:20" x14ac:dyDescent="0.2">
      <c r="A66" s="26">
        <f>A64+1</f>
        <v>29</v>
      </c>
      <c r="C66" s="26" t="s">
        <v>278</v>
      </c>
      <c r="D66" s="142" t="s">
        <v>476</v>
      </c>
      <c r="F66" s="38">
        <f>SUM(H66:T66)</f>
        <v>-713772.24041839002</v>
      </c>
      <c r="H66" s="38">
        <v>0</v>
      </c>
      <c r="I66" s="38"/>
      <c r="J66" s="38">
        <v>-12.43536323870693</v>
      </c>
      <c r="K66" s="38"/>
      <c r="L66" s="38">
        <v>-1790.1050563898855</v>
      </c>
      <c r="M66" s="38"/>
      <c r="N66" s="38">
        <v>-583462.72342788579</v>
      </c>
      <c r="O66" s="38"/>
      <c r="P66" s="38">
        <v>-52199.311460000004</v>
      </c>
      <c r="Q66" s="38"/>
      <c r="R66" s="38">
        <v>-76307.665110875649</v>
      </c>
      <c r="S66" s="38"/>
      <c r="T66" s="38">
        <v>0</v>
      </c>
    </row>
    <row r="67" spans="1:20" x14ac:dyDescent="0.2">
      <c r="A67" s="26">
        <f>A66+1</f>
        <v>30</v>
      </c>
      <c r="C67" s="26"/>
      <c r="D67" s="142"/>
      <c r="F67" s="157">
        <f>SUM(H67:T67)</f>
        <v>1</v>
      </c>
      <c r="H67" s="47">
        <f>IFERROR(H66/$F66,0)</f>
        <v>0</v>
      </c>
      <c r="J67" s="47">
        <f>IFERROR(J66/$F66,0)</f>
        <v>1.7422032596024926E-5</v>
      </c>
      <c r="L67" s="47">
        <f>IFERROR(L66/$F66,0)</f>
        <v>2.5079499524114082E-3</v>
      </c>
      <c r="N67" s="47">
        <f>IFERROR(N66/$F66,0)</f>
        <v>0.8174354372283783</v>
      </c>
      <c r="P67" s="47">
        <f>IFERROR(P66/$F66,0)</f>
        <v>7.313160768118758E-2</v>
      </c>
      <c r="R67" s="47">
        <f>IFERROR(R66/$F66,0)</f>
        <v>0.10690758310542671</v>
      </c>
      <c r="T67" s="47">
        <f>IFERROR(T66/$F66,0)</f>
        <v>0</v>
      </c>
    </row>
    <row r="68" spans="1:20" x14ac:dyDescent="0.2">
      <c r="D68" s="6"/>
    </row>
    <row r="69" spans="1:20" x14ac:dyDescent="0.2">
      <c r="A69" s="26">
        <f>A67+1</f>
        <v>31</v>
      </c>
      <c r="C69" s="26" t="s">
        <v>270</v>
      </c>
      <c r="D69" s="142" t="s">
        <v>476</v>
      </c>
      <c r="F69" s="38">
        <f>SUM(H69:T69)</f>
        <v>251233.18487320884</v>
      </c>
      <c r="G69" s="143"/>
      <c r="H69" s="38">
        <v>78959.90158724878</v>
      </c>
      <c r="I69" s="38"/>
      <c r="J69" s="38">
        <v>14671.957388417999</v>
      </c>
      <c r="K69" s="38"/>
      <c r="L69" s="38">
        <v>59837.565322128161</v>
      </c>
      <c r="M69" s="38"/>
      <c r="N69" s="38">
        <v>0</v>
      </c>
      <c r="O69" s="38"/>
      <c r="P69" s="38">
        <v>3464.1131800000003</v>
      </c>
      <c r="Q69" s="38"/>
      <c r="R69" s="38">
        <v>94299.647395413922</v>
      </c>
      <c r="S69" s="38"/>
      <c r="T69" s="38">
        <v>0</v>
      </c>
    </row>
    <row r="70" spans="1:20" x14ac:dyDescent="0.2">
      <c r="A70" s="26">
        <f>A69+1</f>
        <v>32</v>
      </c>
      <c r="C70" s="26"/>
      <c r="D70" s="142"/>
      <c r="F70" s="157">
        <f>SUM(H70:T70)</f>
        <v>1</v>
      </c>
      <c r="H70" s="47">
        <f>IFERROR(H69/$F69,0)</f>
        <v>0.31428929911109427</v>
      </c>
      <c r="J70" s="47">
        <f>IFERROR(J69/$F69,0)</f>
        <v>5.8399758757277917E-2</v>
      </c>
      <c r="L70" s="47">
        <f>IFERROR(L69/$F69,0)</f>
        <v>0.23817540406665105</v>
      </c>
      <c r="N70" s="47">
        <f>IFERROR(N69/$F69,0)</f>
        <v>0</v>
      </c>
      <c r="P70" s="47">
        <f>IFERROR(P69/$F69,0)</f>
        <v>1.3788437947591407E-2</v>
      </c>
      <c r="R70" s="47">
        <f>IFERROR(R69/$F69,0)</f>
        <v>0.37534710011738542</v>
      </c>
      <c r="T70" s="47">
        <f>IFERROR(T69/$F69,0)</f>
        <v>0</v>
      </c>
    </row>
    <row r="71" spans="1:20" x14ac:dyDescent="0.2">
      <c r="D71" s="6"/>
    </row>
    <row r="72" spans="1:20" x14ac:dyDescent="0.2">
      <c r="A72" s="26">
        <f>A70+1</f>
        <v>33</v>
      </c>
      <c r="C72" s="26" t="s">
        <v>277</v>
      </c>
      <c r="D72" s="142" t="s">
        <v>476</v>
      </c>
      <c r="F72" s="38">
        <f>SUM(H72:T72)</f>
        <v>-91934.117047230437</v>
      </c>
      <c r="H72" s="38">
        <v>-34952.348121982708</v>
      </c>
      <c r="I72" s="38"/>
      <c r="J72" s="38">
        <v>-9130.3820732125678</v>
      </c>
      <c r="K72" s="38"/>
      <c r="L72" s="38">
        <v>-18389.293021966998</v>
      </c>
      <c r="M72" s="38"/>
      <c r="N72" s="38">
        <v>0</v>
      </c>
      <c r="O72" s="38"/>
      <c r="P72" s="38">
        <v>-517.39716281437416</v>
      </c>
      <c r="Q72" s="38"/>
      <c r="R72" s="38">
        <v>-28944.696667253786</v>
      </c>
      <c r="S72" s="38"/>
      <c r="T72" s="38">
        <v>0</v>
      </c>
    </row>
    <row r="73" spans="1:20" x14ac:dyDescent="0.2">
      <c r="A73" s="26">
        <f>A72+1</f>
        <v>34</v>
      </c>
      <c r="C73" s="26"/>
      <c r="D73" s="142"/>
      <c r="F73" s="157">
        <f>SUM(H73:T73)</f>
        <v>1</v>
      </c>
      <c r="H73" s="47">
        <f>IFERROR(H72/$F72,0)</f>
        <v>0.38018908806211965</v>
      </c>
      <c r="J73" s="47">
        <f>IFERROR(J72/$F72,0)</f>
        <v>9.9314404341555862E-2</v>
      </c>
      <c r="L73" s="47">
        <f>IFERROR(L72/$F72,0)</f>
        <v>0.20002686285135737</v>
      </c>
      <c r="N73" s="47">
        <f>IFERROR(N72/$F72,0)</f>
        <v>0</v>
      </c>
      <c r="P73" s="47">
        <f>IFERROR(P72/$F72,0)</f>
        <v>5.6279124598386625E-3</v>
      </c>
      <c r="R73" s="47">
        <f>IFERROR(R72/$F72,0)</f>
        <v>0.31484173228512841</v>
      </c>
      <c r="T73" s="47">
        <f>IFERROR(T72/$F72,0)</f>
        <v>0</v>
      </c>
    </row>
    <row r="74" spans="1:20" x14ac:dyDescent="0.2">
      <c r="D74" s="6"/>
    </row>
    <row r="75" spans="1:20" x14ac:dyDescent="0.2">
      <c r="A75" s="26">
        <f>A73+1</f>
        <v>35</v>
      </c>
      <c r="C75" s="26" t="s">
        <v>280</v>
      </c>
      <c r="D75" s="6" t="s">
        <v>477</v>
      </c>
      <c r="F75" s="38">
        <f>SUM(H75:T75)</f>
        <v>2617400.5591033893</v>
      </c>
      <c r="G75" s="143"/>
      <c r="H75" s="38">
        <v>64265.914186375026</v>
      </c>
      <c r="I75" s="38"/>
      <c r="J75" s="38">
        <v>6859.0367649895697</v>
      </c>
      <c r="K75" s="38"/>
      <c r="L75" s="38">
        <v>326867.19951100257</v>
      </c>
      <c r="M75" s="38"/>
      <c r="N75" s="38">
        <v>1500818.190968842</v>
      </c>
      <c r="O75" s="38"/>
      <c r="P75" s="38">
        <v>294513.09468774137</v>
      </c>
      <c r="Q75" s="38"/>
      <c r="R75" s="38">
        <v>424077.12298443884</v>
      </c>
      <c r="S75" s="38"/>
      <c r="T75" s="38">
        <v>0</v>
      </c>
    </row>
    <row r="76" spans="1:20" x14ac:dyDescent="0.2">
      <c r="A76" s="26">
        <f>A75+1</f>
        <v>36</v>
      </c>
      <c r="C76" s="26"/>
      <c r="D76" s="6"/>
      <c r="F76" s="157">
        <f>SUM(H76:T76)</f>
        <v>1</v>
      </c>
      <c r="H76" s="47">
        <f>IFERROR(H75/$F75,0)</f>
        <v>2.4553335546161039E-2</v>
      </c>
      <c r="J76" s="47">
        <f>IFERROR(J75/$F75,0)</f>
        <v>2.6205529532473187E-3</v>
      </c>
      <c r="L76" s="47">
        <f>IFERROR(L75/$F75,0)</f>
        <v>0.12488237552106791</v>
      </c>
      <c r="N76" s="47">
        <f>IFERROR(N75/$F75,0)</f>
        <v>0.57340027140628369</v>
      </c>
      <c r="P76" s="47">
        <f>IFERROR(P75/$F75,0)</f>
        <v>0.11252121638906851</v>
      </c>
      <c r="R76" s="47">
        <f>IFERROR(R75/$F75,0)</f>
        <v>0.1620222481841716</v>
      </c>
      <c r="T76" s="47">
        <f>IFERROR(T75/$F75,0)</f>
        <v>0</v>
      </c>
    </row>
    <row r="77" spans="1:20" x14ac:dyDescent="0.2">
      <c r="D77" s="6"/>
    </row>
    <row r="78" spans="1:20" x14ac:dyDescent="0.2">
      <c r="A78" s="26">
        <f>A76+1</f>
        <v>37</v>
      </c>
      <c r="C78" s="26" t="s">
        <v>290</v>
      </c>
      <c r="D78" s="6" t="s">
        <v>477</v>
      </c>
      <c r="F78" s="38">
        <f>SUM(H78:T78)</f>
        <v>47557.406264227749</v>
      </c>
      <c r="G78" s="143"/>
      <c r="H78" s="38">
        <v>2200.52310990347</v>
      </c>
      <c r="I78" s="38"/>
      <c r="J78" s="38">
        <v>360.82762043887794</v>
      </c>
      <c r="K78" s="38"/>
      <c r="L78" s="38">
        <v>6652.690398534809</v>
      </c>
      <c r="M78" s="38"/>
      <c r="N78" s="38">
        <v>28225.624466028778</v>
      </c>
      <c r="O78" s="38"/>
      <c r="P78" s="38">
        <v>2923.1438125352438</v>
      </c>
      <c r="Q78" s="38"/>
      <c r="R78" s="38">
        <v>7194.5968567865684</v>
      </c>
      <c r="S78" s="38"/>
      <c r="T78" s="38">
        <v>0</v>
      </c>
    </row>
    <row r="79" spans="1:20" x14ac:dyDescent="0.2">
      <c r="A79" s="26">
        <f>A78+1</f>
        <v>38</v>
      </c>
      <c r="C79" s="26"/>
      <c r="D79" s="155"/>
      <c r="F79" s="157">
        <f>SUM(H79:T79)</f>
        <v>1</v>
      </c>
      <c r="H79" s="47">
        <f>IFERROR(H78/$F78,0)</f>
        <v>4.6270881504290186E-2</v>
      </c>
      <c r="J79" s="47">
        <f>IFERROR(J78/$F78,0)</f>
        <v>7.5872014220903635E-3</v>
      </c>
      <c r="L79" s="47">
        <f>IFERROR(L78/$F78,0)</f>
        <v>0.1398875784262209</v>
      </c>
      <c r="N79" s="47">
        <f>IFERROR(N78/$F78,0)</f>
        <v>0.59350638908286801</v>
      </c>
      <c r="P79" s="47">
        <f>IFERROR(P78/$F78,0)</f>
        <v>6.1465585324278003E-2</v>
      </c>
      <c r="R79" s="47">
        <f>IFERROR(R78/$F78,0)</f>
        <v>0.15128236424025251</v>
      </c>
      <c r="T79" s="47">
        <f>IFERROR(T78/$F78,0)</f>
        <v>0</v>
      </c>
    </row>
    <row r="80" spans="1:20" x14ac:dyDescent="0.2">
      <c r="C80" s="26"/>
      <c r="D80" s="155"/>
      <c r="F80" s="157"/>
      <c r="H80" s="47"/>
      <c r="J80" s="47"/>
      <c r="L80" s="47"/>
      <c r="N80" s="47"/>
      <c r="P80" s="47"/>
      <c r="R80" s="47"/>
      <c r="T80" s="47"/>
    </row>
    <row r="81" spans="1:20" x14ac:dyDescent="0.2">
      <c r="A81" s="26">
        <f>A79+1</f>
        <v>39</v>
      </c>
      <c r="C81" s="26" t="s">
        <v>283</v>
      </c>
      <c r="D81" s="142" t="s">
        <v>476</v>
      </c>
      <c r="F81" s="38">
        <f>SUM(H81:T81)</f>
        <v>24483.257915889251</v>
      </c>
      <c r="G81" s="143"/>
      <c r="H81" s="38">
        <v>2346.6664252457413</v>
      </c>
      <c r="I81" s="38"/>
      <c r="J81" s="38">
        <v>19.289255075244643</v>
      </c>
      <c r="K81" s="38"/>
      <c r="L81" s="38">
        <v>1020.3124362795184</v>
      </c>
      <c r="M81" s="38"/>
      <c r="N81" s="38">
        <v>16881.87280396025</v>
      </c>
      <c r="O81" s="38"/>
      <c r="P81" s="38">
        <v>981.74718392973955</v>
      </c>
      <c r="Q81" s="38"/>
      <c r="R81" s="38">
        <v>3233.3698113987543</v>
      </c>
      <c r="S81" s="38"/>
      <c r="T81" s="38">
        <v>0</v>
      </c>
    </row>
    <row r="82" spans="1:20" x14ac:dyDescent="0.2">
      <c r="A82" s="26">
        <f>A81+1</f>
        <v>40</v>
      </c>
      <c r="C82" s="26"/>
      <c r="D82" s="142"/>
      <c r="F82" s="157">
        <f>SUM(H82:T82)</f>
        <v>0.99999999999999978</v>
      </c>
      <c r="H82" s="47">
        <f>IFERROR(H81/$F81,0)</f>
        <v>9.584780070150678E-2</v>
      </c>
      <c r="J82" s="47">
        <f>IFERROR(J81/$F81,0)</f>
        <v>7.8785491463234636E-4</v>
      </c>
      <c r="L82" s="47">
        <f>IFERROR(L81/$F81,0)</f>
        <v>4.1673883426165743E-2</v>
      </c>
      <c r="N82" s="47">
        <f>IFERROR(N81/$F81,0)</f>
        <v>0.68952722149792733</v>
      </c>
      <c r="P82" s="47">
        <f>IFERROR(P81/$F81,0)</f>
        <v>4.0098715101661409E-2</v>
      </c>
      <c r="R82" s="47">
        <f>IFERROR(R81/$F81,0)</f>
        <v>0.13206452435810628</v>
      </c>
      <c r="T82" s="47">
        <f>IFERROR(T81/$F81,0)</f>
        <v>0</v>
      </c>
    </row>
    <row r="83" spans="1:20" x14ac:dyDescent="0.2">
      <c r="D83" s="6"/>
    </row>
    <row r="84" spans="1:20" x14ac:dyDescent="0.2">
      <c r="A84" s="26">
        <f>A82+1</f>
        <v>41</v>
      </c>
      <c r="C84" s="26" t="s">
        <v>282</v>
      </c>
      <c r="D84" s="6" t="s">
        <v>477</v>
      </c>
      <c r="F84" s="38">
        <f>SUM(H84:T84)</f>
        <v>2606329.5708189611</v>
      </c>
      <c r="G84" s="143"/>
      <c r="H84" s="38">
        <v>63888.057654086675</v>
      </c>
      <c r="I84" s="38"/>
      <c r="J84" s="38">
        <v>6818.7085150973935</v>
      </c>
      <c r="K84" s="38"/>
      <c r="L84" s="38">
        <v>324984.5213460137</v>
      </c>
      <c r="M84" s="38"/>
      <c r="N84" s="38">
        <v>1495554.0249630243</v>
      </c>
      <c r="O84" s="38"/>
      <c r="P84" s="38">
        <v>292917.65784101782</v>
      </c>
      <c r="Q84" s="38"/>
      <c r="R84" s="38">
        <v>422166.60049972107</v>
      </c>
      <c r="S84" s="38"/>
      <c r="T84" s="38">
        <v>0</v>
      </c>
    </row>
    <row r="85" spans="1:20" x14ac:dyDescent="0.2">
      <c r="A85" s="26">
        <f>A84+1</f>
        <v>42</v>
      </c>
      <c r="C85" s="26"/>
      <c r="D85" s="6"/>
      <c r="F85" s="157">
        <f>SUM(H85:T85)</f>
        <v>0.99999999999999989</v>
      </c>
      <c r="H85" s="47">
        <f>IFERROR(H84/$F84,0)</f>
        <v>2.4512655026206743E-2</v>
      </c>
      <c r="J85" s="47">
        <f>IFERROR(J84/$F84,0)</f>
        <v>2.6162111620269182E-3</v>
      </c>
      <c r="L85" s="47">
        <f>IFERROR(L84/$F84,0)</f>
        <v>0.12469049385949185</v>
      </c>
      <c r="N85" s="47">
        <f>IFERROR(N84/$F84,0)</f>
        <v>0.57381615959377352</v>
      </c>
      <c r="P85" s="47">
        <f>IFERROR(P84/$F84,0)</f>
        <v>0.11238703697360009</v>
      </c>
      <c r="R85" s="47">
        <f>IFERROR(R84/$F84,0)</f>
        <v>0.1619774433849008</v>
      </c>
      <c r="T85" s="47">
        <f>IFERROR(T84/$F84,0)</f>
        <v>0</v>
      </c>
    </row>
    <row r="86" spans="1:20" x14ac:dyDescent="0.2">
      <c r="C86" s="26"/>
      <c r="D86" s="6"/>
      <c r="F86" s="157"/>
      <c r="H86" s="47"/>
      <c r="J86" s="47"/>
      <c r="L86" s="47"/>
      <c r="N86" s="47"/>
      <c r="P86" s="47"/>
      <c r="R86" s="47"/>
      <c r="T86" s="47"/>
    </row>
    <row r="87" spans="1:20" x14ac:dyDescent="0.2">
      <c r="A87" s="26">
        <f>A85+1</f>
        <v>43</v>
      </c>
      <c r="C87" s="26" t="s">
        <v>269</v>
      </c>
      <c r="D87" s="142" t="s">
        <v>476</v>
      </c>
      <c r="F87" s="38">
        <f>SUM(H87:T87)</f>
        <v>211517.76996137531</v>
      </c>
      <c r="G87" s="143"/>
      <c r="H87" s="38">
        <v>38917.497387146534</v>
      </c>
      <c r="I87" s="38"/>
      <c r="J87" s="38">
        <v>1921.1219134951625</v>
      </c>
      <c r="K87" s="38"/>
      <c r="L87" s="38">
        <v>78518.22645649148</v>
      </c>
      <c r="M87" s="38"/>
      <c r="N87" s="38">
        <v>87003.762408956027</v>
      </c>
      <c r="O87" s="38"/>
      <c r="P87" s="38">
        <v>0</v>
      </c>
      <c r="Q87" s="38"/>
      <c r="R87" s="38">
        <v>5157.1617952860906</v>
      </c>
      <c r="S87" s="38"/>
      <c r="T87" s="38">
        <v>0</v>
      </c>
    </row>
    <row r="88" spans="1:20" x14ac:dyDescent="0.2">
      <c r="A88" s="26">
        <f>A87+1</f>
        <v>44</v>
      </c>
      <c r="C88" s="26"/>
      <c r="D88" s="142"/>
      <c r="F88" s="157">
        <f>SUM(H88:T88)</f>
        <v>0.99999999999999989</v>
      </c>
      <c r="H88" s="47">
        <f>IFERROR(H87/$F87,0)</f>
        <v>0.18399162110234593</v>
      </c>
      <c r="J88" s="47">
        <f>IFERROR(J87/$F87,0)</f>
        <v>9.0825556351410725E-3</v>
      </c>
      <c r="L88" s="47">
        <f>IFERROR(L87/$F87,0)</f>
        <v>0.37121338065747139</v>
      </c>
      <c r="N88" s="47">
        <f>IFERROR(N87/$F87,0)</f>
        <v>0.4113307474111681</v>
      </c>
      <c r="P88" s="47">
        <f>IFERROR(P87/$F87,0)</f>
        <v>0</v>
      </c>
      <c r="R88" s="47">
        <f>IFERROR(R87/$F87,0)</f>
        <v>2.4381695193873433E-2</v>
      </c>
      <c r="T88" s="47">
        <f>IFERROR(T87/$F87,0)</f>
        <v>0</v>
      </c>
    </row>
    <row r="89" spans="1:20" x14ac:dyDescent="0.2">
      <c r="D89" s="6"/>
    </row>
    <row r="90" spans="1:20" x14ac:dyDescent="0.2">
      <c r="A90" s="26">
        <f>A88+1</f>
        <v>45</v>
      </c>
      <c r="C90" s="26" t="s">
        <v>276</v>
      </c>
      <c r="D90" s="142" t="s">
        <v>476</v>
      </c>
      <c r="F90" s="38">
        <f>SUM(H90:T90)</f>
        <v>-77738.765516644664</v>
      </c>
      <c r="H90" s="38">
        <v>-23485.914549559013</v>
      </c>
      <c r="I90" s="38"/>
      <c r="J90" s="38">
        <v>-1066.4351039073858</v>
      </c>
      <c r="K90" s="38"/>
      <c r="L90" s="38">
        <v>-24764.875005545604</v>
      </c>
      <c r="M90" s="38"/>
      <c r="N90" s="38">
        <v>-25533.312542571392</v>
      </c>
      <c r="O90" s="38"/>
      <c r="P90" s="38">
        <v>0</v>
      </c>
      <c r="Q90" s="38"/>
      <c r="R90" s="38">
        <v>-2888.2283150612566</v>
      </c>
      <c r="S90" s="38"/>
      <c r="T90" s="38">
        <v>0</v>
      </c>
    </row>
    <row r="91" spans="1:20" x14ac:dyDescent="0.2">
      <c r="A91" s="26">
        <f>A90+1</f>
        <v>46</v>
      </c>
      <c r="C91" s="26"/>
      <c r="D91" s="142"/>
      <c r="F91" s="157">
        <f>SUM(H91:T91)</f>
        <v>0.99999999999999989</v>
      </c>
      <c r="H91" s="47">
        <f>IFERROR(H90/$F90,0)</f>
        <v>0.30211329435801804</v>
      </c>
      <c r="J91" s="47">
        <f>IFERROR(J90/$F90,0)</f>
        <v>1.3718189333467756E-2</v>
      </c>
      <c r="L91" s="47">
        <f>IFERROR(L90/$F90,0)</f>
        <v>0.31856532376042412</v>
      </c>
      <c r="N91" s="47">
        <f>IFERROR(N90/$F90,0)</f>
        <v>0.32845019306493167</v>
      </c>
      <c r="P91" s="47">
        <f>IFERROR(P90/$F90,0)</f>
        <v>0</v>
      </c>
      <c r="R91" s="47">
        <f>IFERROR(R90/$F90,0)</f>
        <v>3.7152999483158214E-2</v>
      </c>
      <c r="T91" s="47">
        <f>IFERROR(T90/$F90,0)</f>
        <v>0</v>
      </c>
    </row>
    <row r="92" spans="1:20" x14ac:dyDescent="0.2">
      <c r="D92" s="6"/>
    </row>
    <row r="93" spans="1:20" x14ac:dyDescent="0.2">
      <c r="A93" s="26">
        <f>A91+1</f>
        <v>47</v>
      </c>
      <c r="C93" s="26" t="s">
        <v>288</v>
      </c>
      <c r="D93" s="142" t="s">
        <v>477</v>
      </c>
      <c r="F93" s="38">
        <f>SUM(H93:T93)</f>
        <v>8297.3820979529337</v>
      </c>
      <c r="H93" s="38">
        <v>785.76551205461601</v>
      </c>
      <c r="I93" s="38"/>
      <c r="J93" s="38">
        <v>146.02723734252487</v>
      </c>
      <c r="K93" s="38"/>
      <c r="L93" s="38">
        <v>1868.7370786255701</v>
      </c>
      <c r="M93" s="38"/>
      <c r="N93" s="38">
        <v>4399.3835182255007</v>
      </c>
      <c r="O93" s="38"/>
      <c r="P93" s="38">
        <v>64.011170701021854</v>
      </c>
      <c r="Q93" s="38"/>
      <c r="R93" s="38">
        <v>1033.4575810037009</v>
      </c>
      <c r="S93" s="38"/>
      <c r="T93" s="38">
        <v>0</v>
      </c>
    </row>
    <row r="94" spans="1:20" x14ac:dyDescent="0.2">
      <c r="A94" s="26">
        <f>A93+1</f>
        <v>48</v>
      </c>
      <c r="C94" s="26"/>
      <c r="D94" s="142"/>
      <c r="F94" s="157">
        <f>SUM(H94:T94)</f>
        <v>1</v>
      </c>
      <c r="H94" s="47">
        <f>IFERROR(H93/$F93,0)</f>
        <v>9.4700413067451E-2</v>
      </c>
      <c r="J94" s="47">
        <f>IFERROR(J93/$F93,0)</f>
        <v>1.7599194013079328E-2</v>
      </c>
      <c r="L94" s="47">
        <f>IFERROR(L93/$F93,0)</f>
        <v>0.22522008225782569</v>
      </c>
      <c r="N94" s="47">
        <f>IFERROR(N93/$F93,0)</f>
        <v>0.53021344157585348</v>
      </c>
      <c r="P94" s="47">
        <f>IFERROR(P93/$F93,0)</f>
        <v>7.7146225092868991E-3</v>
      </c>
      <c r="R94" s="47">
        <f>IFERROR(R93/$F93,0)</f>
        <v>0.12455224657650364</v>
      </c>
      <c r="T94" s="47">
        <f>IFERROR(T93/$F93,0)</f>
        <v>0</v>
      </c>
    </row>
    <row r="102" spans="2:2" x14ac:dyDescent="0.2">
      <c r="B102" s="13"/>
    </row>
  </sheetData>
  <mergeCells count="4">
    <mergeCell ref="C6:T6"/>
    <mergeCell ref="C7:T7"/>
    <mergeCell ref="A56:T56"/>
    <mergeCell ref="A57:T57"/>
  </mergeCells>
  <pageMargins left="0.7" right="0.7" top="0.75" bottom="0.75" header="0.3" footer="0.3"/>
  <pageSetup scale="75" firstPageNumber="7" fitToHeight="0" orientation="landscape" useFirstPageNumber="1" r:id="rId1"/>
  <headerFooter>
    <oddHeader>&amp;R&amp;"Arial,Regular"&amp;10Filed: 2025-02-28
EB-2025-0064
Phase 3 Exhibit 7
Tab 3
Schedule 5
Attachment 12
Page &amp;P of 18</oddHeader>
  </headerFooter>
  <rowBreaks count="1" manualBreakCount="1">
    <brk id="50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056D2-436B-4A5C-A1FC-FCD13FD8C59B}">
  <dimension ref="A6:AP104"/>
  <sheetViews>
    <sheetView view="pageBreakPreview" topLeftCell="A45" zoomScale="90" zoomScaleNormal="100" zoomScaleSheetLayoutView="90" workbookViewId="0">
      <selection activeCell="I112" sqref="I112"/>
    </sheetView>
  </sheetViews>
  <sheetFormatPr defaultColWidth="9.140625" defaultRowHeight="12.75" x14ac:dyDescent="0.2"/>
  <cols>
    <col min="1" max="1" width="4.5703125" style="26" customWidth="1"/>
    <col min="2" max="2" width="0.85546875" style="1" customWidth="1"/>
    <col min="3" max="3" width="23" style="1" bestFit="1" customWidth="1"/>
    <col min="4" max="4" width="4.5703125" style="1" bestFit="1" customWidth="1"/>
    <col min="5" max="5" width="0.85546875" style="1" customWidth="1"/>
    <col min="6" max="6" width="12.42578125" style="1" bestFit="1" customWidth="1"/>
    <col min="7" max="7" width="0.85546875" style="1" customWidth="1"/>
    <col min="8" max="8" width="13" style="1" bestFit="1" customWidth="1"/>
    <col min="9" max="9" width="13.5703125" style="1" customWidth="1"/>
    <col min="10" max="10" width="11.42578125" style="1" bestFit="1" customWidth="1"/>
    <col min="11" max="11" width="9.5703125" style="1" bestFit="1" customWidth="1"/>
    <col min="12" max="12" width="0.85546875" style="1" customWidth="1"/>
    <col min="13" max="16" width="11.42578125" style="1" bestFit="1" customWidth="1"/>
    <col min="17" max="17" width="9.5703125" style="1" bestFit="1" customWidth="1"/>
    <col min="18" max="18" width="0.85546875" style="1" customWidth="1"/>
    <col min="19" max="19" width="10.5703125" style="1" bestFit="1" customWidth="1"/>
    <col min="20" max="20" width="9.140625" style="1"/>
    <col min="21" max="21" width="1.5703125" style="1" customWidth="1"/>
    <col min="22" max="22" width="10.5703125" style="1" customWidth="1"/>
    <col min="23" max="23" width="1.5703125" style="1" customWidth="1"/>
    <col min="24" max="24" width="10.5703125" style="1" customWidth="1"/>
    <col min="25" max="25" width="1.5703125" style="1" customWidth="1"/>
    <col min="26" max="26" width="10.5703125" style="1" customWidth="1"/>
    <col min="27" max="27" width="1.5703125" style="1" customWidth="1"/>
    <col min="28" max="28" width="10.5703125" style="1" customWidth="1"/>
    <col min="29" max="29" width="1.5703125" style="1" customWidth="1"/>
    <col min="30" max="30" width="10.5703125" style="1" customWidth="1"/>
    <col min="31" max="31" width="1.5703125" style="1" customWidth="1"/>
    <col min="32" max="32" width="10.5703125" style="1" customWidth="1"/>
    <col min="33" max="33" width="1.5703125" style="1" customWidth="1"/>
    <col min="34" max="34" width="10.5703125" style="1" customWidth="1"/>
    <col min="35" max="35" width="1.5703125" style="1" customWidth="1"/>
    <col min="36" max="36" width="10.5703125" style="1" customWidth="1"/>
    <col min="37" max="37" width="1.5703125" style="1" customWidth="1"/>
    <col min="38" max="38" width="10.5703125" style="1" customWidth="1"/>
    <col min="39" max="39" width="1.5703125" style="1" customWidth="1"/>
    <col min="40" max="40" width="10.5703125" style="1" customWidth="1"/>
    <col min="41" max="41" width="9.140625" style="1"/>
    <col min="42" max="42" width="12.140625" style="1" bestFit="1" customWidth="1"/>
    <col min="43" max="16384" width="9.140625" style="1"/>
  </cols>
  <sheetData>
    <row r="6" spans="1:19" ht="15" customHeight="1" x14ac:dyDescent="0.2">
      <c r="A6" s="230" t="s">
        <v>0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</row>
    <row r="7" spans="1:19" ht="15" customHeight="1" x14ac:dyDescent="0.2">
      <c r="A7" s="230" t="s">
        <v>488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</row>
    <row r="9" spans="1:19" x14ac:dyDescent="0.2">
      <c r="H9" s="231" t="s">
        <v>292</v>
      </c>
      <c r="I9" s="231"/>
      <c r="J9" s="231"/>
      <c r="K9" s="231"/>
      <c r="M9" s="231" t="s">
        <v>293</v>
      </c>
      <c r="N9" s="231"/>
      <c r="O9" s="231"/>
      <c r="P9" s="231"/>
      <c r="Q9" s="231"/>
    </row>
    <row r="10" spans="1:19" x14ac:dyDescent="0.2">
      <c r="H10" s="26"/>
      <c r="I10" s="26"/>
      <c r="J10" s="26"/>
      <c r="K10" s="26" t="s">
        <v>217</v>
      </c>
      <c r="Q10" s="26" t="s">
        <v>294</v>
      </c>
      <c r="S10" s="19"/>
    </row>
    <row r="11" spans="1:19" x14ac:dyDescent="0.2">
      <c r="A11" s="26" t="s">
        <v>3</v>
      </c>
      <c r="C11" s="26" t="s">
        <v>11</v>
      </c>
      <c r="H11" s="26" t="s">
        <v>295</v>
      </c>
      <c r="I11" s="26" t="s">
        <v>295</v>
      </c>
      <c r="J11" s="19" t="s">
        <v>296</v>
      </c>
      <c r="K11" s="19" t="s">
        <v>297</v>
      </c>
      <c r="L11" s="40"/>
      <c r="M11" s="19" t="s">
        <v>11</v>
      </c>
      <c r="N11" s="19" t="s">
        <v>11</v>
      </c>
      <c r="O11" s="19" t="s">
        <v>11</v>
      </c>
      <c r="P11" s="19" t="s">
        <v>489</v>
      </c>
      <c r="Q11" s="19" t="s">
        <v>297</v>
      </c>
      <c r="R11" s="19"/>
      <c r="S11" s="19" t="s">
        <v>11</v>
      </c>
    </row>
    <row r="12" spans="1:19" x14ac:dyDescent="0.2">
      <c r="A12" s="106" t="s">
        <v>5</v>
      </c>
      <c r="C12" s="106" t="s">
        <v>482</v>
      </c>
      <c r="D12" s="2"/>
      <c r="F12" s="106" t="s">
        <v>81</v>
      </c>
      <c r="H12" s="106" t="s">
        <v>490</v>
      </c>
      <c r="I12" s="106" t="s">
        <v>299</v>
      </c>
      <c r="J12" s="106" t="s">
        <v>300</v>
      </c>
      <c r="K12" s="106" t="s">
        <v>87</v>
      </c>
      <c r="L12" s="26"/>
      <c r="M12" s="18" t="s">
        <v>103</v>
      </c>
      <c r="N12" s="18" t="s">
        <v>111</v>
      </c>
      <c r="O12" s="18" t="s">
        <v>301</v>
      </c>
      <c r="P12" s="18" t="s">
        <v>302</v>
      </c>
      <c r="Q12" s="18" t="s">
        <v>87</v>
      </c>
      <c r="R12" s="19"/>
      <c r="S12" s="18" t="s">
        <v>215</v>
      </c>
    </row>
    <row r="13" spans="1:19" x14ac:dyDescent="0.2">
      <c r="F13" s="26" t="s">
        <v>64</v>
      </c>
      <c r="G13" s="26"/>
      <c r="H13" s="114" t="s">
        <v>13</v>
      </c>
      <c r="I13" s="114" t="s">
        <v>14</v>
      </c>
      <c r="J13" s="114" t="s">
        <v>15</v>
      </c>
      <c r="K13" s="114" t="s">
        <v>16</v>
      </c>
      <c r="M13" s="114" t="s">
        <v>65</v>
      </c>
      <c r="N13" s="114" t="s">
        <v>66</v>
      </c>
      <c r="O13" s="114" t="s">
        <v>67</v>
      </c>
      <c r="P13" s="114" t="s">
        <v>68</v>
      </c>
      <c r="Q13" s="114" t="s">
        <v>69</v>
      </c>
      <c r="R13" s="26"/>
      <c r="S13" s="114" t="s">
        <v>70</v>
      </c>
    </row>
    <row r="15" spans="1:19" x14ac:dyDescent="0.2">
      <c r="A15" s="26">
        <v>1</v>
      </c>
      <c r="C15" s="19" t="s">
        <v>323</v>
      </c>
      <c r="D15" s="6" t="s">
        <v>477</v>
      </c>
      <c r="F15" s="10">
        <f>SUM(H15:S15)</f>
        <v>1639663.1917908953</v>
      </c>
      <c r="H15" s="10">
        <v>0</v>
      </c>
      <c r="I15" s="10">
        <v>0</v>
      </c>
      <c r="J15" s="10">
        <v>306243.27582367021</v>
      </c>
      <c r="K15" s="10">
        <v>0</v>
      </c>
      <c r="L15" s="10"/>
      <c r="M15" s="10">
        <v>407980.07155946712</v>
      </c>
      <c r="N15" s="10">
        <v>583743.7291515196</v>
      </c>
      <c r="O15" s="10">
        <v>293237.9955716416</v>
      </c>
      <c r="P15" s="10">
        <v>48458.119684596859</v>
      </c>
      <c r="Q15" s="10">
        <v>0</v>
      </c>
      <c r="R15" s="10"/>
      <c r="S15" s="10">
        <v>0</v>
      </c>
    </row>
    <row r="16" spans="1:19" x14ac:dyDescent="0.2">
      <c r="A16" s="26">
        <f>A15+1</f>
        <v>2</v>
      </c>
      <c r="C16" s="19"/>
      <c r="D16" s="6"/>
      <c r="F16" s="47">
        <f>SUM(H16:S16)</f>
        <v>1</v>
      </c>
      <c r="H16" s="47">
        <f>IFERROR(H15/$F15,0)</f>
        <v>0</v>
      </c>
      <c r="I16" s="47">
        <f>IFERROR(I15/$F15,0)</f>
        <v>0</v>
      </c>
      <c r="J16" s="47">
        <f>IFERROR(J15/$F15,0)</f>
        <v>0.18677206230944357</v>
      </c>
      <c r="K16" s="47">
        <f>IFERROR(K15/$F15,0)</f>
        <v>0</v>
      </c>
      <c r="M16" s="47">
        <f>IFERROR(M15/$F15,0)</f>
        <v>0.2488194365782265</v>
      </c>
      <c r="N16" s="47">
        <f>IFERROR(N15/$F15,0)</f>
        <v>0.35601441324906186</v>
      </c>
      <c r="O16" s="47">
        <f>IFERROR(O15/$F15,0)</f>
        <v>0.1788403844397807</v>
      </c>
      <c r="P16" s="47">
        <f>IFERROR(P15/$F15,0)</f>
        <v>2.9553703423487399E-2</v>
      </c>
      <c r="Q16" s="47">
        <f>IFERROR(Q15/$F15,0)</f>
        <v>0</v>
      </c>
      <c r="S16" s="47">
        <f>IFERROR(S15/$F15,0)</f>
        <v>0</v>
      </c>
    </row>
    <row r="17" spans="1:22" x14ac:dyDescent="0.2">
      <c r="C17" s="19"/>
      <c r="D17" s="6"/>
      <c r="F17" s="138"/>
      <c r="H17" s="47"/>
      <c r="I17" s="47"/>
      <c r="J17" s="47"/>
      <c r="K17" s="47"/>
    </row>
    <row r="18" spans="1:22" x14ac:dyDescent="0.2">
      <c r="A18" s="26">
        <f>A16+1</f>
        <v>3</v>
      </c>
      <c r="C18" s="19" t="s">
        <v>308</v>
      </c>
      <c r="D18" s="6" t="s">
        <v>477</v>
      </c>
      <c r="F18" s="10">
        <f>SUM(H18:S18)</f>
        <v>1</v>
      </c>
      <c r="H18" s="10">
        <v>0</v>
      </c>
      <c r="I18" s="10">
        <v>0</v>
      </c>
      <c r="J18" s="10">
        <v>0</v>
      </c>
      <c r="K18" s="10">
        <v>0</v>
      </c>
      <c r="L18" s="10"/>
      <c r="M18" s="10">
        <v>0</v>
      </c>
      <c r="N18" s="10">
        <v>0</v>
      </c>
      <c r="O18" s="10">
        <v>1</v>
      </c>
      <c r="P18" s="10">
        <v>0</v>
      </c>
      <c r="Q18" s="10">
        <v>0</v>
      </c>
      <c r="R18" s="10"/>
      <c r="S18" s="10">
        <v>0</v>
      </c>
    </row>
    <row r="19" spans="1:22" x14ac:dyDescent="0.2">
      <c r="A19" s="26">
        <f>A18+1</f>
        <v>4</v>
      </c>
      <c r="C19" s="19"/>
      <c r="D19" s="6"/>
      <c r="F19" s="47">
        <f>SUM(H19:S19)</f>
        <v>1</v>
      </c>
      <c r="H19" s="47">
        <f>IFERROR(H18/$F18,0)</f>
        <v>0</v>
      </c>
      <c r="I19" s="47">
        <f>IFERROR(I18/$F18,0)</f>
        <v>0</v>
      </c>
      <c r="J19" s="47">
        <f>IFERROR(J18/$F18,0)</f>
        <v>0</v>
      </c>
      <c r="K19" s="47">
        <f>IFERROR(K18/$F18,0)</f>
        <v>0</v>
      </c>
      <c r="M19" s="47">
        <f>IFERROR(M18/$F18,0)</f>
        <v>0</v>
      </c>
      <c r="N19" s="47">
        <f>IFERROR(N18/$F18,0)</f>
        <v>0</v>
      </c>
      <c r="O19" s="47">
        <f>IFERROR(O18/$F18,0)</f>
        <v>1</v>
      </c>
      <c r="P19" s="47">
        <f>IFERROR(P18/$F18,0)</f>
        <v>0</v>
      </c>
      <c r="Q19" s="47">
        <f>IFERROR(Q18/$F18,0)</f>
        <v>0</v>
      </c>
      <c r="S19" s="47">
        <f>IFERROR(S18/$F18,0)</f>
        <v>0</v>
      </c>
    </row>
    <row r="20" spans="1:22" x14ac:dyDescent="0.2">
      <c r="C20" s="6"/>
      <c r="D20" s="6"/>
    </row>
    <row r="21" spans="1:22" x14ac:dyDescent="0.2">
      <c r="A21" s="26">
        <f>A19+1</f>
        <v>5</v>
      </c>
      <c r="C21" s="19" t="s">
        <v>307</v>
      </c>
      <c r="D21" s="6" t="s">
        <v>477</v>
      </c>
      <c r="F21" s="10">
        <f>SUM(H21:S21)</f>
        <v>1</v>
      </c>
      <c r="H21" s="10">
        <v>0</v>
      </c>
      <c r="I21" s="10">
        <v>0</v>
      </c>
      <c r="J21" s="10">
        <v>0</v>
      </c>
      <c r="K21" s="10">
        <v>0</v>
      </c>
      <c r="L21" s="10"/>
      <c r="M21" s="10">
        <v>0</v>
      </c>
      <c r="N21" s="10">
        <v>1</v>
      </c>
      <c r="O21" s="10">
        <v>0</v>
      </c>
      <c r="P21" s="10">
        <v>0</v>
      </c>
      <c r="Q21" s="10">
        <v>0</v>
      </c>
      <c r="R21" s="10"/>
      <c r="S21" s="10">
        <v>0</v>
      </c>
    </row>
    <row r="22" spans="1:22" x14ac:dyDescent="0.2">
      <c r="A22" s="26">
        <f>A21+1</f>
        <v>6</v>
      </c>
      <c r="C22" s="19"/>
      <c r="D22" s="6"/>
      <c r="F22" s="47">
        <f>SUM(H22:S22)</f>
        <v>1</v>
      </c>
      <c r="H22" s="47">
        <f>IFERROR(H21/$F21,0)</f>
        <v>0</v>
      </c>
      <c r="I22" s="47">
        <f>IFERROR(I21/$F21,0)</f>
        <v>0</v>
      </c>
      <c r="J22" s="47">
        <f>IFERROR(J21/$F21,0)</f>
        <v>0</v>
      </c>
      <c r="K22" s="47">
        <f>IFERROR(K21/$F21,0)</f>
        <v>0</v>
      </c>
      <c r="M22" s="47">
        <f>IFERROR(M21/$F21,0)</f>
        <v>0</v>
      </c>
      <c r="N22" s="47">
        <f>IFERROR(N21/$F21,0)</f>
        <v>1</v>
      </c>
      <c r="O22" s="47">
        <f>IFERROR(O21/$F21,0)</f>
        <v>0</v>
      </c>
      <c r="P22" s="47">
        <f>IFERROR(P21/$F21,0)</f>
        <v>0</v>
      </c>
      <c r="Q22" s="47">
        <f>IFERROR(Q21/$F21,0)</f>
        <v>0</v>
      </c>
      <c r="S22" s="47">
        <f>IFERROR(S21/$F21,0)</f>
        <v>0</v>
      </c>
    </row>
    <row r="23" spans="1:22" x14ac:dyDescent="0.2">
      <c r="C23" s="6"/>
      <c r="D23" s="6"/>
    </row>
    <row r="24" spans="1:22" x14ac:dyDescent="0.2">
      <c r="A24" s="26">
        <f>A22+1</f>
        <v>7</v>
      </c>
      <c r="C24" s="19" t="s">
        <v>319</v>
      </c>
      <c r="D24" s="6" t="s">
        <v>477</v>
      </c>
      <c r="F24" s="10">
        <f>SUM(H24:S24)</f>
        <v>1</v>
      </c>
      <c r="H24" s="10">
        <v>0</v>
      </c>
      <c r="I24" s="10">
        <v>0</v>
      </c>
      <c r="J24" s="10">
        <v>0</v>
      </c>
      <c r="K24" s="10">
        <v>0</v>
      </c>
      <c r="L24" s="10"/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/>
      <c r="S24" s="10">
        <v>0</v>
      </c>
    </row>
    <row r="25" spans="1:22" x14ac:dyDescent="0.2">
      <c r="A25" s="26">
        <f>A24+1</f>
        <v>8</v>
      </c>
      <c r="C25" s="19"/>
      <c r="D25" s="6"/>
      <c r="F25" s="47">
        <f>SUM(H25:S25)</f>
        <v>1</v>
      </c>
      <c r="H25" s="47">
        <f>IFERROR(H24/$F24,0)</f>
        <v>0</v>
      </c>
      <c r="I25" s="47">
        <f>IFERROR(I24/$F24,0)</f>
        <v>0</v>
      </c>
      <c r="J25" s="47">
        <f>IFERROR(J24/$F24,0)</f>
        <v>0</v>
      </c>
      <c r="K25" s="47">
        <f>IFERROR(K24/$F24,0)</f>
        <v>0</v>
      </c>
      <c r="M25" s="47">
        <f>IFERROR(M24/$F24,0)</f>
        <v>0</v>
      </c>
      <c r="N25" s="47">
        <f>IFERROR(N24/$F24,0)</f>
        <v>0</v>
      </c>
      <c r="O25" s="47">
        <f>IFERROR(O24/$F24,0)</f>
        <v>0</v>
      </c>
      <c r="P25" s="47">
        <f>IFERROR(P24/$F24,0)</f>
        <v>0</v>
      </c>
      <c r="Q25" s="47">
        <f>IFERROR(Q24/$F24,0)</f>
        <v>1</v>
      </c>
      <c r="S25" s="47">
        <f>IFERROR(S24/$F24,0)</f>
        <v>0</v>
      </c>
    </row>
    <row r="26" spans="1:22" x14ac:dyDescent="0.2">
      <c r="C26" s="19"/>
      <c r="D26" s="6"/>
      <c r="H26" s="47"/>
      <c r="I26" s="47"/>
      <c r="J26" s="47"/>
      <c r="K26" s="47"/>
      <c r="M26" s="47"/>
      <c r="N26" s="47"/>
      <c r="O26" s="47"/>
      <c r="S26" s="47"/>
      <c r="V26" s="5"/>
    </row>
    <row r="27" spans="1:22" x14ac:dyDescent="0.2">
      <c r="A27" s="26">
        <f>A25+1</f>
        <v>9</v>
      </c>
      <c r="C27" s="19" t="s">
        <v>306</v>
      </c>
      <c r="D27" s="6" t="s">
        <v>477</v>
      </c>
      <c r="F27" s="10">
        <f>SUM(H27:S27)</f>
        <v>1</v>
      </c>
      <c r="H27" s="10">
        <v>0</v>
      </c>
      <c r="I27" s="10">
        <v>0</v>
      </c>
      <c r="J27" s="10">
        <v>0</v>
      </c>
      <c r="K27" s="10">
        <v>0</v>
      </c>
      <c r="L27" s="10"/>
      <c r="M27" s="10">
        <v>0</v>
      </c>
      <c r="N27" s="10">
        <v>0</v>
      </c>
      <c r="O27" s="10">
        <v>0</v>
      </c>
      <c r="P27" s="10">
        <v>1</v>
      </c>
      <c r="Q27" s="10">
        <v>0</v>
      </c>
      <c r="R27" s="10"/>
      <c r="S27" s="10">
        <v>0</v>
      </c>
    </row>
    <row r="28" spans="1:22" x14ac:dyDescent="0.2">
      <c r="A28" s="26">
        <f>A27+1</f>
        <v>10</v>
      </c>
      <c r="C28" s="19"/>
      <c r="D28" s="6"/>
      <c r="F28" s="47">
        <f>SUM(H28:S28)</f>
        <v>1</v>
      </c>
      <c r="H28" s="47">
        <f>IFERROR(H27/$F27,0)</f>
        <v>0</v>
      </c>
      <c r="I28" s="47">
        <f>IFERROR(I27/$F27,0)</f>
        <v>0</v>
      </c>
      <c r="J28" s="47">
        <f>IFERROR(J27/$F27,0)</f>
        <v>0</v>
      </c>
      <c r="K28" s="47">
        <f>IFERROR(K27/$F27,0)</f>
        <v>0</v>
      </c>
      <c r="M28" s="47">
        <f>IFERROR(M27/$F27,0)</f>
        <v>0</v>
      </c>
      <c r="N28" s="47">
        <f>IFERROR(N27/$F27,0)</f>
        <v>0</v>
      </c>
      <c r="O28" s="47">
        <f>IFERROR(O27/$F27,0)</f>
        <v>0</v>
      </c>
      <c r="P28" s="47">
        <f>IFERROR(P27/$F27,0)</f>
        <v>1</v>
      </c>
      <c r="Q28" s="47">
        <f>IFERROR(Q27/$F27,0)</f>
        <v>0</v>
      </c>
      <c r="S28" s="47">
        <f>IFERROR(S27/$F27,0)</f>
        <v>0</v>
      </c>
    </row>
    <row r="29" spans="1:22" x14ac:dyDescent="0.2">
      <c r="C29" s="6"/>
      <c r="D29" s="6"/>
    </row>
    <row r="30" spans="1:22" x14ac:dyDescent="0.2">
      <c r="A30" s="26">
        <f>A28+1</f>
        <v>11</v>
      </c>
      <c r="C30" s="19" t="s">
        <v>320</v>
      </c>
      <c r="D30" s="6" t="s">
        <v>477</v>
      </c>
      <c r="F30" s="10">
        <f>SUM(H30:S30)</f>
        <v>1</v>
      </c>
      <c r="H30" s="10">
        <v>0</v>
      </c>
      <c r="I30" s="10">
        <v>0</v>
      </c>
      <c r="J30" s="10">
        <v>0</v>
      </c>
      <c r="K30" s="10">
        <v>1</v>
      </c>
      <c r="L30" s="10"/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/>
      <c r="S30" s="10">
        <v>0</v>
      </c>
    </row>
    <row r="31" spans="1:22" x14ac:dyDescent="0.2">
      <c r="A31" s="26">
        <f>A30+1</f>
        <v>12</v>
      </c>
      <c r="C31" s="19"/>
      <c r="D31" s="6"/>
      <c r="F31" s="47">
        <f>SUM(H31:S31)</f>
        <v>1</v>
      </c>
      <c r="H31" s="47">
        <f>IFERROR(H30/$F30,0)</f>
        <v>0</v>
      </c>
      <c r="I31" s="47">
        <f>IFERROR(I30/$F30,0)</f>
        <v>0</v>
      </c>
      <c r="J31" s="47">
        <f>IFERROR(J30/$F30,0)</f>
        <v>0</v>
      </c>
      <c r="K31" s="47">
        <f>IFERROR(K30/$F30,0)</f>
        <v>1</v>
      </c>
      <c r="M31" s="47">
        <f>IFERROR(M30/$F30,0)</f>
        <v>0</v>
      </c>
      <c r="N31" s="47">
        <f>IFERROR(N30/$F30,0)</f>
        <v>0</v>
      </c>
      <c r="O31" s="47">
        <f>IFERROR(O30/$F30,0)</f>
        <v>0</v>
      </c>
      <c r="P31" s="47">
        <f>IFERROR(P30/$F30,0)</f>
        <v>0</v>
      </c>
      <c r="Q31" s="47">
        <f>IFERROR(Q30/$F30,0)</f>
        <v>0</v>
      </c>
      <c r="S31" s="47">
        <f>IFERROR(S30/$F30,0)</f>
        <v>0</v>
      </c>
    </row>
    <row r="32" spans="1:22" x14ac:dyDescent="0.2">
      <c r="C32" s="19"/>
      <c r="D32" s="6"/>
      <c r="H32" s="47"/>
      <c r="I32" s="47"/>
      <c r="J32" s="47"/>
      <c r="K32" s="47"/>
      <c r="M32" s="47"/>
      <c r="N32" s="47"/>
      <c r="O32" s="47"/>
      <c r="S32" s="47"/>
    </row>
    <row r="33" spans="1:42" x14ac:dyDescent="0.2">
      <c r="A33" s="26">
        <f>A31+1</f>
        <v>13</v>
      </c>
      <c r="C33" s="19" t="s">
        <v>315</v>
      </c>
      <c r="D33" s="6" t="s">
        <v>477</v>
      </c>
      <c r="F33" s="10">
        <f>SUM(H33:S33)</f>
        <v>1</v>
      </c>
      <c r="H33" s="10">
        <v>0</v>
      </c>
      <c r="I33" s="10">
        <v>0</v>
      </c>
      <c r="J33" s="10">
        <v>0</v>
      </c>
      <c r="K33" s="10">
        <v>0</v>
      </c>
      <c r="L33" s="10"/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/>
      <c r="S33" s="10">
        <v>1</v>
      </c>
    </row>
    <row r="34" spans="1:42" x14ac:dyDescent="0.2">
      <c r="A34" s="26">
        <f>A33+1</f>
        <v>14</v>
      </c>
      <c r="C34" s="19"/>
      <c r="D34" s="6"/>
      <c r="F34" s="47">
        <f>SUM(H34:S34)</f>
        <v>1</v>
      </c>
      <c r="H34" s="47">
        <f>IFERROR(H33/$F33,0)</f>
        <v>0</v>
      </c>
      <c r="I34" s="47">
        <f>IFERROR(I33/$F33,0)</f>
        <v>0</v>
      </c>
      <c r="J34" s="47">
        <f>IFERROR(J33/$F33,0)</f>
        <v>0</v>
      </c>
      <c r="K34" s="47">
        <f>IFERROR(K33/$F33,0)</f>
        <v>0</v>
      </c>
      <c r="M34" s="47">
        <f>IFERROR(M33/$F33,0)</f>
        <v>0</v>
      </c>
      <c r="N34" s="47">
        <f>IFERROR(N33/$F33,0)</f>
        <v>0</v>
      </c>
      <c r="O34" s="47">
        <f>IFERROR(O33/$F33,0)</f>
        <v>0</v>
      </c>
      <c r="P34" s="47">
        <f>IFERROR(P33/$F33,0)</f>
        <v>0</v>
      </c>
      <c r="Q34" s="47">
        <f>IFERROR(Q33/$F33,0)</f>
        <v>0</v>
      </c>
      <c r="S34" s="47">
        <f>IFERROR(S33/$F33,0)</f>
        <v>1</v>
      </c>
    </row>
    <row r="35" spans="1:42" x14ac:dyDescent="0.2">
      <c r="C35" s="6"/>
      <c r="D35" s="6"/>
    </row>
    <row r="36" spans="1:42" x14ac:dyDescent="0.2">
      <c r="A36" s="26">
        <f>A34+1</f>
        <v>15</v>
      </c>
      <c r="C36" s="19" t="s">
        <v>312</v>
      </c>
      <c r="D36" s="6" t="s">
        <v>477</v>
      </c>
      <c r="F36" s="10">
        <f>SUM(H36:S36)</f>
        <v>565624.7809294943</v>
      </c>
      <c r="H36" s="10">
        <v>65950.71131455584</v>
      </c>
      <c r="I36" s="10">
        <v>12614.033806575582</v>
      </c>
      <c r="J36" s="10">
        <v>66903.380851059512</v>
      </c>
      <c r="K36" s="10">
        <v>0</v>
      </c>
      <c r="L36" s="10"/>
      <c r="M36" s="10">
        <v>87870.752514497522</v>
      </c>
      <c r="N36" s="10">
        <v>167835.01764249537</v>
      </c>
      <c r="O36" s="10">
        <v>150968.24809454841</v>
      </c>
      <c r="P36" s="10">
        <v>13482.636705762121</v>
      </c>
      <c r="Q36" s="10">
        <v>0</v>
      </c>
      <c r="R36" s="10"/>
      <c r="S36" s="10">
        <v>0</v>
      </c>
    </row>
    <row r="37" spans="1:42" x14ac:dyDescent="0.2">
      <c r="A37" s="26">
        <f>A36+1</f>
        <v>16</v>
      </c>
      <c r="C37" s="19"/>
      <c r="D37" s="6"/>
      <c r="F37" s="47">
        <f>SUM(H37:S37)</f>
        <v>1.0000000000000002</v>
      </c>
      <c r="H37" s="47">
        <f>IFERROR(H36/$F36,0)</f>
        <v>0.11659798781478187</v>
      </c>
      <c r="I37" s="47">
        <f>IFERROR(I36/$F36,0)</f>
        <v>2.2301062881026661E-2</v>
      </c>
      <c r="J37" s="47">
        <f>IFERROR(J36/$F36,0)</f>
        <v>0.11828226610071224</v>
      </c>
      <c r="K37" s="47">
        <f>IFERROR(K36/$F36,0)</f>
        <v>0</v>
      </c>
      <c r="M37" s="47">
        <f>IFERROR(M36/$F36,0)</f>
        <v>0.15535166682424881</v>
      </c>
      <c r="N37" s="47">
        <f>IFERROR(N36/$F36,0)</f>
        <v>0.29672500799326923</v>
      </c>
      <c r="O37" s="47">
        <f>IFERROR(O36/$F36,0)</f>
        <v>0.26690529337569241</v>
      </c>
      <c r="P37" s="47">
        <f>IFERROR(P36/$F36,0)</f>
        <v>2.3836715010268874E-2</v>
      </c>
      <c r="Q37" s="47">
        <f>IFERROR(Q36/$F36,0)</f>
        <v>0</v>
      </c>
      <c r="S37" s="47">
        <f>IFERROR(S36/$F36,0)</f>
        <v>0</v>
      </c>
      <c r="AP37" s="5"/>
    </row>
    <row r="38" spans="1:42" x14ac:dyDescent="0.2">
      <c r="C38" s="6"/>
      <c r="D38" s="6"/>
    </row>
    <row r="39" spans="1:42" x14ac:dyDescent="0.2">
      <c r="A39" s="26">
        <f>A37+1</f>
        <v>17</v>
      </c>
      <c r="C39" s="19" t="s">
        <v>310</v>
      </c>
      <c r="D39" s="6" t="s">
        <v>477</v>
      </c>
      <c r="F39" s="149">
        <f>SUM(H39:S39)</f>
        <v>99.999999999999986</v>
      </c>
      <c r="H39" s="149">
        <v>13.280430724454096</v>
      </c>
      <c r="I39" s="149">
        <v>2.5400757442198523</v>
      </c>
      <c r="J39" s="149">
        <v>13.472268864341491</v>
      </c>
      <c r="K39" s="149">
        <v>4.1653951180326656</v>
      </c>
      <c r="L39" s="149"/>
      <c r="M39" s="149">
        <v>17.787374884051626</v>
      </c>
      <c r="N39" s="149">
        <v>24.556492904189241</v>
      </c>
      <c r="O39" s="149">
        <v>8.8265212684261964</v>
      </c>
      <c r="P39" s="149">
        <v>2.1646724879699715</v>
      </c>
      <c r="Q39" s="149">
        <v>13.206768004314858</v>
      </c>
      <c r="R39" s="149"/>
      <c r="S39" s="149">
        <v>0</v>
      </c>
    </row>
    <row r="40" spans="1:42" x14ac:dyDescent="0.2">
      <c r="A40" s="26">
        <f>A39+1</f>
        <v>18</v>
      </c>
      <c r="C40" s="19"/>
      <c r="D40" s="6"/>
      <c r="F40" s="47">
        <f>SUM(H40:S40)</f>
        <v>1.0000000000000002</v>
      </c>
      <c r="H40" s="47">
        <f>IFERROR(H39/$F39,0)</f>
        <v>0.13280430724454098</v>
      </c>
      <c r="I40" s="47">
        <f>IFERROR(I39/$F39,0)</f>
        <v>2.5400757442198527E-2</v>
      </c>
      <c r="J40" s="47">
        <f>IFERROR(J39/$F39,0)</f>
        <v>0.13472268864341491</v>
      </c>
      <c r="K40" s="47">
        <f>IFERROR(K39/$F39,0)</f>
        <v>4.1653951180326665E-2</v>
      </c>
      <c r="M40" s="47">
        <f>IFERROR(M39/$F39,0)</f>
        <v>0.17787374884051629</v>
      </c>
      <c r="N40" s="47">
        <f>IFERROR(N39/$F39,0)</f>
        <v>0.24556492904189245</v>
      </c>
      <c r="O40" s="47">
        <f>IFERROR(O39/$F39,0)</f>
        <v>8.8265212684261976E-2</v>
      </c>
      <c r="P40" s="47">
        <f>IFERROR(P39/$F39,0)</f>
        <v>2.1646724879699718E-2</v>
      </c>
      <c r="Q40" s="47">
        <f>IFERROR(Q39/$F39,0)</f>
        <v>0.13206768004314859</v>
      </c>
      <c r="S40" s="47">
        <f>IFERROR(S39/$F39,0)</f>
        <v>0</v>
      </c>
    </row>
    <row r="41" spans="1:42" x14ac:dyDescent="0.2">
      <c r="C41" s="6"/>
      <c r="D41" s="6"/>
    </row>
    <row r="42" spans="1:42" x14ac:dyDescent="0.2">
      <c r="A42" s="26">
        <f>A40+1</f>
        <v>19</v>
      </c>
      <c r="C42" s="19" t="s">
        <v>321</v>
      </c>
      <c r="D42" s="6" t="s">
        <v>477</v>
      </c>
      <c r="F42" s="10">
        <f>SUM(H42:S42)</f>
        <v>262900.41468069016</v>
      </c>
      <c r="H42" s="10">
        <v>28470.268114147868</v>
      </c>
      <c r="I42" s="10">
        <v>5445.3533148606148</v>
      </c>
      <c r="J42" s="10">
        <v>28881.526106485155</v>
      </c>
      <c r="K42" s="10">
        <v>26894.902828451817</v>
      </c>
      <c r="L42" s="10"/>
      <c r="M42" s="10">
        <v>36476.980217628588</v>
      </c>
      <c r="N42" s="10">
        <v>51284.355031017105</v>
      </c>
      <c r="O42" s="10">
        <v>21995.349183684528</v>
      </c>
      <c r="P42" s="10">
        <v>4943.4762042366656</v>
      </c>
      <c r="Q42" s="10">
        <v>58508.203680177823</v>
      </c>
      <c r="R42" s="10"/>
      <c r="S42" s="10">
        <v>0</v>
      </c>
    </row>
    <row r="43" spans="1:42" x14ac:dyDescent="0.2">
      <c r="A43" s="26">
        <f>A42+1</f>
        <v>20</v>
      </c>
      <c r="C43" s="19"/>
      <c r="D43" s="6"/>
      <c r="F43" s="47">
        <f>SUM(H43:S43)</f>
        <v>1</v>
      </c>
      <c r="H43" s="47">
        <f>IFERROR(H42/$F42,0)</f>
        <v>0.10829297530293697</v>
      </c>
      <c r="I43" s="47">
        <f>IFERROR(I42/$F42,0)</f>
        <v>2.0712608313966922E-2</v>
      </c>
      <c r="J43" s="47">
        <f>IFERROR(J42/$F42,0)</f>
        <v>0.10985728623351039</v>
      </c>
      <c r="K43" s="47">
        <f>IFERROR(K42/$F42,0)</f>
        <v>0.10230072425377285</v>
      </c>
      <c r="M43" s="47">
        <f>IFERROR(M42/$F42,0)</f>
        <v>0.13874827950321905</v>
      </c>
      <c r="N43" s="47">
        <f>IFERROR(N42/$F42,0)</f>
        <v>0.1950714117104202</v>
      </c>
      <c r="O43" s="47">
        <f>IFERROR(O42/$F42,0)</f>
        <v>8.3664185963340243E-2</v>
      </c>
      <c r="P43" s="47">
        <f>IFERROR(P42/$F42,0)</f>
        <v>1.8803607480957541E-2</v>
      </c>
      <c r="Q43" s="47">
        <f>IFERROR(Q42/$F42,0)</f>
        <v>0.2225489212378759</v>
      </c>
      <c r="S43" s="47">
        <f>IFERROR(S42/$F42,0)</f>
        <v>0</v>
      </c>
    </row>
    <row r="44" spans="1:42" x14ac:dyDescent="0.2">
      <c r="C44" s="6"/>
      <c r="D44" s="6"/>
    </row>
    <row r="45" spans="1:42" x14ac:dyDescent="0.2">
      <c r="A45" s="26">
        <f>A43+1</f>
        <v>21</v>
      </c>
      <c r="C45" s="19" t="s">
        <v>309</v>
      </c>
      <c r="D45" s="142" t="s">
        <v>476</v>
      </c>
      <c r="F45" s="10">
        <f>SUM(H45:S45)</f>
        <v>16232.575325999998</v>
      </c>
      <c r="H45" s="10">
        <v>12229.327214586983</v>
      </c>
      <c r="I45" s="10">
        <v>2339.0368934872786</v>
      </c>
      <c r="J45" s="10">
        <v>1664.2112179257374</v>
      </c>
      <c r="K45" s="10">
        <v>0</v>
      </c>
      <c r="L45" s="10"/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/>
      <c r="S45" s="10">
        <v>0</v>
      </c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42" x14ac:dyDescent="0.2">
      <c r="A46" s="26">
        <f>A45+1</f>
        <v>22</v>
      </c>
      <c r="C46" s="19"/>
      <c r="D46" s="142"/>
      <c r="F46" s="47">
        <f>SUM(H46:S46)</f>
        <v>1</v>
      </c>
      <c r="H46" s="47">
        <f>IFERROR(H45/$F45,0)</f>
        <v>0.75338182444772372</v>
      </c>
      <c r="I46" s="47">
        <f>IFERROR(I45/$F45,0)</f>
        <v>0.144095243454118</v>
      </c>
      <c r="J46" s="47">
        <f>IFERROR(J45/$F45,0)</f>
        <v>0.10252293209815828</v>
      </c>
      <c r="K46" s="47">
        <f>IFERROR(K45/$F45,0)</f>
        <v>0</v>
      </c>
      <c r="M46" s="47">
        <f>IFERROR(M45/$F45,0)</f>
        <v>0</v>
      </c>
      <c r="N46" s="47">
        <f>IFERROR(N45/$F45,0)</f>
        <v>0</v>
      </c>
      <c r="O46" s="47">
        <f>IFERROR(O45/$F45,0)</f>
        <v>0</v>
      </c>
      <c r="P46" s="47">
        <f>IFERROR(P45/$F45,0)</f>
        <v>0</v>
      </c>
      <c r="Q46" s="47">
        <f>IFERROR(Q45/$F45,0)</f>
        <v>0</v>
      </c>
      <c r="S46" s="47">
        <f>IFERROR(S45/$F45,0)</f>
        <v>0</v>
      </c>
    </row>
    <row r="47" spans="1:42" x14ac:dyDescent="0.2">
      <c r="F47" s="26"/>
      <c r="G47" s="26"/>
      <c r="H47" s="114"/>
      <c r="I47" s="114"/>
      <c r="J47" s="114"/>
      <c r="K47" s="114"/>
      <c r="M47" s="114"/>
      <c r="N47" s="114"/>
      <c r="O47" s="114"/>
      <c r="P47" s="114"/>
      <c r="Q47" s="114"/>
      <c r="R47" s="26"/>
      <c r="S47" s="114"/>
    </row>
    <row r="48" spans="1:42" x14ac:dyDescent="0.2">
      <c r="A48" s="26">
        <f>A46+1</f>
        <v>23</v>
      </c>
      <c r="C48" s="19" t="s">
        <v>303</v>
      </c>
      <c r="D48" s="6" t="s">
        <v>477</v>
      </c>
      <c r="F48" s="10">
        <f>SUM(H48:S48)</f>
        <v>9828103.3360033967</v>
      </c>
      <c r="H48" s="10">
        <v>2750900.1750036739</v>
      </c>
      <c r="I48" s="10">
        <v>526149.7126317193</v>
      </c>
      <c r="J48" s="10">
        <v>2790637.4081957322</v>
      </c>
      <c r="K48" s="10">
        <v>0</v>
      </c>
      <c r="L48" s="10"/>
      <c r="M48" s="10">
        <v>3760416.040172271</v>
      </c>
      <c r="N48" s="10">
        <v>0</v>
      </c>
      <c r="O48" s="10">
        <v>0</v>
      </c>
      <c r="P48" s="10">
        <v>0</v>
      </c>
      <c r="Q48" s="10">
        <v>0</v>
      </c>
      <c r="R48" s="10"/>
      <c r="S48" s="10">
        <v>0</v>
      </c>
    </row>
    <row r="49" spans="1:19" x14ac:dyDescent="0.2">
      <c r="A49" s="26">
        <f>A48+1</f>
        <v>24</v>
      </c>
      <c r="C49" s="19"/>
      <c r="D49" s="6"/>
      <c r="F49" s="47">
        <f>SUM(H49:S49)</f>
        <v>1</v>
      </c>
      <c r="H49" s="47">
        <f>IFERROR(H48/$F48,0)</f>
        <v>0.2799014297017281</v>
      </c>
      <c r="I49" s="47">
        <f>IFERROR(I48/$F48,0)</f>
        <v>5.3535223902690297E-2</v>
      </c>
      <c r="J49" s="47">
        <f>IFERROR(J48/$F48,0)</f>
        <v>0.28394465471000496</v>
      </c>
      <c r="K49" s="47">
        <f>IFERROR(K48/$F48,0)</f>
        <v>0</v>
      </c>
      <c r="M49" s="47">
        <f>IFERROR(M48/$F48,0)</f>
        <v>0.38261869168557666</v>
      </c>
      <c r="N49" s="47">
        <f>IFERROR(N48/$F48,0)</f>
        <v>0</v>
      </c>
      <c r="O49" s="47">
        <f>IFERROR(O48/$F48,0)</f>
        <v>0</v>
      </c>
      <c r="P49" s="47">
        <f>IFERROR(P48/$F48,0)</f>
        <v>0</v>
      </c>
      <c r="Q49" s="47">
        <f>IFERROR(Q48/$F48,0)</f>
        <v>0</v>
      </c>
      <c r="S49" s="47">
        <f>IFERROR(S48/$F48,0)</f>
        <v>0</v>
      </c>
    </row>
    <row r="50" spans="1:19" x14ac:dyDescent="0.2">
      <c r="C50" s="6"/>
      <c r="D50" s="6"/>
      <c r="F50" s="47"/>
      <c r="H50" s="47"/>
      <c r="I50" s="47"/>
      <c r="J50" s="47"/>
      <c r="K50" s="47"/>
      <c r="M50" s="47"/>
      <c r="N50" s="47"/>
      <c r="O50" s="47"/>
      <c r="P50" s="47"/>
      <c r="Q50" s="47"/>
      <c r="S50" s="47"/>
    </row>
    <row r="56" spans="1:19" ht="15" customHeight="1" x14ac:dyDescent="0.2">
      <c r="A56" s="230" t="s">
        <v>0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</row>
    <row r="57" spans="1:19" ht="15" customHeight="1" x14ac:dyDescent="0.2">
      <c r="A57" s="230" t="s">
        <v>491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</row>
    <row r="59" spans="1:19" x14ac:dyDescent="0.2">
      <c r="H59" s="231" t="s">
        <v>292</v>
      </c>
      <c r="I59" s="231"/>
      <c r="J59" s="231"/>
      <c r="K59" s="231"/>
      <c r="M59" s="231" t="s">
        <v>293</v>
      </c>
      <c r="N59" s="231"/>
      <c r="O59" s="231"/>
      <c r="P59" s="231"/>
      <c r="Q59" s="231"/>
    </row>
    <row r="60" spans="1:19" x14ac:dyDescent="0.2">
      <c r="H60" s="26"/>
      <c r="I60" s="26"/>
      <c r="J60" s="26"/>
      <c r="K60" s="26" t="s">
        <v>217</v>
      </c>
      <c r="Q60" s="26" t="s">
        <v>294</v>
      </c>
      <c r="S60" s="19"/>
    </row>
    <row r="61" spans="1:19" x14ac:dyDescent="0.2">
      <c r="A61" s="26" t="s">
        <v>3</v>
      </c>
      <c r="C61" s="26" t="s">
        <v>11</v>
      </c>
      <c r="H61" s="26" t="s">
        <v>295</v>
      </c>
      <c r="I61" s="26" t="s">
        <v>295</v>
      </c>
      <c r="J61" s="19" t="s">
        <v>296</v>
      </c>
      <c r="K61" s="19" t="s">
        <v>297</v>
      </c>
      <c r="L61" s="40"/>
      <c r="M61" s="19" t="s">
        <v>11</v>
      </c>
      <c r="N61" s="19" t="s">
        <v>11</v>
      </c>
      <c r="O61" s="19" t="s">
        <v>11</v>
      </c>
      <c r="P61" s="19" t="s">
        <v>489</v>
      </c>
      <c r="Q61" s="19" t="s">
        <v>297</v>
      </c>
      <c r="R61" s="19"/>
      <c r="S61" s="19" t="s">
        <v>11</v>
      </c>
    </row>
    <row r="62" spans="1:19" x14ac:dyDescent="0.2">
      <c r="A62" s="106" t="s">
        <v>5</v>
      </c>
      <c r="C62" s="106" t="s">
        <v>482</v>
      </c>
      <c r="F62" s="106" t="s">
        <v>81</v>
      </c>
      <c r="H62" s="106" t="s">
        <v>490</v>
      </c>
      <c r="I62" s="106" t="s">
        <v>299</v>
      </c>
      <c r="J62" s="106" t="s">
        <v>300</v>
      </c>
      <c r="K62" s="106" t="s">
        <v>87</v>
      </c>
      <c r="L62" s="26"/>
      <c r="M62" s="18" t="s">
        <v>103</v>
      </c>
      <c r="N62" s="18" t="s">
        <v>111</v>
      </c>
      <c r="O62" s="18" t="s">
        <v>301</v>
      </c>
      <c r="P62" s="18" t="s">
        <v>302</v>
      </c>
      <c r="Q62" s="18" t="s">
        <v>87</v>
      </c>
      <c r="R62" s="19"/>
      <c r="S62" s="18" t="s">
        <v>215</v>
      </c>
    </row>
    <row r="63" spans="1:19" x14ac:dyDescent="0.2">
      <c r="F63" s="26" t="s">
        <v>64</v>
      </c>
      <c r="G63" s="26"/>
      <c r="H63" s="114" t="s">
        <v>13</v>
      </c>
      <c r="I63" s="114" t="s">
        <v>14</v>
      </c>
      <c r="J63" s="114" t="s">
        <v>15</v>
      </c>
      <c r="K63" s="114" t="s">
        <v>16</v>
      </c>
      <c r="M63" s="114" t="s">
        <v>65</v>
      </c>
      <c r="N63" s="114" t="s">
        <v>66</v>
      </c>
      <c r="O63" s="114" t="s">
        <v>67</v>
      </c>
      <c r="P63" s="114" t="s">
        <v>68</v>
      </c>
      <c r="Q63" s="114" t="s">
        <v>69</v>
      </c>
      <c r="R63" s="26"/>
      <c r="S63" s="114" t="s">
        <v>70</v>
      </c>
    </row>
    <row r="64" spans="1:19" x14ac:dyDescent="0.2">
      <c r="C64" s="6"/>
      <c r="D64" s="6"/>
    </row>
    <row r="65" spans="1:19" x14ac:dyDescent="0.2">
      <c r="A65" s="26">
        <f>A49+1</f>
        <v>25</v>
      </c>
      <c r="C65" s="19" t="s">
        <v>311</v>
      </c>
      <c r="D65" s="6" t="s">
        <v>477</v>
      </c>
      <c r="F65" s="10">
        <f>SUM(H65:S65)</f>
        <v>11511856.863178231</v>
      </c>
      <c r="H65" s="10">
        <v>1876062.8465172746</v>
      </c>
      <c r="I65" s="10">
        <v>358824.33559145458</v>
      </c>
      <c r="J65" s="10">
        <v>1903162.901798239</v>
      </c>
      <c r="K65" s="10">
        <v>0</v>
      </c>
      <c r="L65" s="10"/>
      <c r="M65" s="10">
        <v>2562756.4998644809</v>
      </c>
      <c r="N65" s="10">
        <v>3496978.1869334034</v>
      </c>
      <c r="O65" s="10">
        <v>1029780.7535093786</v>
      </c>
      <c r="P65" s="10">
        <v>284291.33896399941</v>
      </c>
      <c r="Q65" s="10">
        <v>0</v>
      </c>
      <c r="R65" s="10"/>
      <c r="S65" s="10">
        <v>0</v>
      </c>
    </row>
    <row r="66" spans="1:19" x14ac:dyDescent="0.2">
      <c r="A66" s="26">
        <f>A65+1</f>
        <v>26</v>
      </c>
      <c r="C66" s="19"/>
      <c r="D66" s="6"/>
      <c r="F66" s="47">
        <f>SUM(H66:S66)</f>
        <v>1</v>
      </c>
      <c r="H66" s="47">
        <f>IFERROR(H65/$F65,0)</f>
        <v>0.16296787467172563</v>
      </c>
      <c r="I66" s="47">
        <f>IFERROR(I65/$F65,0)</f>
        <v>3.1169978905765269E-2</v>
      </c>
      <c r="J66" s="47">
        <f>IFERROR(J65/$F65,0)</f>
        <v>0.16532197406707572</v>
      </c>
      <c r="K66" s="47">
        <f>IFERROR(K65/$F65,0)</f>
        <v>0</v>
      </c>
      <c r="M66" s="47">
        <f>IFERROR(M65/$F65,0)</f>
        <v>0.22261886421309679</v>
      </c>
      <c r="N66" s="47">
        <f>IFERROR(N65/$F65,0)</f>
        <v>0.3037718613509538</v>
      </c>
      <c r="O66" s="47">
        <f>IFERROR(O65/$F65,0)</f>
        <v>8.9453922659795251E-2</v>
      </c>
      <c r="P66" s="47">
        <f>IFERROR(P65/$F65,0)</f>
        <v>2.4695524131587519E-2</v>
      </c>
      <c r="Q66" s="47">
        <f>IFERROR(Q65/$F65,0)</f>
        <v>0</v>
      </c>
      <c r="S66" s="47">
        <f>IFERROR(S65/$F65,0)</f>
        <v>0</v>
      </c>
    </row>
    <row r="67" spans="1:19" x14ac:dyDescent="0.2">
      <c r="C67" s="6"/>
      <c r="D67" s="6"/>
    </row>
    <row r="68" spans="1:19" x14ac:dyDescent="0.2">
      <c r="A68" s="26">
        <f>A66+1</f>
        <v>27</v>
      </c>
      <c r="C68" s="19" t="s">
        <v>322</v>
      </c>
      <c r="D68" s="6" t="s">
        <v>477</v>
      </c>
      <c r="F68" s="10">
        <f>SUM(H68:S68)</f>
        <v>569662.85770280543</v>
      </c>
      <c r="H68" s="10">
        <v>58652.492998155896</v>
      </c>
      <c r="I68" s="10">
        <v>11218.143288704556</v>
      </c>
      <c r="J68" s="10">
        <v>59499.738497189741</v>
      </c>
      <c r="K68" s="10">
        <v>47605.036446483478</v>
      </c>
      <c r="L68" s="10"/>
      <c r="M68" s="10">
        <v>76074.337112404537</v>
      </c>
      <c r="N68" s="10">
        <v>107062.88371532835</v>
      </c>
      <c r="O68" s="10">
        <v>49758.545919638695</v>
      </c>
      <c r="P68" s="10">
        <v>10627.502340751915</v>
      </c>
      <c r="Q68" s="10">
        <v>149164.17738414826</v>
      </c>
      <c r="R68" s="10"/>
      <c r="S68" s="10">
        <v>0</v>
      </c>
    </row>
    <row r="69" spans="1:19" x14ac:dyDescent="0.2">
      <c r="A69" s="26">
        <f>A68+1</f>
        <v>28</v>
      </c>
      <c r="C69" s="19"/>
      <c r="D69" s="6"/>
      <c r="F69" s="47">
        <f>SUM(H69:S69)</f>
        <v>1</v>
      </c>
      <c r="H69" s="47">
        <f>IFERROR(H68/$F68,0)</f>
        <v>0.10296000907391974</v>
      </c>
      <c r="I69" s="47">
        <f>IFERROR(I68/$F68,0)</f>
        <v>1.969260087263244E-2</v>
      </c>
      <c r="J69" s="47">
        <f>IFERROR(J68/$F68,0)</f>
        <v>0.10444728437645641</v>
      </c>
      <c r="K69" s="47">
        <f>IFERROR(K68/$F68,0)</f>
        <v>8.3567035840204182E-2</v>
      </c>
      <c r="M69" s="47">
        <f>IFERROR(M68/$F68,0)</f>
        <v>0.13354273687278506</v>
      </c>
      <c r="N69" s="47">
        <f>IFERROR(N68/$F68,0)</f>
        <v>0.18794078333817463</v>
      </c>
      <c r="O69" s="47">
        <f>IFERROR(O68/$F68,0)</f>
        <v>8.7347358611885931E-2</v>
      </c>
      <c r="P69" s="47">
        <f>IFERROR(P68/$F68,0)</f>
        <v>1.8655775424095335E-2</v>
      </c>
      <c r="Q69" s="47">
        <f>IFERROR(Q68/$F68,0)</f>
        <v>0.26184641558984628</v>
      </c>
      <c r="S69" s="47">
        <f>IFERROR(S68/$F68,0)</f>
        <v>0</v>
      </c>
    </row>
    <row r="70" spans="1:19" x14ac:dyDescent="0.2">
      <c r="C70" s="19"/>
      <c r="D70" s="6"/>
      <c r="F70" s="47"/>
      <c r="H70" s="47"/>
      <c r="I70" s="47"/>
      <c r="J70" s="47"/>
      <c r="K70" s="47"/>
      <c r="M70" s="47"/>
      <c r="N70" s="47"/>
      <c r="O70" s="47"/>
      <c r="P70" s="47"/>
      <c r="Q70" s="47"/>
      <c r="S70" s="47"/>
    </row>
    <row r="71" spans="1:19" x14ac:dyDescent="0.2">
      <c r="A71" s="26">
        <f>A69+1</f>
        <v>29</v>
      </c>
      <c r="C71" s="19" t="s">
        <v>314</v>
      </c>
      <c r="D71" s="142" t="s">
        <v>476</v>
      </c>
      <c r="F71" s="10">
        <f>SUM(H71:S71)</f>
        <v>89821.237678983802</v>
      </c>
      <c r="G71" s="10"/>
      <c r="H71" s="10">
        <v>18566.813256393703</v>
      </c>
      <c r="I71" s="10">
        <v>3551.1733752117329</v>
      </c>
      <c r="J71" s="10">
        <v>20071.128377253117</v>
      </c>
      <c r="K71" s="10">
        <v>0</v>
      </c>
      <c r="L71" s="10"/>
      <c r="M71" s="10">
        <v>30269.97935001133</v>
      </c>
      <c r="N71" s="10">
        <v>17362.143320113923</v>
      </c>
      <c r="O71" s="10">
        <v>0</v>
      </c>
      <c r="P71" s="10">
        <v>0</v>
      </c>
      <c r="Q71" s="10">
        <v>0</v>
      </c>
      <c r="R71" s="10"/>
      <c r="S71" s="10">
        <v>0</v>
      </c>
    </row>
    <row r="72" spans="1:19" x14ac:dyDescent="0.2">
      <c r="A72" s="26">
        <f>A71+1</f>
        <v>30</v>
      </c>
      <c r="C72" s="19"/>
      <c r="D72" s="142"/>
      <c r="F72" s="47">
        <f>SUM(H72:S72)</f>
        <v>1</v>
      </c>
      <c r="H72" s="47">
        <f>IFERROR(H71/$F71,0)</f>
        <v>0.20670849941692498</v>
      </c>
      <c r="I72" s="47">
        <f>IFERROR(I71/$F71,0)</f>
        <v>3.9536010268567359E-2</v>
      </c>
      <c r="J72" s="47">
        <f>IFERROR(J71/$F71,0)</f>
        <v>0.22345637731007709</v>
      </c>
      <c r="K72" s="47">
        <f>IFERROR(K71/$F71,0)</f>
        <v>0</v>
      </c>
      <c r="M72" s="47">
        <f>IFERROR(M71/$F71,0)</f>
        <v>0.33700247438355929</v>
      </c>
      <c r="N72" s="47">
        <f>IFERROR(N71/$F71,0)</f>
        <v>0.19329663862087132</v>
      </c>
      <c r="O72" s="47">
        <f>IFERROR(O71/$F71,0)</f>
        <v>0</v>
      </c>
      <c r="P72" s="47">
        <f>IFERROR(P71/$F71,0)</f>
        <v>0</v>
      </c>
      <c r="Q72" s="47">
        <f>IFERROR(Q71/$F71,0)</f>
        <v>0</v>
      </c>
      <c r="S72" s="47">
        <f>IFERROR(S71/$F71,0)</f>
        <v>0</v>
      </c>
    </row>
    <row r="73" spans="1:19" x14ac:dyDescent="0.2">
      <c r="C73" s="6"/>
      <c r="D73" s="6"/>
    </row>
    <row r="74" spans="1:19" x14ac:dyDescent="0.2">
      <c r="A74" s="26">
        <f>A72+1</f>
        <v>31</v>
      </c>
      <c r="C74" s="19" t="s">
        <v>313</v>
      </c>
      <c r="D74" s="6" t="s">
        <v>477</v>
      </c>
      <c r="F74" s="10">
        <f>SUM(H74:S74)</f>
        <v>11784194.286187442</v>
      </c>
      <c r="H74" s="10">
        <v>1911610.1507463453</v>
      </c>
      <c r="I74" s="10">
        <v>365623.27510765597</v>
      </c>
      <c r="J74" s="10">
        <v>1937643.8454195557</v>
      </c>
      <c r="K74" s="10">
        <v>14147.005606596327</v>
      </c>
      <c r="L74" s="10"/>
      <c r="M74" s="10">
        <v>2607655.6022690306</v>
      </c>
      <c r="N74" s="10">
        <v>3559212.481231798</v>
      </c>
      <c r="O74" s="10">
        <v>1053525.1175378759</v>
      </c>
      <c r="P74" s="10">
        <v>289922.42694153643</v>
      </c>
      <c r="Q74" s="10">
        <v>44854.381327047551</v>
      </c>
      <c r="R74" s="10"/>
      <c r="S74" s="10">
        <v>0</v>
      </c>
    </row>
    <row r="75" spans="1:19" x14ac:dyDescent="0.2">
      <c r="A75" s="26">
        <f>A74+1</f>
        <v>32</v>
      </c>
      <c r="C75" s="19"/>
      <c r="D75" s="6"/>
      <c r="F75" s="47">
        <f>SUM(H75:S75)</f>
        <v>0.99999999999999989</v>
      </c>
      <c r="H75" s="47">
        <f>IFERROR(H74/$F74,0)</f>
        <v>0.16221814613044805</v>
      </c>
      <c r="I75" s="47">
        <f>IFERROR(I74/$F74,0)</f>
        <v>3.1026582405910639E-2</v>
      </c>
      <c r="J75" s="47">
        <f>IFERROR(J74/$F74,0)</f>
        <v>0.16442735059882016</v>
      </c>
      <c r="K75" s="47">
        <f>IFERROR(K74/$F74,0)</f>
        <v>1.2005068198152841E-3</v>
      </c>
      <c r="M75" s="47">
        <f>IFERROR(M74/$F74,0)</f>
        <v>0.22128416580211435</v>
      </c>
      <c r="N75" s="47">
        <f>IFERROR(N74/$F74,0)</f>
        <v>0.30203273934507707</v>
      </c>
      <c r="O75" s="47">
        <f>IFERROR(O74/$F74,0)</f>
        <v>8.9401540058851522E-2</v>
      </c>
      <c r="P75" s="47">
        <f>IFERROR(P74/$F74,0)</f>
        <v>2.4602651645124519E-2</v>
      </c>
      <c r="Q75" s="47">
        <f>IFERROR(Q74/$F74,0)</f>
        <v>3.806317193838405E-3</v>
      </c>
      <c r="S75" s="47">
        <f>IFERROR(S74/$F74,0)</f>
        <v>0</v>
      </c>
    </row>
    <row r="76" spans="1:19" x14ac:dyDescent="0.2">
      <c r="C76" s="6"/>
      <c r="D76" s="6"/>
    </row>
    <row r="77" spans="1:19" x14ac:dyDescent="0.2">
      <c r="A77" s="26">
        <f>A75+1</f>
        <v>33</v>
      </c>
      <c r="C77" s="19" t="s">
        <v>317</v>
      </c>
      <c r="D77" s="6" t="s">
        <v>477</v>
      </c>
      <c r="F77" s="10">
        <f>SUM(H77:S77)</f>
        <v>90714.658046140539</v>
      </c>
      <c r="H77" s="10">
        <v>13122.771190942414</v>
      </c>
      <c r="I77" s="10">
        <v>2509.9210628524297</v>
      </c>
      <c r="J77" s="10">
        <v>13312.331911349072</v>
      </c>
      <c r="K77" s="10">
        <v>0</v>
      </c>
      <c r="L77" s="10"/>
      <c r="M77" s="10">
        <v>15545.013559340918</v>
      </c>
      <c r="N77" s="10">
        <v>23350.481650231377</v>
      </c>
      <c r="O77" s="10">
        <v>19651.883397468569</v>
      </c>
      <c r="P77" s="10">
        <v>3222.2552739557595</v>
      </c>
      <c r="Q77" s="10">
        <v>0</v>
      </c>
      <c r="R77" s="10"/>
      <c r="S77" s="10">
        <v>0</v>
      </c>
    </row>
    <row r="78" spans="1:19" x14ac:dyDescent="0.2">
      <c r="A78" s="26">
        <f>A77+1</f>
        <v>34</v>
      </c>
      <c r="C78" s="19"/>
      <c r="D78" s="6"/>
      <c r="F78" s="47">
        <f>SUM(H78:S78)</f>
        <v>1</v>
      </c>
      <c r="H78" s="47">
        <f>IFERROR(H77/$F77,0)</f>
        <v>0.14465987607281428</v>
      </c>
      <c r="I78" s="47">
        <f>IFERROR(I77/$F77,0)</f>
        <v>2.7668307602237766E-2</v>
      </c>
      <c r="J78" s="47">
        <f>IFERROR(J77/$F77,0)</f>
        <v>0.14674951323277843</v>
      </c>
      <c r="K78" s="47">
        <f>IFERROR(K77/$F77,0)</f>
        <v>0</v>
      </c>
      <c r="M78" s="47">
        <f>IFERROR(M77/$F77,0)</f>
        <v>0.17136165085287758</v>
      </c>
      <c r="N78" s="47">
        <f>IFERROR(N77/$F77,0)</f>
        <v>0.25740582782503058</v>
      </c>
      <c r="O78" s="47">
        <f>IFERROR(O77/$F77,0)</f>
        <v>0.2166340459275386</v>
      </c>
      <c r="P78" s="47">
        <f>IFERROR(P77/$F77,0)</f>
        <v>3.5520778486722748E-2</v>
      </c>
      <c r="Q78" s="47">
        <f>IFERROR(Q77/$F77,0)</f>
        <v>0</v>
      </c>
      <c r="S78" s="47">
        <f>IFERROR(S77/$F77,0)</f>
        <v>0</v>
      </c>
    </row>
    <row r="79" spans="1:19" x14ac:dyDescent="0.2">
      <c r="C79" s="6"/>
      <c r="D79" s="6"/>
    </row>
    <row r="80" spans="1:19" x14ac:dyDescent="0.2">
      <c r="A80" s="26">
        <f>A78+1</f>
        <v>35</v>
      </c>
      <c r="C80" s="19" t="s">
        <v>304</v>
      </c>
      <c r="D80" s="6" t="s">
        <v>477</v>
      </c>
      <c r="F80" s="10">
        <f>SUM(H80:S80)</f>
        <v>3916001.915570328</v>
      </c>
      <c r="H80" s="10">
        <v>1775393.1324474369</v>
      </c>
      <c r="I80" s="10">
        <v>339569.78698592697</v>
      </c>
      <c r="J80" s="10">
        <v>1801038.9961369645</v>
      </c>
      <c r="K80" s="10">
        <v>0</v>
      </c>
      <c r="L80" s="10"/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/>
      <c r="S80" s="10">
        <v>0</v>
      </c>
    </row>
    <row r="81" spans="1:34" x14ac:dyDescent="0.2">
      <c r="A81" s="26">
        <f>A80+1</f>
        <v>36</v>
      </c>
      <c r="C81" s="19"/>
      <c r="D81" s="6"/>
      <c r="F81" s="47">
        <f>SUM(H81:S81)</f>
        <v>1</v>
      </c>
      <c r="H81" s="47">
        <f>IFERROR(H80/$F80,0)</f>
        <v>0.45336881102849713</v>
      </c>
      <c r="I81" s="47">
        <f>IFERROR(I80/$F80,0)</f>
        <v>8.6713386333078929E-2</v>
      </c>
      <c r="J81" s="47">
        <f>IFERROR(J80/$F80,0)</f>
        <v>0.45991780263842402</v>
      </c>
      <c r="K81" s="47">
        <f>IFERROR(K80/$F80,0)</f>
        <v>0</v>
      </c>
      <c r="M81" s="47">
        <f>IFERROR(M80/$F80,0)</f>
        <v>0</v>
      </c>
      <c r="N81" s="47">
        <f>IFERROR(N80/$F80,0)</f>
        <v>0</v>
      </c>
      <c r="O81" s="47">
        <f>IFERROR(O80/$F80,0)</f>
        <v>0</v>
      </c>
      <c r="P81" s="47">
        <f>IFERROR(P80/$F80,0)</f>
        <v>0</v>
      </c>
      <c r="Q81" s="47">
        <f>IFERROR(Q80/$F80,0)</f>
        <v>0</v>
      </c>
      <c r="S81" s="47">
        <f>IFERROR(S80/$F80,0)</f>
        <v>0</v>
      </c>
    </row>
    <row r="82" spans="1:34" x14ac:dyDescent="0.2">
      <c r="C82" s="6"/>
      <c r="D82" s="6"/>
    </row>
    <row r="83" spans="1:34" x14ac:dyDescent="0.2">
      <c r="A83" s="26">
        <f>A81+1</f>
        <v>37</v>
      </c>
      <c r="C83" s="19" t="s">
        <v>318</v>
      </c>
      <c r="D83" s="6" t="s">
        <v>477</v>
      </c>
      <c r="F83" s="10">
        <f>SUM(H83:S83)</f>
        <v>14437478.352962812</v>
      </c>
      <c r="H83" s="10">
        <v>2279749.08388513</v>
      </c>
      <c r="I83" s="10">
        <v>436035.20631459646</v>
      </c>
      <c r="J83" s="10">
        <v>2312680.4573274991</v>
      </c>
      <c r="K83" s="10">
        <v>0</v>
      </c>
      <c r="L83" s="10"/>
      <c r="M83" s="10">
        <v>3760416.040172271</v>
      </c>
      <c r="N83" s="10">
        <v>5648597.565263316</v>
      </c>
      <c r="O83" s="10">
        <v>0</v>
      </c>
      <c r="P83" s="10">
        <v>0</v>
      </c>
      <c r="Q83" s="10">
        <v>0</v>
      </c>
      <c r="R83" s="10"/>
      <c r="S83" s="10">
        <v>0</v>
      </c>
    </row>
    <row r="84" spans="1:34" x14ac:dyDescent="0.2">
      <c r="A84" s="26">
        <f>A83+1</f>
        <v>38</v>
      </c>
      <c r="C84" s="19"/>
      <c r="D84" s="6"/>
      <c r="F84" s="47">
        <f>SUM(H84:S84)</f>
        <v>1</v>
      </c>
      <c r="H84" s="47">
        <f>IFERROR(H83/$F83,0)</f>
        <v>0.15790493520755911</v>
      </c>
      <c r="I84" s="47">
        <f>IFERROR(I83/$F83,0)</f>
        <v>3.0201618014901802E-2</v>
      </c>
      <c r="J84" s="47">
        <f>IFERROR(J83/$F83,0)</f>
        <v>0.16018589955862328</v>
      </c>
      <c r="K84" s="47">
        <f>IFERROR(K83/$F83,0)</f>
        <v>0</v>
      </c>
      <c r="M84" s="47">
        <f>IFERROR(M83/$F83,0)</f>
        <v>0.26046210759516536</v>
      </c>
      <c r="N84" s="47">
        <f>IFERROR(N83/$F83,0)</f>
        <v>0.39124543962375047</v>
      </c>
      <c r="O84" s="47">
        <f>IFERROR(O83/$F83,0)</f>
        <v>0</v>
      </c>
      <c r="P84" s="47">
        <f>IFERROR(P83/$F83,0)</f>
        <v>0</v>
      </c>
      <c r="Q84" s="47">
        <f>IFERROR(Q83/$F83,0)</f>
        <v>0</v>
      </c>
      <c r="S84" s="47">
        <f>IFERROR(S83/$F83,0)</f>
        <v>0</v>
      </c>
    </row>
    <row r="85" spans="1:34" x14ac:dyDescent="0.2">
      <c r="C85" s="6"/>
      <c r="D85" s="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x14ac:dyDescent="0.2">
      <c r="A86" s="26">
        <f>A84+1</f>
        <v>39</v>
      </c>
      <c r="C86" s="19" t="s">
        <v>316</v>
      </c>
      <c r="D86" s="6" t="s">
        <v>477</v>
      </c>
      <c r="F86" s="10">
        <f>SUM(H86:S86)</f>
        <v>1</v>
      </c>
      <c r="H86" s="10">
        <v>1</v>
      </c>
      <c r="I86" s="10">
        <v>0</v>
      </c>
      <c r="J86" s="10">
        <v>0</v>
      </c>
      <c r="K86" s="10">
        <v>0</v>
      </c>
      <c r="L86" s="10"/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/>
      <c r="S86" s="10">
        <v>0</v>
      </c>
    </row>
    <row r="87" spans="1:34" x14ac:dyDescent="0.2">
      <c r="A87" s="26">
        <f>A86+1</f>
        <v>40</v>
      </c>
      <c r="C87" s="19"/>
      <c r="D87" s="6"/>
      <c r="F87" s="47">
        <f>SUM(H87:S87)</f>
        <v>1</v>
      </c>
      <c r="H87" s="47">
        <f>IFERROR(H86/$F86,0)</f>
        <v>1</v>
      </c>
      <c r="I87" s="47">
        <f>IFERROR(I86/$F86,0)</f>
        <v>0</v>
      </c>
      <c r="J87" s="47">
        <f>IFERROR(J86/$F86,0)</f>
        <v>0</v>
      </c>
      <c r="K87" s="47">
        <f>IFERROR(K86/$F86,0)</f>
        <v>0</v>
      </c>
      <c r="M87" s="47">
        <f>IFERROR(M86/$F86,0)</f>
        <v>0</v>
      </c>
      <c r="N87" s="47">
        <f>IFERROR(N86/$F86,0)</f>
        <v>0</v>
      </c>
      <c r="O87" s="47">
        <f>IFERROR(O86/$F86,0)</f>
        <v>0</v>
      </c>
      <c r="P87" s="47">
        <f>IFERROR(P86/$F86,0)</f>
        <v>0</v>
      </c>
      <c r="Q87" s="47">
        <f>IFERROR(Q86/$F86,0)</f>
        <v>0</v>
      </c>
      <c r="S87" s="47">
        <f>IFERROR(S86/$F86,0)</f>
        <v>0</v>
      </c>
    </row>
    <row r="88" spans="1:34" x14ac:dyDescent="0.2">
      <c r="C88" s="6"/>
      <c r="D88" s="6"/>
    </row>
    <row r="89" spans="1:34" x14ac:dyDescent="0.2">
      <c r="A89" s="26">
        <f>A87+1</f>
        <v>41</v>
      </c>
      <c r="C89" s="19" t="s">
        <v>305</v>
      </c>
      <c r="D89" s="142" t="s">
        <v>476</v>
      </c>
      <c r="F89" s="10">
        <f>SUM(H89:S89)</f>
        <v>6844489.4671430998</v>
      </c>
      <c r="H89" s="10">
        <v>1775393.1324474369</v>
      </c>
      <c r="I89" s="10">
        <v>339569.78698592697</v>
      </c>
      <c r="J89" s="10">
        <v>1801038.9961369645</v>
      </c>
      <c r="K89" s="10">
        <v>0</v>
      </c>
      <c r="L89" s="10"/>
      <c r="M89" s="10">
        <v>2928487.5515727717</v>
      </c>
      <c r="N89" s="10">
        <v>0</v>
      </c>
      <c r="O89" s="10">
        <v>0</v>
      </c>
      <c r="P89" s="10">
        <v>0</v>
      </c>
      <c r="Q89" s="10">
        <v>0</v>
      </c>
      <c r="R89" s="10"/>
      <c r="S89" s="10">
        <v>0</v>
      </c>
    </row>
    <row r="90" spans="1:34" x14ac:dyDescent="0.2">
      <c r="A90" s="26">
        <f>A89+1</f>
        <v>42</v>
      </c>
      <c r="C90" s="19"/>
      <c r="D90" s="142"/>
      <c r="F90" s="47">
        <f>SUM(H90:S90)</f>
        <v>1</v>
      </c>
      <c r="H90" s="47">
        <f>IFERROR(H89/$F89,0)</f>
        <v>0.2593901475004371</v>
      </c>
      <c r="I90" s="47">
        <f>IFERROR(I89/$F89,0)</f>
        <v>4.9612142529552886E-2</v>
      </c>
      <c r="J90" s="47">
        <f>IFERROR(J89/$F89,0)</f>
        <v>0.26313708345711295</v>
      </c>
      <c r="K90" s="47">
        <f>IFERROR(K89/$F89,0)</f>
        <v>0</v>
      </c>
      <c r="M90" s="47">
        <f>IFERROR(M89/$F89,0)</f>
        <v>0.42786062651289708</v>
      </c>
      <c r="N90" s="47">
        <f>IFERROR(N89/$F89,0)</f>
        <v>0</v>
      </c>
      <c r="O90" s="47">
        <f>IFERROR(O89/$F89,0)</f>
        <v>0</v>
      </c>
      <c r="P90" s="47">
        <f>IFERROR(P89/$F89,0)</f>
        <v>0</v>
      </c>
      <c r="Q90" s="47">
        <f>IFERROR(Q89/$F89,0)</f>
        <v>0</v>
      </c>
      <c r="S90" s="47">
        <f>IFERROR(S89/$F89,0)</f>
        <v>0</v>
      </c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34" x14ac:dyDescent="0.2">
      <c r="C91" s="6"/>
      <c r="D91" s="6"/>
    </row>
    <row r="104" spans="2:2" x14ac:dyDescent="0.2">
      <c r="B104" s="13"/>
    </row>
  </sheetData>
  <mergeCells count="8">
    <mergeCell ref="H59:K59"/>
    <mergeCell ref="M59:Q59"/>
    <mergeCell ref="A6:S6"/>
    <mergeCell ref="A7:S7"/>
    <mergeCell ref="H9:K9"/>
    <mergeCell ref="M9:Q9"/>
    <mergeCell ref="A56:S56"/>
    <mergeCell ref="A57:S57"/>
  </mergeCells>
  <pageMargins left="0.7" right="0.7" top="0.75" bottom="0.75" header="0.3" footer="0.3"/>
  <pageSetup scale="71" firstPageNumber="9" fitToHeight="2" orientation="landscape" useFirstPageNumber="1" r:id="rId1"/>
  <headerFooter>
    <oddHeader>&amp;R&amp;"Arial,Regular"&amp;10Filed: 2025-02-28
EB-2025-0064
Phase 3 Exhibit 7
Tab 3
Schedule 5
Attachment 12
Page &amp;P of 18</oddHeader>
  </headerFooter>
  <rowBreaks count="1" manualBreakCount="1">
    <brk id="4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FA63-642F-428F-B895-6EFEDAA715D0}">
  <dimension ref="A3:L122"/>
  <sheetViews>
    <sheetView view="pageBreakPreview" zoomScale="90" zoomScaleNormal="70" zoomScaleSheetLayoutView="90" zoomScalePageLayoutView="80" workbookViewId="0">
      <selection activeCell="I112" sqref="I112"/>
    </sheetView>
  </sheetViews>
  <sheetFormatPr defaultColWidth="8.5703125" defaultRowHeight="13.5" customHeight="1" x14ac:dyDescent="0.25"/>
  <cols>
    <col min="1" max="1" width="4.5703125" style="26" customWidth="1"/>
    <col min="2" max="2" width="0.85546875" style="1" customWidth="1"/>
    <col min="3" max="3" width="25.5703125" style="26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9" width="1.5703125" style="6" customWidth="1"/>
    <col min="10" max="10" width="13.42578125" style="147" bestFit="1" customWidth="1"/>
    <col min="11" max="11" width="15.140625" style="147" bestFit="1" customWidth="1"/>
    <col min="12" max="12" width="12.5703125" style="147" customWidth="1"/>
  </cols>
  <sheetData>
    <row r="3" spans="1:12" ht="13.5" customHeight="1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ht="13.5" customHeight="1" x14ac:dyDescent="0.25">
      <c r="A4" s="234" t="s">
        <v>492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ht="13.5" customHeight="1" x14ac:dyDescent="0.25">
      <c r="C5" s="1"/>
      <c r="F5" s="1"/>
      <c r="G5" s="1"/>
      <c r="J5" s="6"/>
      <c r="K5" s="6"/>
      <c r="L5" s="6"/>
    </row>
    <row r="6" spans="1:12" ht="13.5" customHeight="1" x14ac:dyDescent="0.25">
      <c r="D6" s="26"/>
      <c r="E6" s="26"/>
      <c r="F6" s="19"/>
      <c r="G6" s="19"/>
      <c r="H6" s="147"/>
    </row>
    <row r="7" spans="1:12" ht="13.5" customHeight="1" x14ac:dyDescent="0.25">
      <c r="D7" s="26"/>
      <c r="E7" s="26"/>
      <c r="F7" s="19"/>
      <c r="G7" s="19"/>
      <c r="H7" s="147"/>
    </row>
    <row r="9" spans="1:12" ht="13.5" customHeight="1" x14ac:dyDescent="0.25">
      <c r="A9" s="26" t="s">
        <v>3</v>
      </c>
      <c r="C9" s="1"/>
      <c r="D9" s="26"/>
      <c r="H9" s="26"/>
      <c r="I9" s="26"/>
      <c r="J9" s="26" t="s">
        <v>493</v>
      </c>
      <c r="K9" s="26" t="s">
        <v>494</v>
      </c>
      <c r="L9" s="1"/>
    </row>
    <row r="10" spans="1:12" ht="13.5" customHeight="1" x14ac:dyDescent="0.25">
      <c r="A10" s="106" t="s">
        <v>5</v>
      </c>
      <c r="C10" s="106" t="s">
        <v>495</v>
      </c>
      <c r="D10" s="106"/>
      <c r="F10" s="18" t="s">
        <v>81</v>
      </c>
      <c r="H10" s="26"/>
      <c r="I10" s="26"/>
      <c r="J10" s="160" t="s">
        <v>496</v>
      </c>
      <c r="K10" s="106" t="s">
        <v>496</v>
      </c>
      <c r="L10" s="106" t="s">
        <v>497</v>
      </c>
    </row>
    <row r="11" spans="1:12" ht="13.5" customHeight="1" x14ac:dyDescent="0.25">
      <c r="C11" s="1"/>
      <c r="D11" s="26"/>
      <c r="F11" s="26" t="s">
        <v>64</v>
      </c>
      <c r="G11" s="26"/>
      <c r="H11" s="26"/>
      <c r="I11" s="26"/>
      <c r="J11" s="26" t="s">
        <v>13</v>
      </c>
      <c r="K11" s="103" t="s">
        <v>14</v>
      </c>
      <c r="L11" s="103" t="s">
        <v>15</v>
      </c>
    </row>
    <row r="12" spans="1:12" ht="13.5" customHeight="1" x14ac:dyDescent="0.25">
      <c r="C12" s="1"/>
      <c r="D12" s="26"/>
    </row>
    <row r="13" spans="1:12" ht="13.5" customHeight="1" x14ac:dyDescent="0.25">
      <c r="A13" s="26">
        <v>1</v>
      </c>
      <c r="C13" s="26" t="s">
        <v>352</v>
      </c>
      <c r="D13" s="26" t="s">
        <v>477</v>
      </c>
      <c r="F13" s="35">
        <f>SUM(J13:L13)</f>
        <v>67317.433307812898</v>
      </c>
      <c r="H13" s="38"/>
      <c r="I13" s="38"/>
      <c r="J13" s="17">
        <v>12741.600029769117</v>
      </c>
      <c r="K13" s="17">
        <v>54575.833278043778</v>
      </c>
      <c r="L13" s="17">
        <v>0</v>
      </c>
    </row>
    <row r="14" spans="1:12" ht="13.5" customHeight="1" x14ac:dyDescent="0.25">
      <c r="A14" s="26">
        <f>A13+1</f>
        <v>2</v>
      </c>
      <c r="C14" s="1"/>
      <c r="D14" s="26"/>
      <c r="F14" s="161">
        <f>SUM(J14:L14)</f>
        <v>1</v>
      </c>
      <c r="H14" s="162"/>
      <c r="I14" s="162"/>
      <c r="J14" s="163">
        <f t="shared" ref="J14:L14" si="0">J13/$F13</f>
        <v>0.18927637914397905</v>
      </c>
      <c r="K14" s="163">
        <f t="shared" si="0"/>
        <v>0.8107236208560209</v>
      </c>
      <c r="L14" s="163">
        <f t="shared" si="0"/>
        <v>0</v>
      </c>
    </row>
    <row r="15" spans="1:12" ht="13.5" customHeight="1" x14ac:dyDescent="0.25">
      <c r="D15" s="26"/>
    </row>
    <row r="16" spans="1:12" ht="13.5" customHeight="1" x14ac:dyDescent="0.25">
      <c r="A16" s="26">
        <f>A14+1</f>
        <v>3</v>
      </c>
      <c r="C16" s="26" t="s">
        <v>398</v>
      </c>
      <c r="D16" s="26" t="s">
        <v>476</v>
      </c>
      <c r="F16" s="35">
        <f>SUM(J16:L16)</f>
        <v>11615.53513385792</v>
      </c>
      <c r="H16" s="38"/>
      <c r="I16" s="38"/>
      <c r="J16" s="17">
        <v>3225.5508472825672</v>
      </c>
      <c r="K16" s="17">
        <v>8368.9669759216122</v>
      </c>
      <c r="L16" s="17">
        <v>21.017310653740001</v>
      </c>
    </row>
    <row r="17" spans="1:12" ht="13.5" customHeight="1" x14ac:dyDescent="0.25">
      <c r="A17" s="26">
        <f>A16+1</f>
        <v>4</v>
      </c>
      <c r="C17" s="1"/>
      <c r="D17" s="26"/>
      <c r="F17" s="161">
        <f>SUM(J17:L17)</f>
        <v>1</v>
      </c>
      <c r="H17" s="162"/>
      <c r="I17" s="162"/>
      <c r="J17" s="163">
        <f>J16/$F16</f>
        <v>0.27769283206595152</v>
      </c>
      <c r="K17" s="163">
        <f t="shared" ref="K17:L17" si="1">K16/$F16</f>
        <v>0.72049775404036764</v>
      </c>
      <c r="L17" s="163">
        <f t="shared" si="1"/>
        <v>1.8094138936808008E-3</v>
      </c>
    </row>
    <row r="18" spans="1:12" ht="13.5" customHeight="1" x14ac:dyDescent="0.25">
      <c r="D18" s="26"/>
    </row>
    <row r="19" spans="1:12" ht="13.5" customHeight="1" x14ac:dyDescent="0.25">
      <c r="A19" s="26">
        <f>A17+1</f>
        <v>5</v>
      </c>
      <c r="C19" s="19" t="s">
        <v>373</v>
      </c>
      <c r="D19" s="26" t="s">
        <v>476</v>
      </c>
      <c r="F19" s="35">
        <f>SUM(J19:L19)</f>
        <v>18533.950357628506</v>
      </c>
      <c r="H19" s="38"/>
      <c r="I19" s="38"/>
      <c r="J19" s="17">
        <v>1036.8177511340325</v>
      </c>
      <c r="K19" s="17">
        <v>7778.2073779181883</v>
      </c>
      <c r="L19" s="17">
        <v>9718.9252285762832</v>
      </c>
    </row>
    <row r="20" spans="1:12" ht="13.5" customHeight="1" x14ac:dyDescent="0.25">
      <c r="A20" s="26">
        <f>A19+1</f>
        <v>6</v>
      </c>
      <c r="C20" s="1"/>
      <c r="D20" s="26"/>
      <c r="F20" s="161">
        <f>SUM(J20:L20)</f>
        <v>1</v>
      </c>
      <c r="H20" s="162"/>
      <c r="I20" s="162"/>
      <c r="J20" s="163">
        <f t="shared" ref="J20:L20" si="2">J19/$F19</f>
        <v>5.5941541394454106E-2</v>
      </c>
      <c r="K20" s="163">
        <f t="shared" si="2"/>
        <v>0.41967347639499353</v>
      </c>
      <c r="L20" s="163">
        <f t="shared" si="2"/>
        <v>0.5243849822105523</v>
      </c>
    </row>
    <row r="21" spans="1:12" ht="13.5" customHeight="1" x14ac:dyDescent="0.25">
      <c r="D21" s="26"/>
      <c r="J21" s="6"/>
      <c r="K21" s="6"/>
      <c r="L21" s="6"/>
    </row>
    <row r="22" spans="1:12" ht="13.5" customHeight="1" x14ac:dyDescent="0.25">
      <c r="A22" s="26">
        <f>A20+1</f>
        <v>7</v>
      </c>
      <c r="C22" s="26" t="s">
        <v>498</v>
      </c>
      <c r="D22" s="26" t="s">
        <v>476</v>
      </c>
      <c r="F22" s="35">
        <f>SUM(J22:L22)</f>
        <v>-7449.4151202177381</v>
      </c>
      <c r="H22" s="38"/>
      <c r="I22" s="38"/>
      <c r="J22" s="17">
        <v>-7077.204259985725</v>
      </c>
      <c r="K22" s="17">
        <v>-372.21086023201303</v>
      </c>
      <c r="L22" s="17">
        <v>0</v>
      </c>
    </row>
    <row r="23" spans="1:12" ht="13.5" customHeight="1" x14ac:dyDescent="0.25">
      <c r="A23" s="26">
        <f>A22+1</f>
        <v>8</v>
      </c>
      <c r="C23" s="1"/>
      <c r="D23" s="26"/>
      <c r="F23" s="161">
        <f>SUM(J23:L23)</f>
        <v>1</v>
      </c>
      <c r="H23" s="162"/>
      <c r="I23" s="162"/>
      <c r="J23" s="163">
        <f t="shared" ref="J23:L23" si="3">J22/$F22</f>
        <v>0.95003488807841685</v>
      </c>
      <c r="K23" s="163">
        <f t="shared" si="3"/>
        <v>4.9965111921583143E-2</v>
      </c>
      <c r="L23" s="163">
        <f t="shared" si="3"/>
        <v>0</v>
      </c>
    </row>
    <row r="24" spans="1:12" ht="13.5" customHeight="1" x14ac:dyDescent="0.25">
      <c r="C24" s="1"/>
      <c r="D24" s="26"/>
      <c r="F24" s="161"/>
      <c r="H24" s="162"/>
      <c r="I24" s="162"/>
      <c r="J24" s="161"/>
      <c r="K24" s="161"/>
      <c r="L24" s="161"/>
    </row>
    <row r="25" spans="1:12" ht="13.5" customHeight="1" x14ac:dyDescent="0.25">
      <c r="A25" s="26">
        <f>A23+1</f>
        <v>9</v>
      </c>
      <c r="C25" s="26" t="s">
        <v>499</v>
      </c>
      <c r="D25" s="26" t="s">
        <v>476</v>
      </c>
      <c r="F25" s="35">
        <f>SUM(J25:L25)</f>
        <v>15491.673288166035</v>
      </c>
      <c r="H25" s="162"/>
      <c r="I25" s="162"/>
      <c r="J25" s="17">
        <v>2849.7936423711344</v>
      </c>
      <c r="K25" s="17">
        <v>12641.879645794901</v>
      </c>
      <c r="L25" s="17">
        <v>0</v>
      </c>
    </row>
    <row r="26" spans="1:12" ht="13.5" customHeight="1" x14ac:dyDescent="0.25">
      <c r="A26" s="26">
        <f>A25+1</f>
        <v>10</v>
      </c>
      <c r="C26" s="1"/>
      <c r="D26" s="26"/>
      <c r="F26" s="161">
        <f>SUM(J26:L26)</f>
        <v>1</v>
      </c>
      <c r="H26" s="162"/>
      <c r="I26" s="162"/>
      <c r="J26" s="163">
        <f t="shared" ref="J26:L26" si="4">J25/$F25</f>
        <v>0.18395647709328267</v>
      </c>
      <c r="K26" s="163">
        <f t="shared" si="4"/>
        <v>0.81604352290671733</v>
      </c>
      <c r="L26" s="163">
        <f t="shared" si="4"/>
        <v>0</v>
      </c>
    </row>
    <row r="27" spans="1:12" ht="13.5" customHeight="1" x14ac:dyDescent="0.25">
      <c r="C27" s="1"/>
      <c r="D27" s="26"/>
      <c r="F27" s="161"/>
      <c r="H27" s="162"/>
      <c r="I27" s="162"/>
      <c r="J27" s="161"/>
      <c r="K27" s="161"/>
      <c r="L27" s="161"/>
    </row>
    <row r="28" spans="1:12" ht="13.5" customHeight="1" x14ac:dyDescent="0.25">
      <c r="A28" s="26">
        <f>A26+1</f>
        <v>11</v>
      </c>
      <c r="C28" s="26" t="s">
        <v>369</v>
      </c>
      <c r="D28" s="26" t="s">
        <v>476</v>
      </c>
      <c r="F28" s="35">
        <f>SUM(J28:L28)</f>
        <v>100</v>
      </c>
      <c r="H28" s="38"/>
      <c r="I28" s="38"/>
      <c r="J28" s="17">
        <f>'Attach 12 p.13-14'!F25</f>
        <v>0</v>
      </c>
      <c r="K28" s="17">
        <f>'Attach 12 p.15-16'!F25</f>
        <v>39.999999999999993</v>
      </c>
      <c r="L28" s="17">
        <f>'Attach 12 p.17-18'!F25</f>
        <v>60</v>
      </c>
    </row>
    <row r="29" spans="1:12" ht="13.5" customHeight="1" x14ac:dyDescent="0.25">
      <c r="A29" s="26">
        <f>A28+1</f>
        <v>12</v>
      </c>
      <c r="C29" s="1"/>
      <c r="D29" s="26"/>
      <c r="F29" s="161">
        <f>SUM(J29:L29)</f>
        <v>0.99999999999999989</v>
      </c>
      <c r="H29" s="162"/>
      <c r="I29" s="162"/>
      <c r="J29" s="163">
        <f t="shared" ref="J29:L29" si="5">J28/$F28</f>
        <v>0</v>
      </c>
      <c r="K29" s="163">
        <f t="shared" si="5"/>
        <v>0.39999999999999991</v>
      </c>
      <c r="L29" s="163">
        <f t="shared" si="5"/>
        <v>0.6</v>
      </c>
    </row>
    <row r="30" spans="1:12" ht="13.5" customHeight="1" x14ac:dyDescent="0.25">
      <c r="D30" s="26"/>
      <c r="J30" s="6"/>
      <c r="K30" s="6"/>
      <c r="L30" s="6"/>
    </row>
    <row r="31" spans="1:12" ht="13.5" customHeight="1" x14ac:dyDescent="0.25">
      <c r="A31" s="26">
        <f>A29+1</f>
        <v>13</v>
      </c>
      <c r="C31" s="26" t="s">
        <v>397</v>
      </c>
      <c r="D31" s="26" t="s">
        <v>476</v>
      </c>
      <c r="F31" s="35">
        <f>SUM(J31:L31)</f>
        <v>12566.425637658689</v>
      </c>
      <c r="H31" s="38"/>
      <c r="I31" s="38"/>
      <c r="J31" s="17">
        <v>2246.4278978564753</v>
      </c>
      <c r="K31" s="17">
        <v>10319.997739802213</v>
      </c>
      <c r="L31" s="17">
        <v>0</v>
      </c>
    </row>
    <row r="32" spans="1:12" ht="13.5" customHeight="1" x14ac:dyDescent="0.25">
      <c r="A32" s="26">
        <f>A31+1</f>
        <v>14</v>
      </c>
      <c r="C32" s="1"/>
      <c r="D32" s="26"/>
      <c r="F32" s="161">
        <f>SUM(J32:L32)</f>
        <v>1</v>
      </c>
      <c r="H32" s="162"/>
      <c r="I32" s="162"/>
      <c r="J32" s="163">
        <f t="shared" ref="J32:L32" si="6">J31/$F31</f>
        <v>0.17876426938177609</v>
      </c>
      <c r="K32" s="163">
        <f t="shared" si="6"/>
        <v>0.82123573061822386</v>
      </c>
      <c r="L32" s="163">
        <f t="shared" si="6"/>
        <v>0</v>
      </c>
    </row>
    <row r="33" spans="1:12" ht="13.5" customHeight="1" x14ac:dyDescent="0.25">
      <c r="D33" s="26"/>
      <c r="J33" s="6"/>
      <c r="K33" s="6"/>
      <c r="L33" s="6"/>
    </row>
    <row r="34" spans="1:12" ht="13.5" customHeight="1" x14ac:dyDescent="0.25">
      <c r="A34" s="26">
        <f>A32+1</f>
        <v>15</v>
      </c>
      <c r="C34" s="26" t="s">
        <v>400</v>
      </c>
      <c r="D34" s="26" t="s">
        <v>477</v>
      </c>
      <c r="F34" s="35">
        <f>SUM(J34:L34)</f>
        <v>18740.671483974042</v>
      </c>
      <c r="H34" s="38"/>
      <c r="I34" s="38"/>
      <c r="J34" s="17">
        <v>3222.3182714933205</v>
      </c>
      <c r="K34" s="17">
        <v>15518.353212480723</v>
      </c>
      <c r="L34" s="17">
        <f>'Attach 12 p.17-18'!F31</f>
        <v>0</v>
      </c>
    </row>
    <row r="35" spans="1:12" ht="13.5" customHeight="1" x14ac:dyDescent="0.25">
      <c r="A35" s="26">
        <f>A34+1</f>
        <v>16</v>
      </c>
      <c r="C35" s="1"/>
      <c r="D35" s="26"/>
      <c r="F35" s="161">
        <f>SUM(J35:L35)</f>
        <v>1</v>
      </c>
      <c r="H35" s="162"/>
      <c r="I35" s="162"/>
      <c r="J35" s="163">
        <f t="shared" ref="J35:L35" si="7">J34/$F34</f>
        <v>0.17194251946889225</v>
      </c>
      <c r="K35" s="163">
        <f t="shared" si="7"/>
        <v>0.82805748053110784</v>
      </c>
      <c r="L35" s="163">
        <f t="shared" si="7"/>
        <v>0</v>
      </c>
    </row>
    <row r="36" spans="1:12" ht="13.5" customHeight="1" x14ac:dyDescent="0.25">
      <c r="D36" s="26"/>
    </row>
    <row r="37" spans="1:12" ht="13.5" customHeight="1" x14ac:dyDescent="0.25">
      <c r="A37" s="26">
        <f>A35+1</f>
        <v>17</v>
      </c>
      <c r="C37" s="26" t="s">
        <v>361</v>
      </c>
      <c r="D37" s="26" t="s">
        <v>476</v>
      </c>
      <c r="F37" s="35">
        <f>SUM(J37:L37)</f>
        <v>221666.95320689923</v>
      </c>
      <c r="G37" s="17"/>
      <c r="H37" s="38"/>
      <c r="I37" s="38"/>
      <c r="J37" s="17">
        <f>'Attach 12 p.13-14'!F34</f>
        <v>17668.329719476955</v>
      </c>
      <c r="K37" s="17">
        <f>'Attach 12 p.15-16'!F34</f>
        <v>123461.54569827179</v>
      </c>
      <c r="L37" s="17">
        <f>'Attach 12 p.17-18'!F34</f>
        <v>80537.077789150469</v>
      </c>
    </row>
    <row r="38" spans="1:12" ht="13.5" customHeight="1" x14ac:dyDescent="0.25">
      <c r="A38" s="26">
        <f>A37+1</f>
        <v>18</v>
      </c>
      <c r="C38" s="1"/>
      <c r="D38" s="26"/>
      <c r="F38" s="161">
        <f>SUM(J38:L38)</f>
        <v>1</v>
      </c>
      <c r="H38" s="162"/>
      <c r="I38" s="162"/>
      <c r="J38" s="163">
        <f t="shared" ref="J38:L38" si="8">J37/$F37</f>
        <v>7.9706647580371215E-2</v>
      </c>
      <c r="K38" s="163">
        <f t="shared" si="8"/>
        <v>0.5569686591173354</v>
      </c>
      <c r="L38" s="163">
        <f t="shared" si="8"/>
        <v>0.36332469330229333</v>
      </c>
    </row>
    <row r="39" spans="1:12" ht="13.5" customHeight="1" x14ac:dyDescent="0.25">
      <c r="D39" s="26"/>
      <c r="J39" s="6"/>
      <c r="K39" s="6"/>
      <c r="L39" s="6"/>
    </row>
    <row r="40" spans="1:12" ht="13.5" customHeight="1" x14ac:dyDescent="0.25">
      <c r="A40" s="26">
        <f>A38+1</f>
        <v>19</v>
      </c>
      <c r="C40" s="26" t="s">
        <v>402</v>
      </c>
      <c r="D40" s="26" t="s">
        <v>476</v>
      </c>
      <c r="F40" s="35">
        <f>SUM(J40:L40)</f>
        <v>18339.883386175716</v>
      </c>
      <c r="H40" s="38"/>
      <c r="I40" s="38"/>
      <c r="J40" s="17">
        <v>3490.1646868213684</v>
      </c>
      <c r="K40" s="17">
        <v>14849.718699354347</v>
      </c>
      <c r="L40" s="17">
        <v>0</v>
      </c>
    </row>
    <row r="41" spans="1:12" ht="13.5" customHeight="1" x14ac:dyDescent="0.25">
      <c r="A41" s="26">
        <f>A40+1</f>
        <v>20</v>
      </c>
      <c r="C41" s="1"/>
      <c r="D41" s="26"/>
      <c r="F41" s="161">
        <f>SUM(J41:L41)</f>
        <v>1</v>
      </c>
      <c r="H41" s="162"/>
      <c r="I41" s="162"/>
      <c r="J41" s="163">
        <f t="shared" ref="J41:L41" si="9">J40/$F40</f>
        <v>0.19030462807916182</v>
      </c>
      <c r="K41" s="163">
        <f t="shared" si="9"/>
        <v>0.80969537192083818</v>
      </c>
      <c r="L41" s="163">
        <f t="shared" si="9"/>
        <v>0</v>
      </c>
    </row>
    <row r="42" spans="1:12" ht="13.5" customHeight="1" x14ac:dyDescent="0.25">
      <c r="D42" s="26"/>
      <c r="J42" s="6"/>
      <c r="K42" s="6"/>
      <c r="L42" s="6"/>
    </row>
    <row r="43" spans="1:12" ht="13.5" customHeight="1" x14ac:dyDescent="0.25">
      <c r="A43" s="26">
        <f>A41+1</f>
        <v>21</v>
      </c>
      <c r="C43" s="26" t="s">
        <v>361</v>
      </c>
      <c r="D43" s="26" t="s">
        <v>476</v>
      </c>
      <c r="F43" s="35">
        <f>SUM(J43:L43)</f>
        <v>41301.953788871215</v>
      </c>
      <c r="G43" s="17"/>
      <c r="H43" s="38"/>
      <c r="I43" s="38"/>
      <c r="J43" s="17">
        <f>'Attach 12 p.13-14'!F40</f>
        <v>3971.9336278296637</v>
      </c>
      <c r="K43" s="17">
        <f>'Attach 12 p.15-16'!F40</f>
        <v>25363.662671532849</v>
      </c>
      <c r="L43" s="17">
        <f>'Attach 12 p.17-18'!F40</f>
        <v>11966.3574895087</v>
      </c>
    </row>
    <row r="44" spans="1:12" ht="13.5" customHeight="1" x14ac:dyDescent="0.25">
      <c r="A44" s="26">
        <f>A43+1</f>
        <v>22</v>
      </c>
      <c r="C44" s="1"/>
      <c r="D44" s="26"/>
      <c r="F44" s="161">
        <f>SUM(J44:L44)</f>
        <v>1</v>
      </c>
      <c r="H44" s="162"/>
      <c r="I44" s="162"/>
      <c r="J44" s="163">
        <f t="shared" ref="J44:L44" si="10">J43/$F43</f>
        <v>9.616817761536256E-2</v>
      </c>
      <c r="K44" s="163">
        <f t="shared" si="10"/>
        <v>0.61410321654969924</v>
      </c>
      <c r="L44" s="163">
        <f t="shared" si="10"/>
        <v>0.2897286058349382</v>
      </c>
    </row>
    <row r="45" spans="1:12" ht="13.5" customHeight="1" x14ac:dyDescent="0.25">
      <c r="D45" s="26"/>
      <c r="J45" s="6"/>
      <c r="K45" s="6"/>
      <c r="L45" s="6"/>
    </row>
    <row r="46" spans="1:12" ht="13.5" customHeight="1" x14ac:dyDescent="0.25">
      <c r="A46" s="26">
        <f>A44+1</f>
        <v>23</v>
      </c>
      <c r="C46" s="26" t="s">
        <v>389</v>
      </c>
      <c r="D46" s="26" t="s">
        <v>476</v>
      </c>
      <c r="F46" s="35">
        <f>SUM(J46:L46)</f>
        <v>406738.78665639873</v>
      </c>
      <c r="H46" s="38"/>
      <c r="I46" s="38"/>
      <c r="J46" s="17">
        <v>90416.166099689188</v>
      </c>
      <c r="K46" s="17">
        <v>316322.62055670953</v>
      </c>
      <c r="L46" s="17">
        <v>0</v>
      </c>
    </row>
    <row r="47" spans="1:12" ht="13.5" customHeight="1" x14ac:dyDescent="0.25">
      <c r="A47" s="26">
        <f>A46+1</f>
        <v>24</v>
      </c>
      <c r="C47" s="1"/>
      <c r="D47" s="26"/>
      <c r="F47" s="161">
        <f>SUM(J47:L47)</f>
        <v>1</v>
      </c>
      <c r="H47" s="162"/>
      <c r="I47" s="162"/>
      <c r="J47" s="163">
        <f t="shared" ref="J47:L47" si="11">J46/$F46</f>
        <v>0.22229541186115151</v>
      </c>
      <c r="K47" s="163">
        <f t="shared" si="11"/>
        <v>0.77770458813884846</v>
      </c>
      <c r="L47" s="163">
        <f t="shared" si="11"/>
        <v>0</v>
      </c>
    </row>
    <row r="48" spans="1:12" ht="13.5" customHeight="1" x14ac:dyDescent="0.25">
      <c r="D48" s="26"/>
      <c r="J48" s="6"/>
      <c r="K48" s="6"/>
      <c r="L48" s="6"/>
    </row>
    <row r="49" spans="1:12" ht="13.5" customHeight="1" x14ac:dyDescent="0.25">
      <c r="A49" s="26">
        <f>A47+1</f>
        <v>25</v>
      </c>
      <c r="C49" s="26" t="s">
        <v>391</v>
      </c>
      <c r="D49" s="26" t="s">
        <v>476</v>
      </c>
      <c r="F49" s="35">
        <f>SUM(J49:L49)</f>
        <v>581901.18023431743</v>
      </c>
      <c r="H49" s="38"/>
      <c r="I49" s="38"/>
      <c r="J49" s="17">
        <v>134264.40265196632</v>
      </c>
      <c r="K49" s="17">
        <v>447636.77758235112</v>
      </c>
      <c r="L49" s="17">
        <v>0</v>
      </c>
    </row>
    <row r="50" spans="1:12" ht="13.5" customHeight="1" x14ac:dyDescent="0.25">
      <c r="A50" s="26">
        <f>A49+1</f>
        <v>26</v>
      </c>
      <c r="C50" s="1"/>
      <c r="D50" s="26"/>
      <c r="F50" s="161">
        <f>SUM(J50:L50)</f>
        <v>1</v>
      </c>
      <c r="H50" s="162"/>
      <c r="I50" s="162"/>
      <c r="J50" s="163">
        <f t="shared" ref="J50:L50" si="12">J49/$F49</f>
        <v>0.23073402703514248</v>
      </c>
      <c r="K50" s="163">
        <f t="shared" si="12"/>
        <v>0.76926597296485755</v>
      </c>
      <c r="L50" s="163">
        <f t="shared" si="12"/>
        <v>0</v>
      </c>
    </row>
    <row r="51" spans="1:12" ht="13.5" customHeight="1" x14ac:dyDescent="0.25">
      <c r="D51" s="26"/>
      <c r="J51" s="6"/>
      <c r="K51" s="6"/>
      <c r="L51" s="6"/>
    </row>
    <row r="52" spans="1:12" ht="13.5" customHeight="1" x14ac:dyDescent="0.25">
      <c r="A52" s="26">
        <f>A50+1</f>
        <v>27</v>
      </c>
      <c r="C52" s="26" t="s">
        <v>387</v>
      </c>
      <c r="D52" s="26" t="s">
        <v>476</v>
      </c>
      <c r="F52" s="35">
        <f>SUM(J52:L52)</f>
        <v>66884.470919301646</v>
      </c>
      <c r="H52" s="38"/>
      <c r="I52" s="38"/>
      <c r="J52" s="17">
        <v>11042.888086438597</v>
      </c>
      <c r="K52" s="17">
        <v>55841.582832863045</v>
      </c>
      <c r="L52" s="17">
        <v>0</v>
      </c>
    </row>
    <row r="53" spans="1:12" ht="13.5" customHeight="1" x14ac:dyDescent="0.25">
      <c r="A53" s="26">
        <f>A52+1</f>
        <v>28</v>
      </c>
      <c r="C53" s="1"/>
      <c r="D53" s="26"/>
      <c r="F53" s="161">
        <f>SUM(J53:L53)</f>
        <v>1</v>
      </c>
      <c r="H53" s="162"/>
      <c r="I53" s="162"/>
      <c r="J53" s="163">
        <f t="shared" ref="J53:L53" si="13">J52/$F52</f>
        <v>0.16510391627022381</v>
      </c>
      <c r="K53" s="163">
        <f t="shared" si="13"/>
        <v>0.83489608372977619</v>
      </c>
      <c r="L53" s="163">
        <f t="shared" si="13"/>
        <v>0</v>
      </c>
    </row>
    <row r="54" spans="1:12" ht="13.5" customHeight="1" x14ac:dyDescent="0.25">
      <c r="D54" s="26"/>
      <c r="J54" s="6"/>
      <c r="K54" s="6"/>
      <c r="L54" s="6"/>
    </row>
    <row r="55" spans="1:12" ht="13.5" customHeight="1" x14ac:dyDescent="0.25">
      <c r="A55" s="26">
        <f>A53+1</f>
        <v>29</v>
      </c>
      <c r="C55" s="26" t="s">
        <v>385</v>
      </c>
      <c r="D55" s="26" t="s">
        <v>476</v>
      </c>
      <c r="F55" s="35">
        <f>SUM(J55:L55)</f>
        <v>155246.87028470682</v>
      </c>
      <c r="H55" s="38"/>
      <c r="I55" s="38"/>
      <c r="J55" s="17">
        <v>26944.571852912701</v>
      </c>
      <c r="K55" s="17">
        <v>128302.29843179413</v>
      </c>
      <c r="L55" s="17">
        <v>0</v>
      </c>
    </row>
    <row r="56" spans="1:12" ht="13.5" customHeight="1" x14ac:dyDescent="0.25">
      <c r="A56" s="26">
        <f>A55+1</f>
        <v>30</v>
      </c>
      <c r="C56" s="1"/>
      <c r="D56" s="26"/>
      <c r="F56" s="161">
        <f>SUM(J56:L56)</f>
        <v>1</v>
      </c>
      <c r="H56" s="162"/>
      <c r="I56" s="162"/>
      <c r="J56" s="163">
        <f t="shared" ref="J56:L56" si="14">J55/$F$55</f>
        <v>0.17355951719670176</v>
      </c>
      <c r="K56" s="163">
        <f t="shared" si="14"/>
        <v>0.82644048280329829</v>
      </c>
      <c r="L56" s="163">
        <f t="shared" si="14"/>
        <v>0</v>
      </c>
    </row>
    <row r="57" spans="1:12" ht="13.5" customHeight="1" x14ac:dyDescent="0.25">
      <c r="D57" s="26"/>
      <c r="J57" s="6"/>
      <c r="K57" s="6"/>
      <c r="L57" s="6"/>
    </row>
    <row r="58" spans="1:12" ht="13.5" customHeight="1" x14ac:dyDescent="0.25">
      <c r="A58" s="26">
        <f>A56+1</f>
        <v>31</v>
      </c>
      <c r="C58" s="26" t="s">
        <v>380</v>
      </c>
      <c r="D58" s="26" t="s">
        <v>476</v>
      </c>
      <c r="F58" s="35">
        <f>SUM(J58:L58)</f>
        <v>57499.970385830784</v>
      </c>
      <c r="H58" s="38"/>
      <c r="I58" s="38"/>
      <c r="J58" s="17">
        <v>12436.842892315799</v>
      </c>
      <c r="K58" s="17">
        <v>45063.127493514985</v>
      </c>
      <c r="L58" s="17">
        <v>0</v>
      </c>
    </row>
    <row r="59" spans="1:12" ht="13.5" customHeight="1" x14ac:dyDescent="0.25">
      <c r="A59" s="26">
        <f>A58+1</f>
        <v>32</v>
      </c>
      <c r="C59" s="1"/>
      <c r="D59" s="26"/>
      <c r="F59" s="161">
        <f>SUM(J59:L59)</f>
        <v>1</v>
      </c>
      <c r="H59" s="162"/>
      <c r="I59" s="162"/>
      <c r="J59" s="163">
        <f t="shared" ref="J59:L59" si="15">J58/$F58</f>
        <v>0.21629303126355179</v>
      </c>
      <c r="K59" s="163">
        <f t="shared" si="15"/>
        <v>0.78370696873644818</v>
      </c>
      <c r="L59" s="163">
        <f t="shared" si="15"/>
        <v>0</v>
      </c>
    </row>
    <row r="60" spans="1:12" ht="13.5" customHeight="1" x14ac:dyDescent="0.25">
      <c r="D60" s="26"/>
      <c r="J60" s="6"/>
      <c r="K60" s="6"/>
      <c r="L60" s="6"/>
    </row>
    <row r="61" spans="1:12" ht="13.5" customHeight="1" x14ac:dyDescent="0.25">
      <c r="A61" s="26">
        <f>A59+1</f>
        <v>33</v>
      </c>
      <c r="C61" s="26" t="s">
        <v>378</v>
      </c>
      <c r="D61" s="26" t="s">
        <v>476</v>
      </c>
      <c r="F61" s="35">
        <f>SUM(J61:L61)</f>
        <v>311340.54218884726</v>
      </c>
      <c r="G61" s="17"/>
      <c r="H61" s="38"/>
      <c r="I61" s="38"/>
      <c r="J61" s="17">
        <v>64016.805731644497</v>
      </c>
      <c r="K61" s="17">
        <v>247009.90411735891</v>
      </c>
      <c r="L61" s="17">
        <v>313.83233984386146</v>
      </c>
    </row>
    <row r="62" spans="1:12" ht="13.5" customHeight="1" x14ac:dyDescent="0.25">
      <c r="A62" s="26">
        <f>A61+1</f>
        <v>34</v>
      </c>
      <c r="C62" s="1"/>
      <c r="D62" s="26"/>
      <c r="F62" s="161">
        <f>SUM(J62:L62)</f>
        <v>1</v>
      </c>
      <c r="H62" s="162"/>
      <c r="I62" s="162"/>
      <c r="J62" s="163">
        <f t="shared" ref="J62:L62" si="16">J61/$F61</f>
        <v>0.20561667067700534</v>
      </c>
      <c r="K62" s="163">
        <f t="shared" si="16"/>
        <v>0.7933753258755879</v>
      </c>
      <c r="L62" s="163">
        <f t="shared" si="16"/>
        <v>1.0080034474068038E-3</v>
      </c>
    </row>
    <row r="63" spans="1:12" ht="13.5" customHeight="1" x14ac:dyDescent="0.25">
      <c r="D63" s="26"/>
      <c r="J63" s="6"/>
      <c r="K63" s="6"/>
      <c r="L63" s="6"/>
    </row>
    <row r="65" spans="1:12" ht="13.5" customHeight="1" x14ac:dyDescent="0.25">
      <c r="A65" s="234" t="s">
        <v>0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</row>
    <row r="66" spans="1:12" ht="13.5" customHeight="1" x14ac:dyDescent="0.25">
      <c r="A66" s="234" t="s">
        <v>500</v>
      </c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</row>
    <row r="67" spans="1:12" ht="13.5" customHeight="1" x14ac:dyDescent="0.25">
      <c r="C67" s="1"/>
      <c r="F67" s="1"/>
      <c r="G67" s="1"/>
      <c r="J67" s="6"/>
      <c r="K67" s="6"/>
      <c r="L67" s="6"/>
    </row>
    <row r="68" spans="1:12" ht="13.5" customHeight="1" x14ac:dyDescent="0.25">
      <c r="D68" s="26"/>
      <c r="E68" s="26"/>
      <c r="F68" s="19"/>
      <c r="G68" s="19"/>
      <c r="H68" s="147"/>
    </row>
    <row r="69" spans="1:12" ht="13.5" customHeight="1" x14ac:dyDescent="0.25">
      <c r="D69" s="26"/>
      <c r="E69" s="26"/>
      <c r="F69" s="19"/>
      <c r="G69" s="19"/>
      <c r="H69" s="147"/>
    </row>
    <row r="71" spans="1:12" ht="13.5" customHeight="1" x14ac:dyDescent="0.25">
      <c r="A71" s="26" t="s">
        <v>3</v>
      </c>
      <c r="C71" s="1"/>
      <c r="D71" s="26"/>
      <c r="H71" s="26"/>
      <c r="I71" s="26"/>
      <c r="J71" s="26" t="s">
        <v>493</v>
      </c>
      <c r="K71" s="26" t="s">
        <v>494</v>
      </c>
      <c r="L71" s="1"/>
    </row>
    <row r="72" spans="1:12" ht="13.5" customHeight="1" x14ac:dyDescent="0.25">
      <c r="A72" s="106" t="s">
        <v>5</v>
      </c>
      <c r="C72" s="106" t="s">
        <v>495</v>
      </c>
      <c r="D72" s="106"/>
      <c r="F72" s="18" t="s">
        <v>81</v>
      </c>
      <c r="H72" s="26"/>
      <c r="I72" s="26"/>
      <c r="J72" s="160" t="s">
        <v>496</v>
      </c>
      <c r="K72" s="106" t="s">
        <v>496</v>
      </c>
      <c r="L72" s="106" t="s">
        <v>497</v>
      </c>
    </row>
    <row r="73" spans="1:12" ht="13.5" customHeight="1" x14ac:dyDescent="0.25">
      <c r="C73" s="1"/>
      <c r="D73" s="26"/>
      <c r="F73" s="26" t="s">
        <v>64</v>
      </c>
      <c r="G73" s="26"/>
      <c r="H73" s="26"/>
      <c r="I73" s="26"/>
      <c r="J73" s="26" t="s">
        <v>13</v>
      </c>
      <c r="K73" s="164" t="s">
        <v>14</v>
      </c>
      <c r="L73" s="164" t="s">
        <v>15</v>
      </c>
    </row>
    <row r="74" spans="1:12" ht="13.5" customHeight="1" x14ac:dyDescent="0.25">
      <c r="C74" s="1"/>
      <c r="D74" s="26"/>
      <c r="F74" s="26"/>
      <c r="G74" s="26"/>
      <c r="H74" s="26"/>
      <c r="I74" s="26"/>
      <c r="J74" s="26"/>
      <c r="K74" s="164"/>
      <c r="L74" s="164"/>
    </row>
    <row r="75" spans="1:12" ht="13.5" customHeight="1" x14ac:dyDescent="0.25">
      <c r="A75" s="26">
        <f>A62+1</f>
        <v>35</v>
      </c>
      <c r="C75" s="26" t="s">
        <v>363</v>
      </c>
      <c r="D75" s="26" t="s">
        <v>476</v>
      </c>
      <c r="F75" s="35">
        <f>SUM(J75:L75)</f>
        <v>18953.944151269141</v>
      </c>
      <c r="H75" s="38"/>
      <c r="I75" s="38"/>
      <c r="J75" s="17">
        <f>'Attach 12 p.13-14'!F55</f>
        <v>1814.0992835209822</v>
      </c>
      <c r="K75" s="17">
        <f>'Attach 12 p.15-16'!F55</f>
        <v>3822.5726057215443</v>
      </c>
      <c r="L75" s="17">
        <f>'Attach 12 p.17-18'!F55</f>
        <v>13317.272262026612</v>
      </c>
    </row>
    <row r="76" spans="1:12" ht="13.5" customHeight="1" x14ac:dyDescent="0.25">
      <c r="A76" s="26">
        <f>A75+1</f>
        <v>36</v>
      </c>
      <c r="C76" s="1"/>
      <c r="D76" s="26"/>
      <c r="F76" s="161">
        <f>SUM(J76:L76)</f>
        <v>0.99999999999999989</v>
      </c>
      <c r="H76" s="162"/>
      <c r="I76" s="162"/>
      <c r="J76" s="163">
        <f>J75/$F75</f>
        <v>9.5710912148040256E-2</v>
      </c>
      <c r="K76" s="163">
        <f>K75/$F75</f>
        <v>0.20167689506806888</v>
      </c>
      <c r="L76" s="163">
        <f>L75/$F75</f>
        <v>0.70261219278389075</v>
      </c>
    </row>
    <row r="77" spans="1:12" ht="13.5" customHeight="1" x14ac:dyDescent="0.25">
      <c r="D77" s="26"/>
      <c r="J77" s="6"/>
      <c r="K77" s="6"/>
      <c r="L77" s="6"/>
    </row>
    <row r="78" spans="1:12" ht="13.5" customHeight="1" x14ac:dyDescent="0.25">
      <c r="A78" s="26">
        <f>A76+1</f>
        <v>37</v>
      </c>
      <c r="C78" s="26" t="s">
        <v>339</v>
      </c>
      <c r="D78" s="26" t="s">
        <v>476</v>
      </c>
      <c r="F78" s="35">
        <f>SUM(J78:L78)</f>
        <v>153599.23567205007</v>
      </c>
      <c r="H78" s="38"/>
      <c r="I78" s="38"/>
      <c r="J78" s="17">
        <v>138979.68258070419</v>
      </c>
      <c r="K78" s="17">
        <v>14619.553091345873</v>
      </c>
      <c r="L78" s="17">
        <v>0</v>
      </c>
    </row>
    <row r="79" spans="1:12" ht="13.5" customHeight="1" x14ac:dyDescent="0.25">
      <c r="A79" s="26">
        <f>A78+1</f>
        <v>38</v>
      </c>
      <c r="C79" s="1"/>
      <c r="D79" s="26"/>
      <c r="F79" s="161">
        <f>SUM(J79:L79)</f>
        <v>1</v>
      </c>
      <c r="H79" s="162"/>
      <c r="I79" s="162"/>
      <c r="J79" s="163">
        <f>J78/$F78</f>
        <v>0.90482014427102941</v>
      </c>
      <c r="K79" s="163">
        <f>K78/$F78</f>
        <v>9.5179855728970558E-2</v>
      </c>
      <c r="L79" s="163">
        <f>L78/$F78</f>
        <v>0</v>
      </c>
    </row>
    <row r="80" spans="1:12" ht="13.5" customHeight="1" x14ac:dyDescent="0.25">
      <c r="C80" s="1"/>
      <c r="D80" s="26"/>
    </row>
    <row r="81" spans="1:12" ht="13.5" customHeight="1" x14ac:dyDescent="0.25">
      <c r="A81" s="26">
        <f>A79+1</f>
        <v>39</v>
      </c>
      <c r="C81" s="26" t="s">
        <v>382</v>
      </c>
      <c r="D81" s="26" t="s">
        <v>476</v>
      </c>
      <c r="F81" s="35">
        <f>SUM(J81:L81)</f>
        <v>305620.80955824681</v>
      </c>
      <c r="H81" s="38"/>
      <c r="I81" s="38"/>
      <c r="J81" s="17">
        <v>66317.949205226847</v>
      </c>
      <c r="K81" s="17">
        <v>239302.86035301996</v>
      </c>
      <c r="L81" s="17">
        <v>0</v>
      </c>
    </row>
    <row r="82" spans="1:12" ht="13.5" customHeight="1" x14ac:dyDescent="0.25">
      <c r="A82" s="26">
        <f>A81+1</f>
        <v>40</v>
      </c>
      <c r="C82" s="1"/>
      <c r="D82" s="26"/>
      <c r="F82" s="161">
        <f>SUM(J82:L82)</f>
        <v>1</v>
      </c>
      <c r="H82" s="162"/>
      <c r="I82" s="162"/>
      <c r="J82" s="163">
        <f t="shared" ref="J82:L82" si="17">J81/$F81</f>
        <v>0.21699422006336785</v>
      </c>
      <c r="K82" s="163">
        <f t="shared" si="17"/>
        <v>0.78300577993663212</v>
      </c>
      <c r="L82" s="163">
        <f t="shared" si="17"/>
        <v>0</v>
      </c>
    </row>
    <row r="83" spans="1:12" ht="13.5" customHeight="1" x14ac:dyDescent="0.25">
      <c r="D83" s="26"/>
      <c r="J83" s="6"/>
      <c r="K83" s="6"/>
      <c r="L83" s="6"/>
    </row>
    <row r="84" spans="1:12" ht="13.5" customHeight="1" x14ac:dyDescent="0.25">
      <c r="A84" s="26">
        <f>A82+1</f>
        <v>41</v>
      </c>
      <c r="C84" s="26" t="s">
        <v>393</v>
      </c>
      <c r="D84" s="26" t="s">
        <v>476</v>
      </c>
      <c r="F84" s="35">
        <f>SUM(J84:L84)</f>
        <v>292716.36554732081</v>
      </c>
      <c r="H84" s="38"/>
      <c r="I84" s="38"/>
      <c r="J84" s="17">
        <v>54414.520303946716</v>
      </c>
      <c r="K84" s="17">
        <v>238301.84524337412</v>
      </c>
      <c r="L84" s="17">
        <v>0</v>
      </c>
    </row>
    <row r="85" spans="1:12" ht="13.5" customHeight="1" x14ac:dyDescent="0.25">
      <c r="A85" s="26">
        <f>A84+1</f>
        <v>42</v>
      </c>
      <c r="C85" s="1"/>
      <c r="D85" s="26"/>
      <c r="F85" s="161">
        <f>SUM(J85:L85)</f>
        <v>1</v>
      </c>
      <c r="H85" s="162"/>
      <c r="I85" s="162"/>
      <c r="J85" s="163">
        <f t="shared" ref="J85:L85" si="18">J84/$F84</f>
        <v>0.18589503939146856</v>
      </c>
      <c r="K85" s="163">
        <f t="shared" si="18"/>
        <v>0.81410496060853155</v>
      </c>
      <c r="L85" s="163">
        <f t="shared" si="18"/>
        <v>0</v>
      </c>
    </row>
    <row r="86" spans="1:12" ht="13.5" customHeight="1" x14ac:dyDescent="0.25">
      <c r="D86" s="26"/>
    </row>
    <row r="87" spans="1:12" ht="13.5" customHeight="1" x14ac:dyDescent="0.25">
      <c r="A87" s="26">
        <f>A85+1</f>
        <v>43</v>
      </c>
      <c r="C87" s="26" t="s">
        <v>341</v>
      </c>
      <c r="D87" s="26" t="s">
        <v>476</v>
      </c>
      <c r="F87" s="35">
        <f>SUM(J87:L87)</f>
        <v>5100.7001505731396</v>
      </c>
      <c r="G87" s="17"/>
      <c r="H87" s="38"/>
      <c r="I87" s="38"/>
      <c r="J87" s="17">
        <f>'Attach 12 p.13-14'!F78</f>
        <v>867.34302661809215</v>
      </c>
      <c r="K87" s="17">
        <f>'Attach 12 p.15-16'!F78</f>
        <v>4233.3571239550474</v>
      </c>
      <c r="L87" s="17">
        <v>0</v>
      </c>
    </row>
    <row r="88" spans="1:12" ht="13.5" customHeight="1" x14ac:dyDescent="0.25">
      <c r="A88" s="26">
        <f>A87+1</f>
        <v>44</v>
      </c>
      <c r="C88" s="1"/>
      <c r="D88" s="26"/>
      <c r="F88" s="161">
        <f>SUM(J88:L88)</f>
        <v>1</v>
      </c>
      <c r="H88" s="162"/>
      <c r="I88" s="162"/>
      <c r="J88" s="163">
        <f t="shared" ref="J88:L88" si="19">J87/$F87</f>
        <v>0.17004391573980943</v>
      </c>
      <c r="K88" s="163">
        <f t="shared" si="19"/>
        <v>0.82995608426019063</v>
      </c>
      <c r="L88" s="163">
        <f t="shared" si="19"/>
        <v>0</v>
      </c>
    </row>
    <row r="89" spans="1:12" ht="13.5" customHeight="1" x14ac:dyDescent="0.25">
      <c r="D89" s="26"/>
      <c r="J89" s="6"/>
      <c r="K89" s="6"/>
      <c r="L89" s="6"/>
    </row>
    <row r="90" spans="1:12" ht="13.5" customHeight="1" x14ac:dyDescent="0.25">
      <c r="A90" s="26">
        <f>A88+1</f>
        <v>45</v>
      </c>
      <c r="C90" s="26" t="s">
        <v>355</v>
      </c>
      <c r="D90" s="26" t="s">
        <v>476</v>
      </c>
      <c r="F90" s="35">
        <f>SUM(J90:L90)</f>
        <v>399181.16683725693</v>
      </c>
      <c r="H90" s="38"/>
      <c r="I90" s="38"/>
      <c r="J90" s="17">
        <f>'Attach 12 p.13-14'!F81</f>
        <v>65090.015848471179</v>
      </c>
      <c r="K90" s="17">
        <f>'Attach 12 p.15-16'!F81</f>
        <v>302257.62390804297</v>
      </c>
      <c r="L90" s="17">
        <f>'Attach 12 p.17-18'!F81</f>
        <v>31833.527080742744</v>
      </c>
    </row>
    <row r="91" spans="1:12" ht="13.5" customHeight="1" x14ac:dyDescent="0.25">
      <c r="A91" s="26">
        <f>A90+1</f>
        <v>46</v>
      </c>
      <c r="C91" s="1"/>
      <c r="D91" s="26"/>
      <c r="F91" s="161">
        <f>SUM(J91:L91)</f>
        <v>0.99999999999999989</v>
      </c>
      <c r="H91" s="162"/>
      <c r="I91" s="162"/>
      <c r="J91" s="163">
        <f t="shared" ref="J91:L91" si="20">J90/$F90</f>
        <v>0.16305883457424702</v>
      </c>
      <c r="K91" s="163">
        <f t="shared" si="20"/>
        <v>0.75719409886707167</v>
      </c>
      <c r="L91" s="163">
        <f t="shared" si="20"/>
        <v>7.9747066558681176E-2</v>
      </c>
    </row>
    <row r="92" spans="1:12" ht="13.5" customHeight="1" x14ac:dyDescent="0.25">
      <c r="D92" s="26"/>
      <c r="J92" s="6"/>
      <c r="K92" s="6"/>
      <c r="L92" s="6"/>
    </row>
    <row r="93" spans="1:12" ht="13.5" customHeight="1" x14ac:dyDescent="0.25">
      <c r="A93" s="26">
        <f>A91+1</f>
        <v>47</v>
      </c>
      <c r="C93" s="26" t="s">
        <v>371</v>
      </c>
      <c r="D93" s="26" t="s">
        <v>476</v>
      </c>
      <c r="F93" s="35">
        <f>SUM(J93:L93)</f>
        <v>34987.548184254068</v>
      </c>
      <c r="H93" s="38"/>
      <c r="I93" s="38"/>
      <c r="J93" s="17">
        <v>0</v>
      </c>
      <c r="K93" s="17">
        <f>'Attach 12 p.15-16'!F84</f>
        <v>34987.548184254068</v>
      </c>
      <c r="L93" s="17">
        <v>0</v>
      </c>
    </row>
    <row r="94" spans="1:12" ht="13.5" customHeight="1" x14ac:dyDescent="0.25">
      <c r="A94" s="26">
        <f>A93+1</f>
        <v>48</v>
      </c>
      <c r="C94" s="1"/>
      <c r="D94" s="26"/>
      <c r="F94" s="161">
        <f>SUM(J94:L94)</f>
        <v>1</v>
      </c>
      <c r="H94" s="162"/>
      <c r="I94" s="162"/>
      <c r="J94" s="163">
        <f t="shared" ref="J94:L94" si="21">J93/$F93</f>
        <v>0</v>
      </c>
      <c r="K94" s="163">
        <f t="shared" si="21"/>
        <v>1</v>
      </c>
      <c r="L94" s="163">
        <f t="shared" si="21"/>
        <v>0</v>
      </c>
    </row>
    <row r="95" spans="1:12" ht="13.5" customHeight="1" x14ac:dyDescent="0.25">
      <c r="D95" s="26"/>
      <c r="J95" s="6"/>
      <c r="K95" s="6"/>
      <c r="L95" s="6"/>
    </row>
    <row r="96" spans="1:12" ht="13.5" customHeight="1" x14ac:dyDescent="0.25">
      <c r="A96" s="26">
        <f>A94+1</f>
        <v>49</v>
      </c>
      <c r="C96" s="26" t="s">
        <v>365</v>
      </c>
      <c r="D96" s="26" t="s">
        <v>476</v>
      </c>
      <c r="F96" s="35">
        <f>SUM(J96:L96)</f>
        <v>100.00127993507179</v>
      </c>
      <c r="H96" s="38"/>
      <c r="I96" s="38"/>
      <c r="J96" s="17">
        <f>'Attach 12 p.13-14'!F87</f>
        <v>12.979983262728974</v>
      </c>
      <c r="K96" s="17">
        <f>'Attach 12 p.15-16'!F87</f>
        <v>35.641798822288479</v>
      </c>
      <c r="L96" s="17">
        <f>'Attach 12 p.17-18'!F87</f>
        <v>51.379497850054342</v>
      </c>
    </row>
    <row r="97" spans="1:12" ht="13.5" customHeight="1" x14ac:dyDescent="0.25">
      <c r="A97" s="26">
        <f>A96+1</f>
        <v>50</v>
      </c>
      <c r="C97" s="1"/>
      <c r="D97" s="26"/>
      <c r="F97" s="161">
        <f>SUM(J97:L97)</f>
        <v>1</v>
      </c>
      <c r="H97" s="162"/>
      <c r="I97" s="162"/>
      <c r="J97" s="163">
        <f t="shared" ref="J97:L97" si="22">J96/$F96</f>
        <v>0.12979817129497279</v>
      </c>
      <c r="K97" s="163">
        <f t="shared" si="22"/>
        <v>0.35641342636244022</v>
      </c>
      <c r="L97" s="163">
        <f t="shared" si="22"/>
        <v>0.51378840234258705</v>
      </c>
    </row>
    <row r="98" spans="1:12" ht="13.5" customHeight="1" x14ac:dyDescent="0.25">
      <c r="D98" s="26"/>
      <c r="J98" s="6"/>
      <c r="K98" s="6"/>
      <c r="L98" s="6"/>
    </row>
    <row r="99" spans="1:12" ht="13.5" customHeight="1" x14ac:dyDescent="0.25">
      <c r="A99" s="26">
        <f>A97+1</f>
        <v>51</v>
      </c>
      <c r="C99" s="26" t="s">
        <v>395</v>
      </c>
      <c r="D99" s="26" t="s">
        <v>476</v>
      </c>
      <c r="F99" s="35">
        <f>SUM(J99:L99)</f>
        <v>45316.467170216383</v>
      </c>
      <c r="H99" s="38"/>
      <c r="I99" s="38"/>
      <c r="J99" s="17">
        <v>8810.0595553104195</v>
      </c>
      <c r="K99" s="17">
        <v>36506.407614905962</v>
      </c>
      <c r="L99" s="17">
        <v>0</v>
      </c>
    </row>
    <row r="100" spans="1:12" ht="13.5" customHeight="1" x14ac:dyDescent="0.25">
      <c r="A100" s="26">
        <f>A99+1</f>
        <v>52</v>
      </c>
      <c r="C100" s="1"/>
      <c r="D100" s="26"/>
      <c r="F100" s="161">
        <f>SUM(J100:L100)</f>
        <v>1</v>
      </c>
      <c r="H100" s="162"/>
      <c r="I100" s="162"/>
      <c r="J100" s="163">
        <f t="shared" ref="J100:L100" si="23">J99/$F99</f>
        <v>0.19441187950989941</v>
      </c>
      <c r="K100" s="163">
        <f t="shared" si="23"/>
        <v>0.80558812049010053</v>
      </c>
      <c r="L100" s="163">
        <f t="shared" si="23"/>
        <v>0</v>
      </c>
    </row>
    <row r="101" spans="1:12" ht="13.5" customHeight="1" x14ac:dyDescent="0.25">
      <c r="D101" s="26"/>
      <c r="J101" s="6"/>
      <c r="K101" s="6"/>
      <c r="L101" s="6"/>
    </row>
    <row r="102" spans="1:12" ht="13.5" customHeight="1" x14ac:dyDescent="0.25">
      <c r="A102" s="26">
        <f>A100+1</f>
        <v>53</v>
      </c>
      <c r="C102" s="26" t="s">
        <v>353</v>
      </c>
      <c r="D102" s="26" t="s">
        <v>476</v>
      </c>
      <c r="F102" s="35">
        <f>SUM(J102:L102)</f>
        <v>217749.49504114623</v>
      </c>
      <c r="H102" s="38"/>
      <c r="I102" s="38"/>
      <c r="J102" s="17">
        <f>'Attach 12 p.13-14'!F93</f>
        <v>40394.550542817509</v>
      </c>
      <c r="K102" s="17">
        <f>'Attach 12 p.15-16'!F93</f>
        <v>177354.94449832872</v>
      </c>
      <c r="L102" s="17">
        <f>'Attach 12 p.17-18'!F93</f>
        <v>0</v>
      </c>
    </row>
    <row r="103" spans="1:12" ht="13.5" customHeight="1" x14ac:dyDescent="0.25">
      <c r="A103" s="26">
        <f>A102+1</f>
        <v>54</v>
      </c>
      <c r="D103" s="26"/>
      <c r="F103" s="161">
        <f>SUM(J103:L103)</f>
        <v>1</v>
      </c>
      <c r="H103" s="162"/>
      <c r="I103" s="162"/>
      <c r="J103" s="163">
        <f t="shared" ref="J103:L103" si="24">J102/$F102</f>
        <v>0.18550927309927631</v>
      </c>
      <c r="K103" s="163">
        <f t="shared" si="24"/>
        <v>0.81449072690072366</v>
      </c>
      <c r="L103" s="163">
        <f t="shared" si="24"/>
        <v>0</v>
      </c>
    </row>
    <row r="104" spans="1:12" ht="13.5" customHeight="1" x14ac:dyDescent="0.25">
      <c r="D104" s="26"/>
      <c r="F104" s="165"/>
      <c r="J104" s="6"/>
      <c r="K104" s="6"/>
      <c r="L104" s="6"/>
    </row>
    <row r="105" spans="1:12" ht="13.5" customHeight="1" x14ac:dyDescent="0.25">
      <c r="A105" s="26">
        <f>A103+1</f>
        <v>55</v>
      </c>
      <c r="B105" s="10"/>
      <c r="C105" s="26" t="s">
        <v>357</v>
      </c>
      <c r="D105" s="26" t="s">
        <v>476</v>
      </c>
      <c r="F105" s="35">
        <f>SUM(J105:L105)</f>
        <v>14135.587472300969</v>
      </c>
      <c r="H105" s="38"/>
      <c r="I105" s="38"/>
      <c r="J105" s="17">
        <v>2164.0334581366324</v>
      </c>
      <c r="K105" s="17">
        <v>11971.554014164338</v>
      </c>
      <c r="L105" s="17">
        <v>0</v>
      </c>
    </row>
    <row r="106" spans="1:12" ht="13.5" customHeight="1" x14ac:dyDescent="0.25">
      <c r="A106" s="26">
        <f>A105+1</f>
        <v>56</v>
      </c>
      <c r="C106" s="1"/>
      <c r="D106" s="26"/>
      <c r="F106" s="161">
        <f>SUM(J106:L106)</f>
        <v>1</v>
      </c>
      <c r="H106" s="162"/>
      <c r="I106" s="162"/>
      <c r="J106" s="163">
        <f t="shared" ref="J106:L106" si="25">J105/$F105</f>
        <v>0.15309115821164906</v>
      </c>
      <c r="K106" s="163">
        <f t="shared" si="25"/>
        <v>0.84690884178835102</v>
      </c>
      <c r="L106" s="163">
        <f t="shared" si="25"/>
        <v>0</v>
      </c>
    </row>
    <row r="107" spans="1:12" ht="13.5" customHeight="1" x14ac:dyDescent="0.25">
      <c r="D107" s="26"/>
      <c r="J107" s="6"/>
      <c r="K107" s="6"/>
      <c r="L107" s="6"/>
    </row>
    <row r="108" spans="1:12" ht="13.5" customHeight="1" x14ac:dyDescent="0.25">
      <c r="A108" s="26">
        <f>A106+1</f>
        <v>57</v>
      </c>
      <c r="C108" s="26" t="s">
        <v>337</v>
      </c>
      <c r="D108" s="26" t="s">
        <v>476</v>
      </c>
      <c r="F108" s="35">
        <f>SUM(J108:L108)</f>
        <v>1878311.1040714213</v>
      </c>
      <c r="H108" s="38"/>
      <c r="I108" s="38"/>
      <c r="J108" s="17">
        <v>270929.52717932063</v>
      </c>
      <c r="K108" s="17">
        <v>1607381.5768921007</v>
      </c>
      <c r="L108" s="17">
        <v>0</v>
      </c>
    </row>
    <row r="109" spans="1:12" ht="13.5" customHeight="1" x14ac:dyDescent="0.25">
      <c r="A109" s="26">
        <f>A108+1</f>
        <v>58</v>
      </c>
      <c r="C109" s="1"/>
      <c r="D109" s="26"/>
      <c r="F109" s="161">
        <f>SUM(J109:L109)</f>
        <v>1</v>
      </c>
      <c r="H109" s="162"/>
      <c r="I109" s="162"/>
      <c r="J109" s="163">
        <f t="shared" ref="J109:L109" si="26">J108/$F108</f>
        <v>0.14424102939712949</v>
      </c>
      <c r="K109" s="163">
        <f t="shared" si="26"/>
        <v>0.85575897060287054</v>
      </c>
      <c r="L109" s="163">
        <f t="shared" si="26"/>
        <v>0</v>
      </c>
    </row>
    <row r="110" spans="1:12" ht="13.5" customHeight="1" x14ac:dyDescent="0.25">
      <c r="D110" s="26"/>
      <c r="J110" s="6"/>
      <c r="K110" s="6"/>
      <c r="L110" s="6"/>
    </row>
    <row r="111" spans="1:12" ht="13.5" customHeight="1" x14ac:dyDescent="0.25">
      <c r="A111" s="26">
        <f>A109+1</f>
        <v>59</v>
      </c>
      <c r="C111" s="26" t="s">
        <v>399</v>
      </c>
      <c r="D111" s="26" t="s">
        <v>476</v>
      </c>
      <c r="F111" s="35">
        <f>SUM(J111:L111)</f>
        <v>120230.64811659232</v>
      </c>
      <c r="H111" s="38"/>
      <c r="I111" s="38"/>
      <c r="J111" s="17">
        <v>22376.984389885944</v>
      </c>
      <c r="K111" s="17">
        <v>97853.663726706378</v>
      </c>
      <c r="L111" s="17">
        <v>0</v>
      </c>
    </row>
    <row r="112" spans="1:12" ht="13.5" customHeight="1" x14ac:dyDescent="0.25">
      <c r="A112" s="26">
        <f>A111+1</f>
        <v>60</v>
      </c>
      <c r="C112" s="166"/>
      <c r="D112" s="26"/>
      <c r="F112" s="161">
        <f>SUM(J112:L112)</f>
        <v>1</v>
      </c>
      <c r="H112" s="162"/>
      <c r="I112" s="162"/>
      <c r="J112" s="163">
        <f t="shared" ref="J112:L112" si="27">J111/$F111</f>
        <v>0.18611714018364198</v>
      </c>
      <c r="K112" s="163">
        <f t="shared" si="27"/>
        <v>0.813882859816358</v>
      </c>
      <c r="L112" s="163">
        <f t="shared" si="27"/>
        <v>0</v>
      </c>
    </row>
    <row r="113" spans="1:12" ht="13.5" customHeight="1" x14ac:dyDescent="0.25">
      <c r="D113" s="26"/>
      <c r="F113" s="166"/>
      <c r="H113" s="166"/>
      <c r="I113" s="166"/>
      <c r="J113" s="166"/>
      <c r="K113" s="166"/>
      <c r="L113" s="166"/>
    </row>
    <row r="114" spans="1:12" ht="13.5" customHeight="1" x14ac:dyDescent="0.25">
      <c r="A114" s="26">
        <f>A112+1</f>
        <v>61</v>
      </c>
      <c r="C114" s="26" t="s">
        <v>344</v>
      </c>
      <c r="D114" s="26" t="s">
        <v>476</v>
      </c>
      <c r="F114" s="35">
        <f>SUM(J114:L114)</f>
        <v>152523.42553920622</v>
      </c>
      <c r="H114" s="38"/>
      <c r="I114" s="38"/>
      <c r="J114" s="17">
        <v>111517.48285214393</v>
      </c>
      <c r="K114" s="17">
        <v>41005.942687062292</v>
      </c>
      <c r="L114" s="17">
        <v>0</v>
      </c>
    </row>
    <row r="115" spans="1:12" ht="13.5" customHeight="1" x14ac:dyDescent="0.25">
      <c r="A115" s="26">
        <f>A114+1</f>
        <v>62</v>
      </c>
      <c r="C115" s="1"/>
      <c r="D115" s="26"/>
      <c r="F115" s="161">
        <f>SUM(J115:L115)</f>
        <v>1</v>
      </c>
      <c r="H115" s="162"/>
      <c r="I115" s="162"/>
      <c r="J115" s="163">
        <f t="shared" ref="J115:L115" si="28">J114/$F114</f>
        <v>0.73114987063727011</v>
      </c>
      <c r="K115" s="163">
        <f t="shared" si="28"/>
        <v>0.26885012936272989</v>
      </c>
      <c r="L115" s="163">
        <f t="shared" si="28"/>
        <v>0</v>
      </c>
    </row>
    <row r="116" spans="1:12" ht="13.5" customHeight="1" x14ac:dyDescent="0.25">
      <c r="D116" s="26"/>
      <c r="J116" s="6"/>
      <c r="K116" s="6"/>
      <c r="L116" s="6"/>
    </row>
    <row r="117" spans="1:12" ht="13.5" customHeight="1" x14ac:dyDescent="0.25">
      <c r="A117" s="26">
        <f>A115+1</f>
        <v>63</v>
      </c>
      <c r="C117" s="26" t="s">
        <v>346</v>
      </c>
      <c r="D117" s="26" t="s">
        <v>476</v>
      </c>
      <c r="F117" s="35">
        <f>SUM(J117:L117)</f>
        <v>14888.543237034275</v>
      </c>
      <c r="H117" s="38"/>
      <c r="I117" s="38"/>
      <c r="J117" s="17">
        <v>14324.690465038228</v>
      </c>
      <c r="K117" s="17">
        <v>563.8527719960482</v>
      </c>
      <c r="L117" s="17">
        <v>0</v>
      </c>
    </row>
    <row r="118" spans="1:12" ht="13.5" customHeight="1" x14ac:dyDescent="0.25">
      <c r="A118" s="26">
        <f>A117+1</f>
        <v>64</v>
      </c>
      <c r="C118" s="1"/>
      <c r="D118" s="26"/>
      <c r="F118" s="161">
        <f>SUM(J118:L118)</f>
        <v>1</v>
      </c>
      <c r="H118" s="162"/>
      <c r="I118" s="162"/>
      <c r="J118" s="163">
        <f t="shared" ref="J118:L118" si="29">J117/$F117</f>
        <v>0.96212841222816881</v>
      </c>
      <c r="K118" s="163">
        <f t="shared" si="29"/>
        <v>3.7871587771831257E-2</v>
      </c>
      <c r="L118" s="163">
        <f t="shared" si="29"/>
        <v>0</v>
      </c>
    </row>
    <row r="119" spans="1:12" ht="13.5" customHeight="1" x14ac:dyDescent="0.25">
      <c r="D119" s="26"/>
      <c r="J119" s="6"/>
      <c r="K119" s="6"/>
      <c r="L119" s="6"/>
    </row>
    <row r="120" spans="1:12" ht="13.5" customHeight="1" x14ac:dyDescent="0.25">
      <c r="A120" s="26">
        <f>A118+1</f>
        <v>65</v>
      </c>
      <c r="C120" s="26" t="s">
        <v>374</v>
      </c>
      <c r="D120" s="26" t="s">
        <v>476</v>
      </c>
      <c r="F120" s="35">
        <f>SUM(J120:L120)</f>
        <v>11379.741150279393</v>
      </c>
      <c r="H120" s="38"/>
      <c r="I120" s="38"/>
      <c r="J120" s="17">
        <f>'Attach 12 p.13-14'!F111</f>
        <v>56.852172987419905</v>
      </c>
      <c r="K120" s="17">
        <f>'Attach 12 p.15-16'!F111</f>
        <v>385.72178106206957</v>
      </c>
      <c r="L120" s="17">
        <f>'Attach 12 p.17-18'!F111</f>
        <v>10937.167196229904</v>
      </c>
    </row>
    <row r="121" spans="1:12" ht="13.5" customHeight="1" x14ac:dyDescent="0.25">
      <c r="A121" s="26">
        <f>A120+1</f>
        <v>66</v>
      </c>
      <c r="C121" s="1"/>
      <c r="D121" s="26"/>
      <c r="F121" s="161">
        <f>SUM(J121:L121)</f>
        <v>1</v>
      </c>
      <c r="H121" s="162"/>
      <c r="I121" s="162"/>
      <c r="J121" s="163">
        <f t="shared" ref="J121:L121" si="30">J120/$F120</f>
        <v>4.9959109119124458E-3</v>
      </c>
      <c r="K121" s="163">
        <f t="shared" si="30"/>
        <v>3.3895479340722914E-2</v>
      </c>
      <c r="L121" s="163">
        <f t="shared" si="30"/>
        <v>0.96110860974736467</v>
      </c>
    </row>
    <row r="122" spans="1:12" ht="13.5" customHeight="1" x14ac:dyDescent="0.25">
      <c r="D122" s="26"/>
      <c r="J122" s="6"/>
      <c r="K122" s="6"/>
      <c r="L122" s="6"/>
    </row>
  </sheetData>
  <mergeCells count="4">
    <mergeCell ref="A3:L3"/>
    <mergeCell ref="A4:L4"/>
    <mergeCell ref="A65:L65"/>
    <mergeCell ref="A66:L66"/>
  </mergeCells>
  <pageMargins left="1.2" right="0.7" top="0.75" bottom="0.75" header="0.3" footer="0.3"/>
  <pageSetup scale="59" firstPageNumber="11" fitToHeight="0" pageOrder="overThenDown" orientation="portrait" useFirstPageNumber="1" r:id="rId1"/>
  <headerFooter>
    <oddHeader>&amp;R&amp;"Arial,Regular"&amp;10Filed: 2025-02-28
EB-2025-0064
Phase 3 Exhibit 7
Tab 3
Schedule 5
Attachment 12
Page &amp;P of 18</oddHeader>
  </headerFooter>
  <rowBreaks count="1" manualBreakCount="1">
    <brk id="6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A773-A434-46D8-861B-A5DA84DF5C61}">
  <dimension ref="A5:AV113"/>
  <sheetViews>
    <sheetView view="pageBreakPreview" topLeftCell="A61" zoomScale="80" zoomScaleNormal="70" zoomScaleSheetLayoutView="80" zoomScalePageLayoutView="85" workbookViewId="0">
      <selection activeCell="I112" sqref="I112"/>
    </sheetView>
  </sheetViews>
  <sheetFormatPr defaultColWidth="8.5703125" defaultRowHeight="13.5" customHeight="1" x14ac:dyDescent="0.25"/>
  <cols>
    <col min="1" max="1" width="4.570312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5.140625" style="6" bestFit="1" customWidth="1"/>
    <col min="9" max="9" width="13.42578125" style="6" customWidth="1"/>
    <col min="10" max="10" width="12.42578125" style="6" bestFit="1" customWidth="1"/>
    <col min="11" max="11" width="12" style="6" customWidth="1"/>
    <col min="12" max="12" width="11.42578125" style="6" bestFit="1" customWidth="1"/>
    <col min="13" max="13" width="12" style="6" bestFit="1" customWidth="1"/>
    <col min="14" max="14" width="11.42578125" style="6" bestFit="1" customWidth="1"/>
    <col min="15" max="15" width="12.42578125" style="6" bestFit="1" customWidth="1"/>
    <col min="16" max="18" width="11.42578125" style="6" bestFit="1" customWidth="1"/>
    <col min="19" max="19" width="8.85546875" style="6" bestFit="1" customWidth="1"/>
    <col min="20" max="20" width="1.5703125" style="6" customWidth="1"/>
    <col min="21" max="22" width="12.5703125" style="6" customWidth="1"/>
  </cols>
  <sheetData>
    <row r="5" spans="1:22" ht="13.5" customHeight="1" x14ac:dyDescent="0.25">
      <c r="C5" s="1"/>
      <c r="F5" s="1"/>
      <c r="G5" s="1"/>
      <c r="H5" s="1"/>
      <c r="I5" s="1"/>
      <c r="J5" s="1"/>
      <c r="K5" s="1"/>
      <c r="L5" s="1"/>
      <c r="M5" s="1"/>
      <c r="N5" s="1"/>
    </row>
    <row r="6" spans="1:22" ht="13.5" customHeight="1" x14ac:dyDescent="0.25">
      <c r="D6" s="26"/>
      <c r="E6" s="26"/>
      <c r="F6" s="19"/>
      <c r="G6" s="19"/>
      <c r="I6" s="147"/>
      <c r="J6" s="147"/>
      <c r="K6" s="133" t="s">
        <v>501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33"/>
    </row>
    <row r="7" spans="1:22" ht="13.5" customHeight="1" x14ac:dyDescent="0.25">
      <c r="D7" s="26"/>
      <c r="E7" s="26"/>
      <c r="F7" s="19"/>
      <c r="G7" s="19"/>
      <c r="I7" s="147"/>
      <c r="J7" s="147"/>
      <c r="K7" s="133" t="s">
        <v>502</v>
      </c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33"/>
    </row>
    <row r="9" spans="1:22" ht="13.5" customHeight="1" x14ac:dyDescent="0.25">
      <c r="A9" s="26" t="s">
        <v>3</v>
      </c>
      <c r="C9" s="1"/>
      <c r="D9" s="26"/>
      <c r="H9" s="231" t="s">
        <v>40</v>
      </c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6"/>
      <c r="U9" s="231" t="s">
        <v>41</v>
      </c>
      <c r="V9" s="231"/>
    </row>
    <row r="10" spans="1:22" ht="13.5" customHeight="1" x14ac:dyDescent="0.25">
      <c r="A10" s="106" t="s">
        <v>5</v>
      </c>
      <c r="C10" s="106" t="s">
        <v>495</v>
      </c>
      <c r="D10" s="106"/>
      <c r="F10" s="18" t="s">
        <v>81</v>
      </c>
      <c r="H10" s="106" t="s">
        <v>43</v>
      </c>
      <c r="I10" s="106" t="s">
        <v>44</v>
      </c>
      <c r="J10" s="106" t="s">
        <v>45</v>
      </c>
      <c r="K10" s="106" t="s">
        <v>48</v>
      </c>
      <c r="L10" s="106" t="s">
        <v>49</v>
      </c>
      <c r="M10" s="106" t="s">
        <v>50</v>
      </c>
      <c r="N10" s="106" t="s">
        <v>51</v>
      </c>
      <c r="O10" s="106" t="s">
        <v>52</v>
      </c>
      <c r="P10" s="106" t="s">
        <v>53</v>
      </c>
      <c r="Q10" s="106" t="s">
        <v>54</v>
      </c>
      <c r="R10" s="106" t="s">
        <v>55</v>
      </c>
      <c r="S10" s="106" t="s">
        <v>56</v>
      </c>
      <c r="T10" s="26"/>
      <c r="U10" s="106" t="s">
        <v>58</v>
      </c>
      <c r="V10" s="167" t="s">
        <v>59</v>
      </c>
    </row>
    <row r="11" spans="1:22" ht="13.5" customHeight="1" x14ac:dyDescent="0.25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</row>
    <row r="12" spans="1:22" ht="13.5" customHeight="1" x14ac:dyDescent="0.25">
      <c r="C12" s="1"/>
      <c r="D12" s="26"/>
    </row>
    <row r="13" spans="1:22" ht="13.5" customHeight="1" x14ac:dyDescent="0.25">
      <c r="A13" s="26">
        <v>1</v>
      </c>
      <c r="C13" s="26" t="s">
        <v>428</v>
      </c>
      <c r="D13" s="26" t="s">
        <v>477</v>
      </c>
      <c r="F13" s="35">
        <f>SUM(H13:V13)</f>
        <v>19.448389563365815</v>
      </c>
      <c r="H13" s="17">
        <v>10.220936938740016</v>
      </c>
      <c r="I13" s="17">
        <v>7.4959788949726516</v>
      </c>
      <c r="J13" s="17">
        <v>0.71483968349819538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8.4058192259523587E-2</v>
      </c>
      <c r="R13" s="17">
        <v>0</v>
      </c>
      <c r="S13" s="17">
        <v>0</v>
      </c>
      <c r="T13" s="38"/>
      <c r="U13" s="17">
        <v>0.93257585389542996</v>
      </c>
      <c r="V13" s="17">
        <v>0</v>
      </c>
    </row>
    <row r="14" spans="1:22" ht="13.5" customHeight="1" x14ac:dyDescent="0.25">
      <c r="A14" s="26">
        <f>A13+1</f>
        <v>2</v>
      </c>
      <c r="C14" s="1"/>
      <c r="D14" s="26"/>
      <c r="F14" s="161">
        <f>SUM(H14:V14)</f>
        <v>1.0000000000000002</v>
      </c>
      <c r="H14" s="163">
        <f t="shared" ref="H14:V14" si="0">H13/$F13</f>
        <v>0.52554155733247976</v>
      </c>
      <c r="I14" s="163">
        <f t="shared" si="0"/>
        <v>0.38542928557398598</v>
      </c>
      <c r="J14" s="163">
        <f t="shared" si="0"/>
        <v>3.6755726286186258E-2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4.322115822785696E-3</v>
      </c>
      <c r="R14" s="163">
        <f t="shared" si="0"/>
        <v>0</v>
      </c>
      <c r="S14" s="163">
        <f t="shared" si="0"/>
        <v>0</v>
      </c>
      <c r="T14" s="157"/>
      <c r="U14" s="163">
        <f t="shared" si="0"/>
        <v>4.7951314984562385E-2</v>
      </c>
      <c r="V14" s="157">
        <f t="shared" si="0"/>
        <v>0</v>
      </c>
    </row>
    <row r="15" spans="1:22" ht="13.5" customHeight="1" x14ac:dyDescent="0.25">
      <c r="D15" s="26"/>
    </row>
    <row r="16" spans="1:22" ht="13.5" customHeight="1" x14ac:dyDescent="0.25">
      <c r="A16" s="26">
        <f>A14+1</f>
        <v>3</v>
      </c>
      <c r="C16" s="26" t="s">
        <v>449</v>
      </c>
      <c r="D16" s="26" t="s">
        <v>476</v>
      </c>
      <c r="F16" s="35">
        <f>SUM(H16:V16)</f>
        <v>2137.3345188772259</v>
      </c>
      <c r="H16" s="17">
        <v>1723.2459170654695</v>
      </c>
      <c r="I16" s="17">
        <v>33.86843887495079</v>
      </c>
      <c r="J16" s="17">
        <v>207.39281614734867</v>
      </c>
      <c r="K16" s="17">
        <v>0</v>
      </c>
      <c r="L16" s="17">
        <v>0</v>
      </c>
      <c r="M16" s="17">
        <v>130.28523065666775</v>
      </c>
      <c r="N16" s="17">
        <v>0</v>
      </c>
      <c r="O16" s="17">
        <v>7.9766467748980245</v>
      </c>
      <c r="P16" s="17">
        <v>0</v>
      </c>
      <c r="Q16" s="17">
        <v>10.635529033197367</v>
      </c>
      <c r="R16" s="17">
        <v>21.271058066394733</v>
      </c>
      <c r="S16" s="17">
        <v>0</v>
      </c>
      <c r="T16" s="38"/>
      <c r="U16" s="17">
        <v>2.6588822582993417</v>
      </c>
      <c r="V16" s="17">
        <v>0</v>
      </c>
    </row>
    <row r="17" spans="1:22" ht="13.5" customHeight="1" x14ac:dyDescent="0.25">
      <c r="A17" s="26">
        <f>A16+1</f>
        <v>4</v>
      </c>
      <c r="C17" s="1"/>
      <c r="D17" s="26"/>
      <c r="F17" s="161">
        <f>SUM(H17:V17)</f>
        <v>1.0000000000000002</v>
      </c>
      <c r="H17" s="163">
        <f t="shared" ref="H17:V17" si="1">H16/$F16</f>
        <v>0.8062593393058175</v>
      </c>
      <c r="I17" s="163">
        <f t="shared" si="1"/>
        <v>1.5846110459462562E-2</v>
      </c>
      <c r="J17" s="163">
        <f t="shared" si="1"/>
        <v>9.7033391037120026E-2</v>
      </c>
      <c r="K17" s="163">
        <f t="shared" si="1"/>
        <v>0</v>
      </c>
      <c r="L17" s="163">
        <f t="shared" si="1"/>
        <v>0</v>
      </c>
      <c r="M17" s="163">
        <f t="shared" si="1"/>
        <v>6.0956873856652327E-2</v>
      </c>
      <c r="N17" s="163">
        <f t="shared" si="1"/>
        <v>0</v>
      </c>
      <c r="O17" s="163">
        <f t="shared" si="1"/>
        <v>3.7320535014276931E-3</v>
      </c>
      <c r="P17" s="163">
        <f t="shared" si="1"/>
        <v>0</v>
      </c>
      <c r="Q17" s="163">
        <f t="shared" si="1"/>
        <v>4.9760713352369245E-3</v>
      </c>
      <c r="R17" s="163">
        <f t="shared" si="1"/>
        <v>9.9521426704738489E-3</v>
      </c>
      <c r="S17" s="163">
        <f t="shared" si="1"/>
        <v>0</v>
      </c>
      <c r="T17" s="157"/>
      <c r="U17" s="163">
        <f t="shared" si="1"/>
        <v>1.2440178338092311E-3</v>
      </c>
      <c r="V17" s="157">
        <f t="shared" si="1"/>
        <v>0</v>
      </c>
    </row>
    <row r="18" spans="1:22" ht="13.5" customHeight="1" x14ac:dyDescent="0.25">
      <c r="D18" s="26"/>
    </row>
    <row r="19" spans="1:22" ht="13.5" customHeight="1" x14ac:dyDescent="0.25">
      <c r="A19" s="26">
        <f>A17+1</f>
        <v>5</v>
      </c>
      <c r="C19" s="19" t="s">
        <v>437</v>
      </c>
      <c r="D19" s="26" t="s">
        <v>476</v>
      </c>
      <c r="F19" s="35">
        <f>SUM(H19:V19)</f>
        <v>10361.14368317584</v>
      </c>
      <c r="H19" s="17">
        <v>5405.6532187131779</v>
      </c>
      <c r="I19" s="17">
        <v>3125.6000022160651</v>
      </c>
      <c r="J19" s="17">
        <v>1017.3859137998934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139.31534310880807</v>
      </c>
      <c r="R19" s="17">
        <v>27.03768129427954</v>
      </c>
      <c r="S19" s="17">
        <v>42.7098464769605</v>
      </c>
      <c r="T19" s="38"/>
      <c r="U19" s="17">
        <v>603.44167756665479</v>
      </c>
      <c r="V19" s="17">
        <v>0</v>
      </c>
    </row>
    <row r="20" spans="1:22" ht="13.5" customHeight="1" x14ac:dyDescent="0.25">
      <c r="A20" s="26">
        <f>A19+1</f>
        <v>6</v>
      </c>
      <c r="C20" s="1"/>
      <c r="D20" s="26"/>
      <c r="F20" s="161">
        <f>SUM(H20:V20)</f>
        <v>1</v>
      </c>
      <c r="H20" s="163">
        <f t="shared" ref="H20:V20" si="2">H19/$F19</f>
        <v>0.5217236034947319</v>
      </c>
      <c r="I20" s="163">
        <f t="shared" si="2"/>
        <v>0.30166553980824862</v>
      </c>
      <c r="J20" s="163">
        <f t="shared" si="2"/>
        <v>9.8192433664625128E-2</v>
      </c>
      <c r="K20" s="163">
        <f t="shared" si="2"/>
        <v>0</v>
      </c>
      <c r="L20" s="163">
        <f t="shared" si="2"/>
        <v>0</v>
      </c>
      <c r="M20" s="163">
        <f t="shared" si="2"/>
        <v>0</v>
      </c>
      <c r="N20" s="163">
        <f t="shared" si="2"/>
        <v>0</v>
      </c>
      <c r="O20" s="163">
        <f t="shared" si="2"/>
        <v>0</v>
      </c>
      <c r="P20" s="163">
        <f t="shared" si="2"/>
        <v>0</v>
      </c>
      <c r="Q20" s="163">
        <f t="shared" si="2"/>
        <v>1.3445942587884844E-2</v>
      </c>
      <c r="R20" s="163">
        <f t="shared" si="2"/>
        <v>2.609526720315889E-3</v>
      </c>
      <c r="S20" s="163">
        <f t="shared" si="2"/>
        <v>4.1221169962454684E-3</v>
      </c>
      <c r="T20" s="157"/>
      <c r="U20" s="163">
        <f t="shared" si="2"/>
        <v>5.8240836727948088E-2</v>
      </c>
      <c r="V20" s="157">
        <f t="shared" si="2"/>
        <v>0</v>
      </c>
    </row>
    <row r="21" spans="1:22" ht="13.5" customHeight="1" x14ac:dyDescent="0.25">
      <c r="D21" s="26"/>
    </row>
    <row r="22" spans="1:22" ht="13.5" customHeight="1" x14ac:dyDescent="0.25">
      <c r="A22" s="26">
        <f>A20+1</f>
        <v>7</v>
      </c>
      <c r="C22" s="26" t="s">
        <v>503</v>
      </c>
      <c r="D22" s="26" t="s">
        <v>476</v>
      </c>
      <c r="F22" s="35">
        <f>SUM(H22:V22)</f>
        <v>111517.48285214395</v>
      </c>
      <c r="H22" s="17">
        <v>58307.88571396123</v>
      </c>
      <c r="I22" s="17">
        <v>33714.172985768288</v>
      </c>
      <c r="J22" s="17">
        <v>10973.996885978522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1502.7199813833802</v>
      </c>
      <c r="R22" s="17">
        <v>291.64098529662033</v>
      </c>
      <c r="S22" s="17">
        <v>218.0641594052459</v>
      </c>
      <c r="T22" s="38"/>
      <c r="U22" s="17">
        <v>6509.0021403506653</v>
      </c>
      <c r="V22" s="17">
        <v>0</v>
      </c>
    </row>
    <row r="23" spans="1:22" ht="13.5" customHeight="1" x14ac:dyDescent="0.25">
      <c r="A23" s="26">
        <f>A22+1</f>
        <v>8</v>
      </c>
      <c r="C23" s="1"/>
      <c r="D23" s="26"/>
      <c r="F23" s="161">
        <f>SUM(H23:V23)</f>
        <v>1.0000000000000002</v>
      </c>
      <c r="H23" s="163">
        <f t="shared" ref="H23:V23" si="3">H22/$F22</f>
        <v>0.52285869643658522</v>
      </c>
      <c r="I23" s="163">
        <f t="shared" si="3"/>
        <v>0.30232186132167638</v>
      </c>
      <c r="J23" s="163">
        <f t="shared" si="3"/>
        <v>9.8406066970938136E-2</v>
      </c>
      <c r="K23" s="163">
        <f t="shared" si="3"/>
        <v>0</v>
      </c>
      <c r="L23" s="163">
        <f t="shared" si="3"/>
        <v>0</v>
      </c>
      <c r="M23" s="163">
        <f t="shared" si="3"/>
        <v>0</v>
      </c>
      <c r="N23" s="163">
        <f t="shared" si="3"/>
        <v>0</v>
      </c>
      <c r="O23" s="163">
        <f t="shared" si="3"/>
        <v>0</v>
      </c>
      <c r="P23" s="163">
        <f t="shared" si="3"/>
        <v>0</v>
      </c>
      <c r="Q23" s="163">
        <f t="shared" si="3"/>
        <v>1.3475196381322286E-2</v>
      </c>
      <c r="R23" s="163">
        <f t="shared" si="3"/>
        <v>2.6152041620531741E-3</v>
      </c>
      <c r="S23" s="163">
        <f t="shared" si="3"/>
        <v>1.9554257666877886E-3</v>
      </c>
      <c r="T23" s="157"/>
      <c r="U23" s="163">
        <f t="shared" si="3"/>
        <v>5.8367548960737044E-2</v>
      </c>
      <c r="V23" s="157">
        <f t="shared" si="3"/>
        <v>0</v>
      </c>
    </row>
    <row r="24" spans="1:22" ht="13.5" customHeight="1" x14ac:dyDescent="0.25">
      <c r="C24" s="1"/>
      <c r="D24" s="26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2"/>
      <c r="U24" s="161"/>
      <c r="V24" s="162"/>
    </row>
    <row r="25" spans="1:22" ht="13.5" customHeight="1" x14ac:dyDescent="0.25">
      <c r="A25" s="26">
        <f>A23+1</f>
        <v>9</v>
      </c>
      <c r="C25" s="26" t="s">
        <v>436</v>
      </c>
      <c r="D25" s="26" t="s">
        <v>476</v>
      </c>
      <c r="F25" s="35">
        <f>SUM(H25:V25)</f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38"/>
      <c r="U25" s="17">
        <v>0</v>
      </c>
      <c r="V25" s="17">
        <v>0</v>
      </c>
    </row>
    <row r="26" spans="1:22" ht="13.5" customHeight="1" x14ac:dyDescent="0.25">
      <c r="A26" s="26">
        <f>A25+1</f>
        <v>10</v>
      </c>
      <c r="C26" s="1"/>
      <c r="D26" s="26"/>
      <c r="F26" s="161">
        <f>SUM(H26:V26)</f>
        <v>0</v>
      </c>
      <c r="H26" s="163">
        <v>0</v>
      </c>
      <c r="I26" s="163">
        <v>0</v>
      </c>
      <c r="J26" s="163">
        <v>0</v>
      </c>
      <c r="K26" s="163">
        <v>0</v>
      </c>
      <c r="L26" s="163">
        <v>0</v>
      </c>
      <c r="M26" s="163">
        <v>0</v>
      </c>
      <c r="N26" s="163">
        <v>0</v>
      </c>
      <c r="O26" s="163">
        <v>0</v>
      </c>
      <c r="P26" s="163">
        <v>0</v>
      </c>
      <c r="Q26" s="163">
        <v>0</v>
      </c>
      <c r="R26" s="163">
        <v>0</v>
      </c>
      <c r="S26" s="163">
        <v>0</v>
      </c>
      <c r="T26" s="157"/>
      <c r="U26" s="163">
        <v>0</v>
      </c>
      <c r="V26" s="163">
        <v>0</v>
      </c>
    </row>
    <row r="27" spans="1:22" ht="13.5" customHeight="1" x14ac:dyDescent="0.25">
      <c r="D27" s="26"/>
    </row>
    <row r="28" spans="1:22" ht="13.5" customHeight="1" x14ac:dyDescent="0.25">
      <c r="A28" s="26">
        <f>A26+1</f>
        <v>11</v>
      </c>
      <c r="C28" s="26" t="s">
        <v>448</v>
      </c>
      <c r="D28" s="26" t="s">
        <v>476</v>
      </c>
      <c r="F28" s="35">
        <f>SUM(H28:V28)</f>
        <v>4506.7002263098948</v>
      </c>
      <c r="H28" s="17">
        <v>4085.171837711328</v>
      </c>
      <c r="I28" s="17">
        <v>80.289406932011303</v>
      </c>
      <c r="J28" s="17">
        <v>186.13035363630269</v>
      </c>
      <c r="K28" s="17">
        <v>0</v>
      </c>
      <c r="L28" s="17">
        <v>0</v>
      </c>
      <c r="M28" s="17">
        <v>116.92804266895939</v>
      </c>
      <c r="N28" s="17">
        <v>0</v>
      </c>
      <c r="O28" s="17">
        <v>7.1588597552424105</v>
      </c>
      <c r="P28" s="17">
        <v>0</v>
      </c>
      <c r="Q28" s="17">
        <v>9.5451463403232157</v>
      </c>
      <c r="R28" s="17">
        <v>19.090292680646428</v>
      </c>
      <c r="S28" s="17">
        <v>0</v>
      </c>
      <c r="T28" s="38"/>
      <c r="U28" s="17">
        <v>2.3862865850808039</v>
      </c>
      <c r="V28" s="17">
        <v>0</v>
      </c>
    </row>
    <row r="29" spans="1:22" ht="13.5" customHeight="1" x14ac:dyDescent="0.25">
      <c r="A29" s="26">
        <f>A28+1</f>
        <v>12</v>
      </c>
      <c r="C29" s="1"/>
      <c r="D29" s="26"/>
      <c r="F29" s="161">
        <f>SUM(H29:V29)</f>
        <v>0.99999999999999989</v>
      </c>
      <c r="H29" s="163">
        <f t="shared" ref="H29:V29" si="4">H28/$F28</f>
        <v>0.90646629076020968</v>
      </c>
      <c r="I29" s="163">
        <f t="shared" si="4"/>
        <v>1.7815564137877573E-2</v>
      </c>
      <c r="J29" s="163">
        <f t="shared" si="4"/>
        <v>4.1300806419225053E-2</v>
      </c>
      <c r="K29" s="163">
        <f t="shared" si="4"/>
        <v>0</v>
      </c>
      <c r="L29" s="163">
        <f t="shared" si="4"/>
        <v>0</v>
      </c>
      <c r="M29" s="163">
        <f t="shared" si="4"/>
        <v>2.5945378391564456E-2</v>
      </c>
      <c r="N29" s="163">
        <f t="shared" si="4"/>
        <v>0</v>
      </c>
      <c r="O29" s="163">
        <f t="shared" si="4"/>
        <v>1.5884925545855788E-3</v>
      </c>
      <c r="P29" s="163">
        <f t="shared" si="4"/>
        <v>0</v>
      </c>
      <c r="Q29" s="163">
        <f t="shared" si="4"/>
        <v>2.117990072780772E-3</v>
      </c>
      <c r="R29" s="163">
        <f t="shared" si="4"/>
        <v>4.2359801455615432E-3</v>
      </c>
      <c r="S29" s="163">
        <f t="shared" si="4"/>
        <v>0</v>
      </c>
      <c r="T29" s="157"/>
      <c r="U29" s="163">
        <f t="shared" si="4"/>
        <v>5.29497518195193E-4</v>
      </c>
      <c r="V29" s="157">
        <f t="shared" si="4"/>
        <v>0</v>
      </c>
    </row>
    <row r="30" spans="1:22" ht="13.5" customHeight="1" x14ac:dyDescent="0.25">
      <c r="D30" s="26"/>
    </row>
    <row r="31" spans="1:22" ht="13.5" customHeight="1" x14ac:dyDescent="0.25">
      <c r="A31" s="26">
        <f>A29+1</f>
        <v>13</v>
      </c>
      <c r="C31" s="26" t="s">
        <v>450</v>
      </c>
      <c r="D31" s="26" t="s">
        <v>477</v>
      </c>
      <c r="F31" s="35">
        <f>SUM(H31:V31)</f>
        <v>143</v>
      </c>
      <c r="H31" s="17">
        <v>0</v>
      </c>
      <c r="I31" s="17">
        <v>0</v>
      </c>
      <c r="J31" s="17">
        <v>78</v>
      </c>
      <c r="K31" s="17">
        <v>0</v>
      </c>
      <c r="L31" s="17">
        <v>0</v>
      </c>
      <c r="M31" s="17">
        <v>49</v>
      </c>
      <c r="N31" s="17">
        <v>0</v>
      </c>
      <c r="O31" s="17">
        <v>3</v>
      </c>
      <c r="P31" s="17">
        <v>0</v>
      </c>
      <c r="Q31" s="17">
        <v>4</v>
      </c>
      <c r="R31" s="17">
        <v>8</v>
      </c>
      <c r="S31" s="17">
        <v>0</v>
      </c>
      <c r="T31" s="38"/>
      <c r="U31" s="17">
        <v>1</v>
      </c>
      <c r="V31" s="17">
        <v>0</v>
      </c>
    </row>
    <row r="32" spans="1:22" ht="13.5" customHeight="1" x14ac:dyDescent="0.25">
      <c r="A32" s="26">
        <f>A31+1</f>
        <v>14</v>
      </c>
      <c r="C32" s="1"/>
      <c r="D32" s="26"/>
      <c r="F32" s="161">
        <f>SUM(H32:V32)</f>
        <v>1</v>
      </c>
      <c r="H32" s="163">
        <f t="shared" ref="H32:V32" si="5">H31/$F31</f>
        <v>0</v>
      </c>
      <c r="I32" s="163">
        <f t="shared" si="5"/>
        <v>0</v>
      </c>
      <c r="J32" s="163">
        <f t="shared" si="5"/>
        <v>0.54545454545454541</v>
      </c>
      <c r="K32" s="163">
        <f t="shared" si="5"/>
        <v>0</v>
      </c>
      <c r="L32" s="163">
        <f t="shared" si="5"/>
        <v>0</v>
      </c>
      <c r="M32" s="163">
        <f t="shared" si="5"/>
        <v>0.34265734265734266</v>
      </c>
      <c r="N32" s="163">
        <f t="shared" si="5"/>
        <v>0</v>
      </c>
      <c r="O32" s="163">
        <f t="shared" si="5"/>
        <v>2.097902097902098E-2</v>
      </c>
      <c r="P32" s="163">
        <f t="shared" si="5"/>
        <v>0</v>
      </c>
      <c r="Q32" s="163">
        <f t="shared" si="5"/>
        <v>2.7972027972027972E-2</v>
      </c>
      <c r="R32" s="163">
        <f t="shared" si="5"/>
        <v>5.5944055944055944E-2</v>
      </c>
      <c r="S32" s="163">
        <f t="shared" si="5"/>
        <v>0</v>
      </c>
      <c r="T32" s="157"/>
      <c r="U32" s="163">
        <f t="shared" si="5"/>
        <v>6.993006993006993E-3</v>
      </c>
      <c r="V32" s="157">
        <f t="shared" si="5"/>
        <v>0</v>
      </c>
    </row>
    <row r="33" spans="1:22" ht="13.5" customHeight="1" x14ac:dyDescent="0.25">
      <c r="D33" s="26"/>
    </row>
    <row r="34" spans="1:22" ht="13.5" customHeight="1" x14ac:dyDescent="0.25">
      <c r="A34" s="26">
        <f>A32+1</f>
        <v>15</v>
      </c>
      <c r="C34" s="26" t="s">
        <v>432</v>
      </c>
      <c r="D34" s="26" t="s">
        <v>476</v>
      </c>
      <c r="F34" s="35">
        <f>SUM(H34:V34)</f>
        <v>17668.329719476955</v>
      </c>
      <c r="G34" s="17"/>
      <c r="H34" s="17">
        <v>9648.6464233639472</v>
      </c>
      <c r="I34" s="17">
        <v>6220.2742371647491</v>
      </c>
      <c r="J34" s="17">
        <v>909.9219746224519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0.29574572285011769</v>
      </c>
      <c r="S34" s="17">
        <v>172.67196698360269</v>
      </c>
      <c r="T34" s="38"/>
      <c r="U34" s="17">
        <v>716.51937161935211</v>
      </c>
      <c r="V34" s="17">
        <v>0</v>
      </c>
    </row>
    <row r="35" spans="1:22" ht="13.5" customHeight="1" x14ac:dyDescent="0.25">
      <c r="A35" s="26">
        <f>A34+1</f>
        <v>16</v>
      </c>
      <c r="C35" s="1"/>
      <c r="D35" s="26"/>
      <c r="F35" s="161">
        <f>SUM(H35:V35)</f>
        <v>1</v>
      </c>
      <c r="H35" s="163">
        <f t="shared" ref="H35:V35" si="6">H34/$F34</f>
        <v>0.54609839054155829</v>
      </c>
      <c r="I35" s="163">
        <f t="shared" si="6"/>
        <v>0.35205785356765978</v>
      </c>
      <c r="J35" s="163">
        <f t="shared" si="6"/>
        <v>5.1500169459673679E-2</v>
      </c>
      <c r="K35" s="163">
        <f t="shared" si="6"/>
        <v>0</v>
      </c>
      <c r="L35" s="163">
        <f t="shared" si="6"/>
        <v>0</v>
      </c>
      <c r="M35" s="163">
        <f t="shared" si="6"/>
        <v>0</v>
      </c>
      <c r="N35" s="163">
        <f t="shared" si="6"/>
        <v>0</v>
      </c>
      <c r="O35" s="163">
        <f t="shared" si="6"/>
        <v>0</v>
      </c>
      <c r="P35" s="163">
        <f t="shared" si="6"/>
        <v>0</v>
      </c>
      <c r="Q35" s="163">
        <f t="shared" si="6"/>
        <v>0</v>
      </c>
      <c r="R35" s="163">
        <f t="shared" si="6"/>
        <v>1.673874823176397E-5</v>
      </c>
      <c r="S35" s="163">
        <f t="shared" si="6"/>
        <v>9.7729649449124264E-3</v>
      </c>
      <c r="T35" s="157"/>
      <c r="U35" s="163">
        <f t="shared" si="6"/>
        <v>4.055388273796396E-2</v>
      </c>
      <c r="V35" s="157">
        <f t="shared" si="6"/>
        <v>0</v>
      </c>
    </row>
    <row r="36" spans="1:22" ht="13.5" customHeight="1" x14ac:dyDescent="0.25">
      <c r="D36" s="26"/>
    </row>
    <row r="37" spans="1:22" ht="13.5" customHeight="1" x14ac:dyDescent="0.25">
      <c r="A37" s="26">
        <f>A35+1</f>
        <v>17</v>
      </c>
      <c r="C37" s="26" t="s">
        <v>451</v>
      </c>
      <c r="D37" s="26" t="s">
        <v>476</v>
      </c>
      <c r="F37" s="35">
        <f>SUM(H37:V37)</f>
        <v>3163.7850617644531</v>
      </c>
      <c r="H37" s="17">
        <v>1024.4835701574602</v>
      </c>
      <c r="I37" s="17">
        <v>594.7163741527221</v>
      </c>
      <c r="J37" s="17">
        <v>192.8157636138088</v>
      </c>
      <c r="K37" s="17">
        <v>0</v>
      </c>
      <c r="L37" s="17">
        <v>0</v>
      </c>
      <c r="M37" s="17">
        <v>559.25637286030542</v>
      </c>
      <c r="N37" s="17">
        <v>35.150236674370468</v>
      </c>
      <c r="O37" s="17">
        <v>573.26840768251316</v>
      </c>
      <c r="P37" s="17">
        <v>38.202250569334112</v>
      </c>
      <c r="Q37" s="17">
        <v>26.403151351206972</v>
      </c>
      <c r="R37" s="17">
        <v>5.1242022268933116</v>
      </c>
      <c r="S37" s="17">
        <v>0</v>
      </c>
      <c r="T37" s="38"/>
      <c r="U37" s="17">
        <v>114.36473247583949</v>
      </c>
      <c r="V37" s="17">
        <v>0</v>
      </c>
    </row>
    <row r="38" spans="1:22" ht="13.5" customHeight="1" x14ac:dyDescent="0.25">
      <c r="A38" s="26">
        <f>A37+1</f>
        <v>18</v>
      </c>
      <c r="C38" s="1"/>
      <c r="D38" s="26"/>
      <c r="F38" s="161">
        <f>SUM(H38:V38)</f>
        <v>1</v>
      </c>
      <c r="H38" s="163">
        <f t="shared" ref="H38:V38" si="7">H37/$F37</f>
        <v>0.32381579347432105</v>
      </c>
      <c r="I38" s="163">
        <f t="shared" si="7"/>
        <v>0.18797622548386611</v>
      </c>
      <c r="J38" s="163">
        <f t="shared" si="7"/>
        <v>6.0944646949649239E-2</v>
      </c>
      <c r="K38" s="163">
        <f t="shared" si="7"/>
        <v>0</v>
      </c>
      <c r="L38" s="163">
        <f t="shared" si="7"/>
        <v>0</v>
      </c>
      <c r="M38" s="163">
        <f t="shared" si="7"/>
        <v>0.17676813119169554</v>
      </c>
      <c r="N38" s="163">
        <f t="shared" si="7"/>
        <v>1.1110184790735143E-2</v>
      </c>
      <c r="O38" s="163">
        <f t="shared" si="7"/>
        <v>0.18119701449086414</v>
      </c>
      <c r="P38" s="163">
        <f t="shared" si="7"/>
        <v>1.2074856484728641E-2</v>
      </c>
      <c r="Q38" s="163">
        <f t="shared" si="7"/>
        <v>8.3454314486464676E-3</v>
      </c>
      <c r="R38" s="163">
        <f t="shared" si="7"/>
        <v>1.6196429677923594E-3</v>
      </c>
      <c r="S38" s="163">
        <f t="shared" si="7"/>
        <v>0</v>
      </c>
      <c r="T38" s="157"/>
      <c r="U38" s="163">
        <f t="shared" si="7"/>
        <v>3.6148072717701596E-2</v>
      </c>
      <c r="V38" s="157">
        <f t="shared" si="7"/>
        <v>0</v>
      </c>
    </row>
    <row r="39" spans="1:22" ht="13.5" customHeight="1" x14ac:dyDescent="0.25">
      <c r="D39" s="26"/>
    </row>
    <row r="40" spans="1:22" ht="13.5" customHeight="1" x14ac:dyDescent="0.25">
      <c r="A40" s="26">
        <f>A38+1</f>
        <v>19</v>
      </c>
      <c r="C40" s="26" t="s">
        <v>435</v>
      </c>
      <c r="D40" s="26" t="s">
        <v>476</v>
      </c>
      <c r="F40" s="35">
        <f>SUM(H40:V40)</f>
        <v>3971.9336278296637</v>
      </c>
      <c r="H40" s="17">
        <v>2169.0665614956724</v>
      </c>
      <c r="I40" s="17">
        <v>1398.3504275269197</v>
      </c>
      <c r="J40" s="17">
        <v>204.55525491580414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6.6485196989517645E-2</v>
      </c>
      <c r="S40" s="17">
        <v>38.817568108298147</v>
      </c>
      <c r="T40" s="38"/>
      <c r="U40" s="17">
        <v>161.07733058597998</v>
      </c>
      <c r="V40" s="17">
        <v>0</v>
      </c>
    </row>
    <row r="41" spans="1:22" ht="13.5" customHeight="1" x14ac:dyDescent="0.25">
      <c r="A41" s="26">
        <f>A40+1</f>
        <v>20</v>
      </c>
      <c r="C41" s="1"/>
      <c r="D41" s="26"/>
      <c r="F41" s="161">
        <f>SUM(H41:V41)</f>
        <v>1</v>
      </c>
      <c r="H41" s="163">
        <f t="shared" ref="H41:V41" si="8">H40/$F40</f>
        <v>0.5460983905415584</v>
      </c>
      <c r="I41" s="163">
        <f t="shared" si="8"/>
        <v>0.35205785356765984</v>
      </c>
      <c r="J41" s="163">
        <f t="shared" si="8"/>
        <v>5.1500169459673679E-2</v>
      </c>
      <c r="K41" s="163">
        <f t="shared" si="8"/>
        <v>0</v>
      </c>
      <c r="L41" s="163">
        <f t="shared" si="8"/>
        <v>0</v>
      </c>
      <c r="M41" s="163">
        <f t="shared" si="8"/>
        <v>0</v>
      </c>
      <c r="N41" s="163">
        <f t="shared" si="8"/>
        <v>0</v>
      </c>
      <c r="O41" s="163">
        <f t="shared" si="8"/>
        <v>0</v>
      </c>
      <c r="P41" s="163">
        <f t="shared" si="8"/>
        <v>0</v>
      </c>
      <c r="Q41" s="163">
        <f t="shared" si="8"/>
        <v>0</v>
      </c>
      <c r="R41" s="163">
        <f t="shared" si="8"/>
        <v>1.6738748231763973E-5</v>
      </c>
      <c r="S41" s="163">
        <f t="shared" si="8"/>
        <v>9.7729649449124281E-3</v>
      </c>
      <c r="T41" s="157"/>
      <c r="U41" s="163">
        <f t="shared" si="8"/>
        <v>4.055388273796396E-2</v>
      </c>
      <c r="V41" s="157">
        <f t="shared" si="8"/>
        <v>0</v>
      </c>
    </row>
    <row r="42" spans="1:22" ht="13.5" customHeight="1" x14ac:dyDescent="0.25">
      <c r="D42" s="26"/>
    </row>
    <row r="43" spans="1:22" ht="13.5" customHeight="1" x14ac:dyDescent="0.25">
      <c r="A43" s="26">
        <f>A41+1</f>
        <v>21</v>
      </c>
      <c r="C43" s="26" t="s">
        <v>444</v>
      </c>
      <c r="D43" s="26" t="s">
        <v>476</v>
      </c>
      <c r="F43" s="35">
        <f>SUM(H43:V43)</f>
        <v>5606.8456528119241</v>
      </c>
      <c r="H43" s="17">
        <v>3695.8851652857979</v>
      </c>
      <c r="I43" s="17">
        <v>1023.3202700993288</v>
      </c>
      <c r="J43" s="17">
        <v>417.00541205077877</v>
      </c>
      <c r="K43" s="17">
        <v>0</v>
      </c>
      <c r="L43" s="17">
        <v>0</v>
      </c>
      <c r="M43" s="17">
        <v>320.89211558781869</v>
      </c>
      <c r="N43" s="17">
        <v>20.168628123382547</v>
      </c>
      <c r="O43" s="17">
        <v>45.29620256205709</v>
      </c>
      <c r="P43" s="17">
        <v>3.0185144449188868</v>
      </c>
      <c r="Q43" s="17">
        <v>30.142610920104367</v>
      </c>
      <c r="R43" s="17">
        <v>44.39026988225001</v>
      </c>
      <c r="S43" s="17">
        <v>0</v>
      </c>
      <c r="T43" s="38"/>
      <c r="U43" s="17">
        <v>6.7264638554865774</v>
      </c>
      <c r="V43" s="17">
        <v>0</v>
      </c>
    </row>
    <row r="44" spans="1:22" ht="13.5" customHeight="1" x14ac:dyDescent="0.25">
      <c r="A44" s="26">
        <f>A43+1</f>
        <v>22</v>
      </c>
      <c r="C44" s="1"/>
      <c r="D44" s="26"/>
      <c r="F44" s="161">
        <f>SUM(H44:V44)</f>
        <v>0.99999999999999978</v>
      </c>
      <c r="H44" s="163">
        <f t="shared" ref="H44:V44" si="9">H43/$F43</f>
        <v>0.65917369482647548</v>
      </c>
      <c r="I44" s="163">
        <f t="shared" si="9"/>
        <v>0.18251265211592138</v>
      </c>
      <c r="J44" s="163">
        <f t="shared" si="9"/>
        <v>7.4374334139489601E-2</v>
      </c>
      <c r="K44" s="163">
        <f t="shared" si="9"/>
        <v>0</v>
      </c>
      <c r="L44" s="163">
        <f t="shared" si="9"/>
        <v>0</v>
      </c>
      <c r="M44" s="163">
        <f t="shared" si="9"/>
        <v>5.7232200680767106E-2</v>
      </c>
      <c r="N44" s="163">
        <f t="shared" si="9"/>
        <v>3.5971434514641318E-3</v>
      </c>
      <c r="O44" s="163">
        <f t="shared" si="9"/>
        <v>8.0787318515429998E-3</v>
      </c>
      <c r="P44" s="163">
        <f t="shared" si="9"/>
        <v>5.3836232203129271E-4</v>
      </c>
      <c r="Q44" s="163">
        <f t="shared" si="9"/>
        <v>5.3760372206763636E-3</v>
      </c>
      <c r="R44" s="163">
        <f t="shared" si="9"/>
        <v>7.9171556755780435E-3</v>
      </c>
      <c r="S44" s="163">
        <f t="shared" si="9"/>
        <v>0</v>
      </c>
      <c r="T44" s="157"/>
      <c r="U44" s="163">
        <f t="shared" si="9"/>
        <v>1.1996877160535258E-3</v>
      </c>
      <c r="V44" s="157">
        <f t="shared" si="9"/>
        <v>0</v>
      </c>
    </row>
    <row r="45" spans="1:22" ht="13.5" customHeight="1" x14ac:dyDescent="0.25">
      <c r="D45" s="26"/>
    </row>
    <row r="46" spans="1:22" ht="13.5" customHeight="1" x14ac:dyDescent="0.25">
      <c r="A46" s="26">
        <f>A44+1</f>
        <v>23</v>
      </c>
      <c r="C46" s="26" t="s">
        <v>443</v>
      </c>
      <c r="D46" s="26" t="s">
        <v>476</v>
      </c>
      <c r="F46" s="35">
        <f>SUM(H46:V46)</f>
        <v>27137.429210145438</v>
      </c>
      <c r="H46" s="17">
        <v>20614.218582157697</v>
      </c>
      <c r="I46" s="17">
        <v>3693.6390539867484</v>
      </c>
      <c r="J46" s="17">
        <v>1080.6142208952485</v>
      </c>
      <c r="K46" s="17">
        <v>0</v>
      </c>
      <c r="L46" s="17">
        <v>0</v>
      </c>
      <c r="M46" s="17">
        <v>1212.5541321835967</v>
      </c>
      <c r="N46" s="17">
        <v>76.211138209748398</v>
      </c>
      <c r="O46" s="17">
        <v>214.87344570113223</v>
      </c>
      <c r="P46" s="17">
        <v>14.319050229205487</v>
      </c>
      <c r="Q46" s="17">
        <v>90.265425060478449</v>
      </c>
      <c r="R46" s="17">
        <v>106.85200192061745</v>
      </c>
      <c r="S46" s="17">
        <v>0</v>
      </c>
      <c r="T46" s="38"/>
      <c r="U46" s="17">
        <v>33.882159800965333</v>
      </c>
      <c r="V46" s="17">
        <v>0</v>
      </c>
    </row>
    <row r="47" spans="1:22" ht="13.5" customHeight="1" x14ac:dyDescent="0.25">
      <c r="A47" s="26">
        <f>A46+1</f>
        <v>24</v>
      </c>
      <c r="C47" s="1"/>
      <c r="D47" s="26"/>
      <c r="F47" s="161">
        <f>SUM(H47:V47)</f>
        <v>1</v>
      </c>
      <c r="H47" s="163">
        <f t="shared" ref="H47:V47" si="10">H46/$F$46</f>
        <v>0.75962311766992974</v>
      </c>
      <c r="I47" s="163">
        <f t="shared" si="10"/>
        <v>0.13610865735969813</v>
      </c>
      <c r="J47" s="163">
        <f t="shared" si="10"/>
        <v>3.9820065951245542E-2</v>
      </c>
      <c r="K47" s="163">
        <f t="shared" si="10"/>
        <v>0</v>
      </c>
      <c r="L47" s="163">
        <f t="shared" si="10"/>
        <v>0</v>
      </c>
      <c r="M47" s="163">
        <f t="shared" si="10"/>
        <v>4.4681982320207342E-2</v>
      </c>
      <c r="N47" s="163">
        <f t="shared" si="10"/>
        <v>2.8083403781393027E-3</v>
      </c>
      <c r="O47" s="163">
        <f t="shared" si="10"/>
        <v>7.9179735131580161E-3</v>
      </c>
      <c r="P47" s="163">
        <f t="shared" si="10"/>
        <v>5.2764947329101656E-4</v>
      </c>
      <c r="Q47" s="163">
        <f t="shared" si="10"/>
        <v>3.3262334601220204E-3</v>
      </c>
      <c r="R47" s="163">
        <f t="shared" si="10"/>
        <v>3.9374400977035219E-3</v>
      </c>
      <c r="S47" s="163">
        <f t="shared" si="10"/>
        <v>0</v>
      </c>
      <c r="T47" s="157"/>
      <c r="U47" s="163">
        <f t="shared" si="10"/>
        <v>1.2485397765053718E-3</v>
      </c>
      <c r="V47" s="157">
        <f t="shared" si="10"/>
        <v>0</v>
      </c>
    </row>
    <row r="48" spans="1:22" ht="13.5" customHeight="1" x14ac:dyDescent="0.25">
      <c r="D48" s="26"/>
    </row>
    <row r="49" spans="1:48" ht="13.5" customHeight="1" x14ac:dyDescent="0.25">
      <c r="A49" s="26">
        <f>A47+1</f>
        <v>25</v>
      </c>
      <c r="C49" s="26" t="s">
        <v>441</v>
      </c>
      <c r="D49" s="26" t="s">
        <v>476</v>
      </c>
      <c r="F49" s="35">
        <f>SUM(H49:V49)</f>
        <v>29474.548018103542</v>
      </c>
      <c r="H49" s="17">
        <v>16860.772597662602</v>
      </c>
      <c r="I49" s="17">
        <v>10899.776423143992</v>
      </c>
      <c r="J49" s="17">
        <v>1084.2652622084088</v>
      </c>
      <c r="K49" s="17">
        <v>0</v>
      </c>
      <c r="L49" s="17">
        <v>0</v>
      </c>
      <c r="M49" s="17">
        <v>629.41113684316997</v>
      </c>
      <c r="N49" s="17">
        <v>0</v>
      </c>
      <c r="O49" s="17">
        <v>0</v>
      </c>
      <c r="P49" s="17">
        <v>0</v>
      </c>
      <c r="Q49" s="17">
        <v>0</v>
      </c>
      <c r="R49" s="17">
        <v>0.32259824536629178</v>
      </c>
      <c r="S49" s="17">
        <v>0</v>
      </c>
      <c r="T49" s="38"/>
      <c r="U49" s="17">
        <v>0</v>
      </c>
      <c r="V49" s="17">
        <v>0</v>
      </c>
    </row>
    <row r="50" spans="1:48" ht="13.5" customHeight="1" x14ac:dyDescent="0.25">
      <c r="A50" s="26">
        <f>A49+1</f>
        <v>26</v>
      </c>
      <c r="C50" s="1"/>
      <c r="D50" s="26"/>
      <c r="F50" s="161">
        <f>SUM(H50:V50)</f>
        <v>1</v>
      </c>
      <c r="H50" s="163">
        <f t="shared" ref="H50:V50" si="11">H49/$F49</f>
        <v>0.57204516206004441</v>
      </c>
      <c r="I50" s="163">
        <f t="shared" si="11"/>
        <v>0.36980300483146505</v>
      </c>
      <c r="J50" s="163">
        <f t="shared" si="11"/>
        <v>3.6786493266748078E-2</v>
      </c>
      <c r="K50" s="163">
        <f t="shared" si="11"/>
        <v>0</v>
      </c>
      <c r="L50" s="163">
        <f t="shared" si="11"/>
        <v>0</v>
      </c>
      <c r="M50" s="163">
        <f t="shared" si="11"/>
        <v>2.1354394864904452E-2</v>
      </c>
      <c r="N50" s="163">
        <f t="shared" si="11"/>
        <v>0</v>
      </c>
      <c r="O50" s="163">
        <f t="shared" si="11"/>
        <v>0</v>
      </c>
      <c r="P50" s="163">
        <f t="shared" si="11"/>
        <v>0</v>
      </c>
      <c r="Q50" s="163">
        <f t="shared" si="11"/>
        <v>0</v>
      </c>
      <c r="R50" s="163">
        <f t="shared" si="11"/>
        <v>1.0944976837919581E-5</v>
      </c>
      <c r="S50" s="163">
        <f t="shared" si="11"/>
        <v>0</v>
      </c>
      <c r="T50" s="157"/>
      <c r="U50" s="163">
        <f t="shared" si="11"/>
        <v>0</v>
      </c>
      <c r="V50" s="157">
        <f t="shared" si="11"/>
        <v>0</v>
      </c>
    </row>
    <row r="51" spans="1:48" ht="13.5" customHeight="1" x14ac:dyDescent="0.25">
      <c r="D51" s="26"/>
    </row>
    <row r="52" spans="1:48" ht="13.5" customHeight="1" x14ac:dyDescent="0.25">
      <c r="A52" s="26">
        <f>A50+1</f>
        <v>27</v>
      </c>
      <c r="C52" s="26" t="s">
        <v>440</v>
      </c>
      <c r="D52" s="26" t="s">
        <v>476</v>
      </c>
      <c r="F52" s="35">
        <f>SUM(H52:V52)</f>
        <v>40961.026109567698</v>
      </c>
      <c r="G52" s="17"/>
      <c r="H52" s="17">
        <v>16860.772597662602</v>
      </c>
      <c r="I52" s="17">
        <v>10899.776423143992</v>
      </c>
      <c r="J52" s="17">
        <v>1590.0662976492804</v>
      </c>
      <c r="K52" s="17">
        <v>0</v>
      </c>
      <c r="L52" s="17">
        <v>0</v>
      </c>
      <c r="M52" s="17">
        <v>5147.7939827263863</v>
      </c>
      <c r="N52" s="17">
        <v>0</v>
      </c>
      <c r="O52" s="17">
        <v>5210</v>
      </c>
      <c r="P52" s="17">
        <v>0</v>
      </c>
      <c r="Q52" s="17">
        <v>0</v>
      </c>
      <c r="R52" s="17">
        <v>0.51680838543658292</v>
      </c>
      <c r="S52" s="17">
        <v>0</v>
      </c>
      <c r="T52" s="38"/>
      <c r="U52" s="17">
        <v>1252.0999999999999</v>
      </c>
      <c r="V52" s="17">
        <v>0</v>
      </c>
    </row>
    <row r="53" spans="1:48" ht="13.5" customHeight="1" x14ac:dyDescent="0.25">
      <c r="A53" s="26">
        <f>A52+1</f>
        <v>28</v>
      </c>
      <c r="C53" s="1"/>
      <c r="D53" s="26"/>
      <c r="F53" s="161">
        <f>SUM(H53:V53)</f>
        <v>1</v>
      </c>
      <c r="H53" s="163">
        <f t="shared" ref="H53:V53" si="12">H52/$F52</f>
        <v>0.41162964405631075</v>
      </c>
      <c r="I53" s="163">
        <f t="shared" si="12"/>
        <v>0.2661011565967098</v>
      </c>
      <c r="J53" s="163">
        <f t="shared" si="12"/>
        <v>3.8819005495515937E-2</v>
      </c>
      <c r="K53" s="163">
        <f t="shared" si="12"/>
        <v>0</v>
      </c>
      <c r="L53" s="163">
        <f t="shared" si="12"/>
        <v>0</v>
      </c>
      <c r="M53" s="163">
        <f t="shared" si="12"/>
        <v>0.12567541567333837</v>
      </c>
      <c r="N53" s="163">
        <f t="shared" si="12"/>
        <v>0</v>
      </c>
      <c r="O53" s="163">
        <f t="shared" si="12"/>
        <v>0.12719407922212783</v>
      </c>
      <c r="P53" s="163">
        <f t="shared" si="12"/>
        <v>0</v>
      </c>
      <c r="Q53" s="163">
        <f t="shared" si="12"/>
        <v>0</v>
      </c>
      <c r="R53" s="163">
        <f t="shared" si="12"/>
        <v>1.2617076145850423E-5</v>
      </c>
      <c r="S53" s="163">
        <f t="shared" si="12"/>
        <v>0</v>
      </c>
      <c r="T53" s="157"/>
      <c r="U53" s="163">
        <f t="shared" si="12"/>
        <v>3.0568081879851484E-2</v>
      </c>
      <c r="V53" s="157">
        <f t="shared" si="12"/>
        <v>0</v>
      </c>
    </row>
    <row r="54" spans="1:48" ht="13.5" customHeight="1" x14ac:dyDescent="0.25">
      <c r="D54" s="26"/>
    </row>
    <row r="55" spans="1:48" ht="13.5" customHeight="1" x14ac:dyDescent="0.25">
      <c r="A55" s="26">
        <f>A53+1</f>
        <v>29</v>
      </c>
      <c r="C55" s="26" t="s">
        <v>433</v>
      </c>
      <c r="D55" s="26" t="s">
        <v>476</v>
      </c>
      <c r="F55" s="35">
        <f>SUM(H55:V55)</f>
        <v>1814.0992835209822</v>
      </c>
      <c r="H55" s="17">
        <v>990.67669901340264</v>
      </c>
      <c r="I55" s="17">
        <v>638.66789991502662</v>
      </c>
      <c r="J55" s="17">
        <v>93.426420518003212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3.0365751174281135E-2</v>
      </c>
      <c r="S55" s="17">
        <v>17.729128704441312</v>
      </c>
      <c r="T55" s="38"/>
      <c r="U55" s="17">
        <v>73.568769618934368</v>
      </c>
      <c r="V55" s="17">
        <v>0</v>
      </c>
    </row>
    <row r="56" spans="1:48" ht="13.5" customHeight="1" x14ac:dyDescent="0.25">
      <c r="A56" s="26">
        <f>A55+1</f>
        <v>30</v>
      </c>
      <c r="C56" s="1"/>
      <c r="D56" s="26"/>
      <c r="F56" s="161">
        <f>SUM(H56:V56)</f>
        <v>1</v>
      </c>
      <c r="H56" s="163">
        <f t="shared" ref="H56:V56" si="13">H55/$F55</f>
        <v>0.5460983905415584</v>
      </c>
      <c r="I56" s="163">
        <f t="shared" si="13"/>
        <v>0.35205785356765984</v>
      </c>
      <c r="J56" s="163">
        <f t="shared" si="13"/>
        <v>5.1500169459673693E-2</v>
      </c>
      <c r="K56" s="163">
        <f t="shared" si="13"/>
        <v>0</v>
      </c>
      <c r="L56" s="163">
        <f t="shared" si="13"/>
        <v>0</v>
      </c>
      <c r="M56" s="163">
        <f t="shared" si="13"/>
        <v>0</v>
      </c>
      <c r="N56" s="163">
        <f t="shared" si="13"/>
        <v>0</v>
      </c>
      <c r="O56" s="163">
        <f t="shared" si="13"/>
        <v>0</v>
      </c>
      <c r="P56" s="163">
        <f t="shared" si="13"/>
        <v>0</v>
      </c>
      <c r="Q56" s="163">
        <f t="shared" si="13"/>
        <v>0</v>
      </c>
      <c r="R56" s="163">
        <f t="shared" si="13"/>
        <v>1.6738748231763973E-5</v>
      </c>
      <c r="S56" s="163">
        <f t="shared" si="13"/>
        <v>9.7729649449124281E-3</v>
      </c>
      <c r="T56" s="157"/>
      <c r="U56" s="163">
        <f t="shared" si="13"/>
        <v>4.0553882737963974E-2</v>
      </c>
      <c r="V56" s="157">
        <f t="shared" si="13"/>
        <v>0</v>
      </c>
    </row>
    <row r="57" spans="1:48" ht="13.5" customHeight="1" x14ac:dyDescent="0.25">
      <c r="D57" s="26"/>
    </row>
    <row r="58" spans="1:48" ht="13.5" customHeight="1" x14ac:dyDescent="0.25">
      <c r="A58" s="26">
        <f>A56+1</f>
        <v>31</v>
      </c>
      <c r="C58" s="26" t="s">
        <v>423</v>
      </c>
      <c r="D58" s="26" t="s">
        <v>476</v>
      </c>
      <c r="F58" s="35">
        <f>SUM(H58:V58)</f>
        <v>146472.77636014312</v>
      </c>
      <c r="H58" s="17">
        <v>80997.830019563335</v>
      </c>
      <c r="I58" s="17">
        <v>54250.925863630568</v>
      </c>
      <c r="J58" s="17">
        <v>4765.9654874257794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2.6349888414348759</v>
      </c>
      <c r="R58" s="17">
        <v>0</v>
      </c>
      <c r="S58" s="17">
        <v>1583.641180754754</v>
      </c>
      <c r="T58" s="38"/>
      <c r="U58" s="17">
        <v>4871.7788199272854</v>
      </c>
      <c r="V58" s="17">
        <v>0</v>
      </c>
    </row>
    <row r="59" spans="1:48" ht="13.5" customHeight="1" x14ac:dyDescent="0.25">
      <c r="A59" s="26">
        <f>A58+1</f>
        <v>32</v>
      </c>
      <c r="C59" s="1"/>
      <c r="D59" s="26"/>
      <c r="F59" s="161">
        <f>SUM(H59:V59)</f>
        <v>1.0000000000000002</v>
      </c>
      <c r="H59" s="163">
        <f t="shared" ref="H59:V59" si="14">H58/$F58</f>
        <v>0.55298897196027852</v>
      </c>
      <c r="I59" s="163">
        <f t="shared" si="14"/>
        <v>0.37038231411849482</v>
      </c>
      <c r="J59" s="163">
        <f t="shared" si="14"/>
        <v>3.2538234106434617E-2</v>
      </c>
      <c r="K59" s="163">
        <f t="shared" si="14"/>
        <v>0</v>
      </c>
      <c r="L59" s="163">
        <f t="shared" si="14"/>
        <v>0</v>
      </c>
      <c r="M59" s="163">
        <f t="shared" si="14"/>
        <v>0</v>
      </c>
      <c r="N59" s="163">
        <f t="shared" si="14"/>
        <v>0</v>
      </c>
      <c r="O59" s="163">
        <f t="shared" si="14"/>
        <v>0</v>
      </c>
      <c r="P59" s="163">
        <f t="shared" si="14"/>
        <v>0</v>
      </c>
      <c r="Q59" s="163">
        <f t="shared" si="14"/>
        <v>1.7989614909435728E-5</v>
      </c>
      <c r="R59" s="163">
        <f t="shared" si="14"/>
        <v>0</v>
      </c>
      <c r="S59" s="163">
        <f t="shared" si="14"/>
        <v>1.0811846543148346E-2</v>
      </c>
      <c r="T59" s="157"/>
      <c r="U59" s="163">
        <f t="shared" si="14"/>
        <v>3.32606436567345E-2</v>
      </c>
      <c r="V59" s="157">
        <f t="shared" si="14"/>
        <v>0</v>
      </c>
    </row>
    <row r="60" spans="1:48" ht="13.5" customHeight="1" x14ac:dyDescent="0.25">
      <c r="D60" s="26"/>
    </row>
    <row r="62" spans="1:48" ht="13.5" customHeight="1" x14ac:dyDescent="0.25">
      <c r="AV62" s="1"/>
    </row>
    <row r="64" spans="1:48" ht="13.5" customHeight="1" x14ac:dyDescent="0.25">
      <c r="C64" s="1"/>
      <c r="F64" s="1"/>
      <c r="G64" s="1"/>
      <c r="H64" s="1"/>
      <c r="I64" s="1"/>
      <c r="J64" s="1"/>
      <c r="K64" s="1"/>
      <c r="L64" s="1"/>
      <c r="M64" s="1"/>
      <c r="N64" s="1"/>
    </row>
    <row r="65" spans="1:22" ht="13.5" customHeight="1" x14ac:dyDescent="0.25">
      <c r="D65" s="26"/>
      <c r="E65" s="26"/>
      <c r="F65" s="19"/>
      <c r="G65" s="19"/>
      <c r="I65" s="147"/>
      <c r="J65" s="147"/>
      <c r="K65" s="133" t="s">
        <v>501</v>
      </c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33"/>
    </row>
    <row r="66" spans="1:22" ht="13.5" customHeight="1" x14ac:dyDescent="0.25">
      <c r="D66" s="26"/>
      <c r="E66" s="26"/>
      <c r="F66" s="19"/>
      <c r="G66" s="19"/>
      <c r="I66" s="147"/>
      <c r="J66" s="147"/>
      <c r="K66" s="133" t="s">
        <v>504</v>
      </c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33"/>
    </row>
    <row r="68" spans="1:22" ht="13.5" customHeight="1" x14ac:dyDescent="0.25">
      <c r="A68" s="26" t="s">
        <v>3</v>
      </c>
      <c r="C68" s="1"/>
      <c r="D68" s="26"/>
      <c r="H68" s="231" t="s">
        <v>40</v>
      </c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6"/>
      <c r="U68" s="231" t="s">
        <v>41</v>
      </c>
      <c r="V68" s="231"/>
    </row>
    <row r="69" spans="1:22" ht="13.5" customHeight="1" x14ac:dyDescent="0.25">
      <c r="A69" s="106" t="s">
        <v>5</v>
      </c>
      <c r="C69" s="106" t="s">
        <v>495</v>
      </c>
      <c r="D69" s="106"/>
      <c r="F69" s="18" t="s">
        <v>81</v>
      </c>
      <c r="H69" s="106" t="s">
        <v>43</v>
      </c>
      <c r="I69" s="106" t="s">
        <v>44</v>
      </c>
      <c r="J69" s="106" t="s">
        <v>45</v>
      </c>
      <c r="K69" s="106" t="s">
        <v>48</v>
      </c>
      <c r="L69" s="106" t="s">
        <v>49</v>
      </c>
      <c r="M69" s="106" t="s">
        <v>50</v>
      </c>
      <c r="N69" s="106" t="s">
        <v>51</v>
      </c>
      <c r="O69" s="106" t="s">
        <v>52</v>
      </c>
      <c r="P69" s="106" t="s">
        <v>53</v>
      </c>
      <c r="Q69" s="106" t="s">
        <v>54</v>
      </c>
      <c r="R69" s="106" t="s">
        <v>55</v>
      </c>
      <c r="S69" s="106" t="s">
        <v>56</v>
      </c>
      <c r="T69" s="26"/>
      <c r="U69" s="106" t="s">
        <v>58</v>
      </c>
      <c r="V69" s="167" t="s">
        <v>59</v>
      </c>
    </row>
    <row r="70" spans="1:22" ht="13.5" customHeight="1" x14ac:dyDescent="0.25">
      <c r="C70" s="1"/>
      <c r="D70" s="26"/>
      <c r="F70" s="26" t="s">
        <v>64</v>
      </c>
      <c r="G70" s="26"/>
      <c r="H70" s="26" t="s">
        <v>13</v>
      </c>
      <c r="I70" s="26" t="s">
        <v>14</v>
      </c>
      <c r="J70" s="26" t="s">
        <v>15</v>
      </c>
      <c r="K70" s="26" t="s">
        <v>16</v>
      </c>
      <c r="L70" s="26" t="s">
        <v>65</v>
      </c>
      <c r="M70" s="26" t="s">
        <v>66</v>
      </c>
      <c r="N70" s="26" t="s">
        <v>67</v>
      </c>
      <c r="O70" s="26" t="s">
        <v>68</v>
      </c>
      <c r="P70" s="26" t="s">
        <v>69</v>
      </c>
      <c r="Q70" s="26" t="s">
        <v>70</v>
      </c>
      <c r="R70" s="26" t="s">
        <v>71</v>
      </c>
      <c r="S70" s="26" t="s">
        <v>72</v>
      </c>
      <c r="T70" s="26"/>
      <c r="U70" s="26" t="s">
        <v>73</v>
      </c>
      <c r="V70" s="26" t="s">
        <v>74</v>
      </c>
    </row>
    <row r="71" spans="1:22" ht="13.5" customHeight="1" x14ac:dyDescent="0.25">
      <c r="C71" s="1"/>
      <c r="D71" s="26"/>
    </row>
    <row r="72" spans="1:22" ht="13.5" customHeight="1" x14ac:dyDescent="0.25">
      <c r="A72" s="26">
        <f>A59+1</f>
        <v>33</v>
      </c>
      <c r="C72" s="26" t="s">
        <v>442</v>
      </c>
      <c r="D72" s="26" t="s">
        <v>476</v>
      </c>
      <c r="F72" s="35">
        <f>SUM(H72:V72)</f>
        <v>29488.755926268852</v>
      </c>
      <c r="H72" s="17">
        <v>16860.772597662602</v>
      </c>
      <c r="I72" s="17">
        <v>10899.776423143992</v>
      </c>
      <c r="J72" s="17">
        <v>887.04516317899947</v>
      </c>
      <c r="K72" s="17">
        <v>0</v>
      </c>
      <c r="L72" s="17">
        <v>0</v>
      </c>
      <c r="M72" s="17">
        <v>14.239000000000033</v>
      </c>
      <c r="N72" s="17">
        <v>258.50491313992683</v>
      </c>
      <c r="O72" s="17">
        <v>0</v>
      </c>
      <c r="P72" s="17">
        <v>534.95437997989029</v>
      </c>
      <c r="Q72" s="17">
        <v>33.222698273621276</v>
      </c>
      <c r="R72" s="17">
        <v>0.24075088981278892</v>
      </c>
      <c r="S72" s="17">
        <v>0</v>
      </c>
      <c r="T72" s="38"/>
      <c r="U72" s="17">
        <v>0</v>
      </c>
      <c r="V72" s="17">
        <v>0</v>
      </c>
    </row>
    <row r="73" spans="1:22" ht="13.5" customHeight="1" x14ac:dyDescent="0.25">
      <c r="A73" s="26">
        <f>A72+1</f>
        <v>34</v>
      </c>
      <c r="C73" s="1"/>
      <c r="D73" s="26"/>
      <c r="F73" s="161">
        <f>SUM(H73:V73)</f>
        <v>1</v>
      </c>
      <c r="H73" s="163">
        <f t="shared" ref="H73:V73" si="15">H72/$F72</f>
        <v>0.57176954632538002</v>
      </c>
      <c r="I73" s="163">
        <f t="shared" si="15"/>
        <v>0.36962483091510728</v>
      </c>
      <c r="J73" s="163">
        <f t="shared" si="15"/>
        <v>3.0080793011305423E-2</v>
      </c>
      <c r="K73" s="163">
        <f t="shared" si="15"/>
        <v>0</v>
      </c>
      <c r="L73" s="163">
        <f t="shared" si="15"/>
        <v>0</v>
      </c>
      <c r="M73" s="163">
        <f t="shared" si="15"/>
        <v>4.8286201139179975E-4</v>
      </c>
      <c r="N73" s="163">
        <f t="shared" si="15"/>
        <v>8.7662197003586812E-3</v>
      </c>
      <c r="O73" s="163">
        <f t="shared" si="15"/>
        <v>0</v>
      </c>
      <c r="P73" s="163">
        <f t="shared" si="15"/>
        <v>1.8140961297839903E-2</v>
      </c>
      <c r="Q73" s="163">
        <f t="shared" si="15"/>
        <v>1.126622579694052E-3</v>
      </c>
      <c r="R73" s="163">
        <f t="shared" si="15"/>
        <v>8.1641589226328069E-6</v>
      </c>
      <c r="S73" s="163">
        <f t="shared" si="15"/>
        <v>0</v>
      </c>
      <c r="T73" s="157"/>
      <c r="U73" s="163">
        <f t="shared" si="15"/>
        <v>0</v>
      </c>
      <c r="V73" s="157">
        <f t="shared" si="15"/>
        <v>0</v>
      </c>
    </row>
    <row r="74" spans="1:22" ht="13.5" customHeight="1" x14ac:dyDescent="0.25">
      <c r="D74" s="26"/>
    </row>
    <row r="75" spans="1:22" ht="13.5" customHeight="1" x14ac:dyDescent="0.25">
      <c r="A75" s="26">
        <f>A73+1</f>
        <v>35</v>
      </c>
      <c r="C75" s="26" t="s">
        <v>446</v>
      </c>
      <c r="D75" s="26" t="s">
        <v>476</v>
      </c>
      <c r="F75" s="35">
        <f>SUM(H75:V75)</f>
        <v>268336894.95349666</v>
      </c>
      <c r="H75" s="17">
        <v>219697800.02104729</v>
      </c>
      <c r="I75" s="17">
        <v>44998584.33654701</v>
      </c>
      <c r="J75" s="17">
        <v>1434885.3648571733</v>
      </c>
      <c r="K75" s="17">
        <v>0</v>
      </c>
      <c r="L75" s="17">
        <v>0</v>
      </c>
      <c r="M75" s="17">
        <v>1538527.4804888885</v>
      </c>
      <c r="N75" s="17">
        <v>53448.966800000002</v>
      </c>
      <c r="O75" s="17">
        <v>199888.20964578755</v>
      </c>
      <c r="P75" s="17">
        <v>0</v>
      </c>
      <c r="Q75" s="17">
        <v>126304.82486505431</v>
      </c>
      <c r="R75" s="17">
        <v>265834.66524547804</v>
      </c>
      <c r="S75" s="17">
        <v>0</v>
      </c>
      <c r="T75" s="38"/>
      <c r="U75" s="17">
        <v>21621.083999999999</v>
      </c>
      <c r="V75" s="17">
        <v>0</v>
      </c>
    </row>
    <row r="76" spans="1:22" ht="13.5" customHeight="1" x14ac:dyDescent="0.25">
      <c r="A76" s="26">
        <f>A75+1</f>
        <v>36</v>
      </c>
      <c r="C76" s="1"/>
      <c r="D76" s="26"/>
      <c r="F76" s="161">
        <f>SUM(H76:V76)</f>
        <v>1</v>
      </c>
      <c r="H76" s="163">
        <f t="shared" ref="H76:V76" si="16">H75/$F75</f>
        <v>0.81873869807996913</v>
      </c>
      <c r="I76" s="163">
        <f t="shared" si="16"/>
        <v>0.16769436176246041</v>
      </c>
      <c r="J76" s="163">
        <f t="shared" si="16"/>
        <v>5.3473278995266075E-3</v>
      </c>
      <c r="K76" s="163">
        <f t="shared" si="16"/>
        <v>0</v>
      </c>
      <c r="L76" s="163">
        <f t="shared" si="16"/>
        <v>0</v>
      </c>
      <c r="M76" s="163">
        <f t="shared" si="16"/>
        <v>5.7335666821199463E-3</v>
      </c>
      <c r="N76" s="163">
        <f t="shared" si="16"/>
        <v>1.991860523289681E-4</v>
      </c>
      <c r="O76" s="163">
        <f t="shared" si="16"/>
        <v>7.449151175444159E-4</v>
      </c>
      <c r="P76" s="163">
        <f t="shared" si="16"/>
        <v>0</v>
      </c>
      <c r="Q76" s="163">
        <f t="shared" si="16"/>
        <v>4.7069496308714163E-4</v>
      </c>
      <c r="R76" s="163">
        <f t="shared" si="16"/>
        <v>9.9067504411403328E-4</v>
      </c>
      <c r="S76" s="163">
        <f t="shared" si="16"/>
        <v>0</v>
      </c>
      <c r="T76" s="157"/>
      <c r="U76" s="163">
        <f t="shared" si="16"/>
        <v>8.0574398849427611E-5</v>
      </c>
      <c r="V76" s="157">
        <f t="shared" si="16"/>
        <v>0</v>
      </c>
    </row>
    <row r="77" spans="1:22" ht="13.5" customHeight="1" x14ac:dyDescent="0.25">
      <c r="D77" s="26"/>
    </row>
    <row r="78" spans="1:22" ht="13.5" customHeight="1" x14ac:dyDescent="0.25">
      <c r="A78" s="26">
        <f>A76+1</f>
        <v>37</v>
      </c>
      <c r="C78" s="26" t="s">
        <v>424</v>
      </c>
      <c r="D78" s="26" t="s">
        <v>476</v>
      </c>
      <c r="F78" s="35">
        <f>SUM(H78:V78)</f>
        <v>867.34302661809215</v>
      </c>
      <c r="G78" s="17"/>
      <c r="H78" s="17">
        <v>478.2813876366713</v>
      </c>
      <c r="I78" s="17">
        <v>320.34448449254012</v>
      </c>
      <c r="J78" s="17">
        <v>28.142390804839184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1.555925781202072E-2</v>
      </c>
      <c r="R78" s="17">
        <v>0</v>
      </c>
      <c r="S78" s="17">
        <v>11.792000000000002</v>
      </c>
      <c r="T78" s="38"/>
      <c r="U78" s="17">
        <v>28.767204426229505</v>
      </c>
      <c r="V78" s="17">
        <v>0</v>
      </c>
    </row>
    <row r="79" spans="1:22" ht="13.5" customHeight="1" x14ac:dyDescent="0.25">
      <c r="A79" s="26">
        <f>A78+1</f>
        <v>38</v>
      </c>
      <c r="C79" s="1"/>
      <c r="D79" s="26"/>
      <c r="F79" s="161">
        <f>SUM(H79:V79)</f>
        <v>1</v>
      </c>
      <c r="H79" s="163">
        <f t="shared" ref="H79:V79" si="17">H78/$F78</f>
        <v>0.55143279297646075</v>
      </c>
      <c r="I79" s="163">
        <f t="shared" si="17"/>
        <v>0.36934001273015821</v>
      </c>
      <c r="J79" s="163">
        <f t="shared" si="17"/>
        <v>3.2446667513510573E-2</v>
      </c>
      <c r="K79" s="163">
        <f t="shared" si="17"/>
        <v>0</v>
      </c>
      <c r="L79" s="163">
        <f t="shared" si="17"/>
        <v>0</v>
      </c>
      <c r="M79" s="163">
        <f t="shared" si="17"/>
        <v>0</v>
      </c>
      <c r="N79" s="163">
        <f t="shared" si="17"/>
        <v>0</v>
      </c>
      <c r="O79" s="163">
        <f t="shared" si="17"/>
        <v>0</v>
      </c>
      <c r="P79" s="163">
        <f t="shared" si="17"/>
        <v>0</v>
      </c>
      <c r="Q79" s="163">
        <f t="shared" si="17"/>
        <v>1.7938989920387934E-5</v>
      </c>
      <c r="R79" s="163">
        <f t="shared" si="17"/>
        <v>0</v>
      </c>
      <c r="S79" s="163">
        <f t="shared" si="17"/>
        <v>1.3595543675469298E-2</v>
      </c>
      <c r="T79" s="157"/>
      <c r="U79" s="163">
        <f t="shared" si="17"/>
        <v>3.3167044114480737E-2</v>
      </c>
      <c r="V79" s="157">
        <f t="shared" si="17"/>
        <v>0</v>
      </c>
    </row>
    <row r="80" spans="1:22" ht="13.5" customHeight="1" x14ac:dyDescent="0.25">
      <c r="D80" s="26"/>
    </row>
    <row r="81" spans="1:22" ht="13.5" customHeight="1" x14ac:dyDescent="0.25">
      <c r="A81" s="26">
        <f>A79+1</f>
        <v>39</v>
      </c>
      <c r="C81" s="26" t="s">
        <v>430</v>
      </c>
      <c r="D81" s="26" t="s">
        <v>476</v>
      </c>
      <c r="F81" s="35">
        <f>SUM(H81:V81)</f>
        <v>65090.015848471179</v>
      </c>
      <c r="H81" s="17">
        <v>36754.825679389258</v>
      </c>
      <c r="I81" s="17">
        <v>24093.04249090805</v>
      </c>
      <c r="J81" s="17">
        <v>909.31783806083638</v>
      </c>
      <c r="K81" s="17">
        <v>0</v>
      </c>
      <c r="L81" s="17">
        <v>0</v>
      </c>
      <c r="M81" s="17">
        <v>978.05606849533854</v>
      </c>
      <c r="N81" s="17">
        <v>61.472526656397726</v>
      </c>
      <c r="O81" s="17">
        <v>1002.5610296453324</v>
      </c>
      <c r="P81" s="17">
        <v>66.810044217144252</v>
      </c>
      <c r="Q81" s="17">
        <v>89.185784967628067</v>
      </c>
      <c r="R81" s="17">
        <v>9.0285331350323013</v>
      </c>
      <c r="S81" s="17">
        <v>286.04503254785874</v>
      </c>
      <c r="T81" s="38"/>
      <c r="U81" s="17">
        <v>839.67082044830329</v>
      </c>
      <c r="V81" s="17">
        <v>0</v>
      </c>
    </row>
    <row r="82" spans="1:22" ht="13.5" customHeight="1" x14ac:dyDescent="0.25">
      <c r="A82" s="26">
        <f>A81+1</f>
        <v>40</v>
      </c>
      <c r="C82" s="1"/>
      <c r="D82" s="26"/>
      <c r="F82" s="161">
        <f>SUM(H82:V82)</f>
        <v>1.0000000000000002</v>
      </c>
      <c r="H82" s="163">
        <f t="shared" ref="H82:V82" si="18">H81/$F81</f>
        <v>0.56467685865915407</v>
      </c>
      <c r="I82" s="163">
        <f t="shared" si="18"/>
        <v>0.37014958710405571</v>
      </c>
      <c r="J82" s="163">
        <f t="shared" si="18"/>
        <v>1.3970158498312828E-2</v>
      </c>
      <c r="K82" s="163">
        <f t="shared" si="18"/>
        <v>0</v>
      </c>
      <c r="L82" s="163">
        <f t="shared" si="18"/>
        <v>0</v>
      </c>
      <c r="M82" s="163">
        <f t="shared" si="18"/>
        <v>1.5026207256920047E-2</v>
      </c>
      <c r="N82" s="163">
        <f t="shared" si="18"/>
        <v>9.4442328604597478E-4</v>
      </c>
      <c r="O82" s="163">
        <f t="shared" si="18"/>
        <v>1.540268529015699E-2</v>
      </c>
      <c r="P82" s="163">
        <f t="shared" si="18"/>
        <v>1.0264253794725949E-3</v>
      </c>
      <c r="Q82" s="163">
        <f t="shared" si="18"/>
        <v>1.3701914772190494E-3</v>
      </c>
      <c r="R82" s="163">
        <f t="shared" si="18"/>
        <v>1.3870841813974397E-4</v>
      </c>
      <c r="S82" s="163">
        <f t="shared" si="18"/>
        <v>4.3946068966055924E-3</v>
      </c>
      <c r="T82" s="157"/>
      <c r="U82" s="163">
        <f t="shared" si="18"/>
        <v>1.2900147733917402E-2</v>
      </c>
      <c r="V82" s="157">
        <f t="shared" si="18"/>
        <v>0</v>
      </c>
    </row>
    <row r="83" spans="1:22" ht="13.5" customHeight="1" x14ac:dyDescent="0.25">
      <c r="D83" s="26"/>
    </row>
    <row r="84" spans="1:22" ht="13.5" customHeight="1" x14ac:dyDescent="0.25">
      <c r="A84" s="26">
        <f>A82+1</f>
        <v>41</v>
      </c>
      <c r="C84" s="26" t="s">
        <v>286</v>
      </c>
      <c r="D84" s="26" t="s">
        <v>476</v>
      </c>
      <c r="F84" s="35">
        <f>SUM(H84:V84)</f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38"/>
      <c r="U84" s="17">
        <v>0</v>
      </c>
      <c r="V84" s="17">
        <v>0</v>
      </c>
    </row>
    <row r="85" spans="1:22" ht="13.5" customHeight="1" x14ac:dyDescent="0.25">
      <c r="A85" s="26">
        <f>A84+1</f>
        <v>42</v>
      </c>
      <c r="C85" s="1"/>
      <c r="D85" s="26"/>
      <c r="F85" s="161">
        <f>SUM(H85:V85)</f>
        <v>0</v>
      </c>
      <c r="H85" s="163">
        <v>0</v>
      </c>
      <c r="I85" s="163">
        <v>0</v>
      </c>
      <c r="J85" s="163">
        <v>0</v>
      </c>
      <c r="K85" s="163">
        <v>0</v>
      </c>
      <c r="L85" s="163">
        <v>0</v>
      </c>
      <c r="M85" s="163">
        <v>0</v>
      </c>
      <c r="N85" s="163">
        <v>0</v>
      </c>
      <c r="O85" s="163">
        <v>0</v>
      </c>
      <c r="P85" s="163">
        <v>0</v>
      </c>
      <c r="Q85" s="163">
        <v>0</v>
      </c>
      <c r="R85" s="163">
        <v>0</v>
      </c>
      <c r="S85" s="163">
        <v>0</v>
      </c>
      <c r="T85" s="157"/>
      <c r="U85" s="163">
        <v>0</v>
      </c>
      <c r="V85" s="163">
        <v>0</v>
      </c>
    </row>
    <row r="86" spans="1:22" ht="13.5" customHeight="1" x14ac:dyDescent="0.25">
      <c r="D86" s="26"/>
    </row>
    <row r="87" spans="1:22" ht="13.5" customHeight="1" x14ac:dyDescent="0.25">
      <c r="A87" s="26">
        <f>A85+1</f>
        <v>43</v>
      </c>
      <c r="C87" s="26" t="s">
        <v>434</v>
      </c>
      <c r="D87" s="26" t="s">
        <v>476</v>
      </c>
      <c r="F87" s="35">
        <f>SUM(H87:V87)</f>
        <v>12.979983262728974</v>
      </c>
      <c r="H87" s="17">
        <v>7.0883479690326583</v>
      </c>
      <c r="I87" s="17">
        <v>4.5697050468205127</v>
      </c>
      <c r="J87" s="17">
        <v>0.66847133761427036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2.1726867188733056E-4</v>
      </c>
      <c r="S87" s="17">
        <v>0.12685292141220028</v>
      </c>
      <c r="T87" s="38"/>
      <c r="U87" s="17">
        <v>0.52638871917744567</v>
      </c>
      <c r="V87" s="17">
        <v>0</v>
      </c>
    </row>
    <row r="88" spans="1:22" ht="13.5" customHeight="1" x14ac:dyDescent="0.25">
      <c r="A88" s="26">
        <f>A87+1</f>
        <v>44</v>
      </c>
      <c r="C88" s="1"/>
      <c r="D88" s="26"/>
      <c r="F88" s="161">
        <f>SUM(H88:V88)</f>
        <v>1</v>
      </c>
      <c r="H88" s="163">
        <f t="shared" ref="H88:V88" si="19">H87/$F87</f>
        <v>0.5460983905415584</v>
      </c>
      <c r="I88" s="163">
        <f t="shared" si="19"/>
        <v>0.35205785356765984</v>
      </c>
      <c r="J88" s="163">
        <f t="shared" si="19"/>
        <v>5.1500169459673693E-2</v>
      </c>
      <c r="K88" s="163">
        <f t="shared" si="19"/>
        <v>0</v>
      </c>
      <c r="L88" s="163">
        <f t="shared" si="19"/>
        <v>0</v>
      </c>
      <c r="M88" s="163">
        <f t="shared" si="19"/>
        <v>0</v>
      </c>
      <c r="N88" s="163">
        <f t="shared" si="19"/>
        <v>0</v>
      </c>
      <c r="O88" s="163">
        <f t="shared" si="19"/>
        <v>0</v>
      </c>
      <c r="P88" s="163">
        <f t="shared" si="19"/>
        <v>0</v>
      </c>
      <c r="Q88" s="163">
        <f t="shared" si="19"/>
        <v>0</v>
      </c>
      <c r="R88" s="163">
        <f t="shared" si="19"/>
        <v>1.6738748231763973E-5</v>
      </c>
      <c r="S88" s="163">
        <f t="shared" si="19"/>
        <v>9.7729649449124264E-3</v>
      </c>
      <c r="T88" s="157"/>
      <c r="U88" s="163">
        <f t="shared" si="19"/>
        <v>4.055388273796396E-2</v>
      </c>
      <c r="V88" s="157">
        <f t="shared" si="19"/>
        <v>0</v>
      </c>
    </row>
    <row r="89" spans="1:22" ht="13.5" customHeight="1" x14ac:dyDescent="0.25">
      <c r="D89" s="26"/>
    </row>
    <row r="90" spans="1:22" ht="13.5" customHeight="1" x14ac:dyDescent="0.25">
      <c r="A90" s="26">
        <f>A88+1</f>
        <v>45</v>
      </c>
      <c r="C90" s="26" t="s">
        <v>447</v>
      </c>
      <c r="D90" s="26" t="s">
        <v>476</v>
      </c>
      <c r="F90" s="35">
        <f>SUM(H90:V90)</f>
        <v>89664794.860756457</v>
      </c>
      <c r="H90" s="17">
        <v>0</v>
      </c>
      <c r="I90" s="17">
        <v>70821320.058227107</v>
      </c>
      <c r="J90" s="17">
        <v>1801321.2838420095</v>
      </c>
      <c r="K90" s="17">
        <v>0</v>
      </c>
      <c r="L90" s="17">
        <v>0</v>
      </c>
      <c r="M90" s="17">
        <v>4412504.2898531258</v>
      </c>
      <c r="N90" s="17">
        <v>31653.494010303588</v>
      </c>
      <c r="O90" s="17">
        <v>11721772.313486062</v>
      </c>
      <c r="P90" s="17">
        <v>65504.268591263957</v>
      </c>
      <c r="Q90" s="17">
        <v>180719.15274656602</v>
      </c>
      <c r="R90" s="17">
        <v>630000</v>
      </c>
      <c r="S90" s="17">
        <v>0</v>
      </c>
      <c r="T90" s="38"/>
      <c r="U90" s="17">
        <v>0</v>
      </c>
      <c r="V90" s="17">
        <v>0</v>
      </c>
    </row>
    <row r="91" spans="1:22" ht="13.5" customHeight="1" x14ac:dyDescent="0.25">
      <c r="A91" s="26">
        <f>A90+1</f>
        <v>46</v>
      </c>
      <c r="C91" s="1"/>
      <c r="D91" s="26"/>
      <c r="F91" s="161">
        <f>SUM(H91:V91)</f>
        <v>0.99999999999999967</v>
      </c>
      <c r="H91" s="163">
        <f t="shared" ref="H91:V91" si="20">H90/$F90</f>
        <v>0</v>
      </c>
      <c r="I91" s="163">
        <f t="shared" si="20"/>
        <v>0.78984533637987986</v>
      </c>
      <c r="J91" s="163">
        <f t="shared" si="20"/>
        <v>2.0089504321504813E-2</v>
      </c>
      <c r="K91" s="163">
        <f t="shared" si="20"/>
        <v>0</v>
      </c>
      <c r="L91" s="163">
        <f t="shared" si="20"/>
        <v>0</v>
      </c>
      <c r="M91" s="163">
        <f t="shared" si="20"/>
        <v>4.9211112306735944E-2</v>
      </c>
      <c r="N91" s="163">
        <f t="shared" si="20"/>
        <v>3.5302031370795404E-4</v>
      </c>
      <c r="O91" s="163">
        <f t="shared" si="20"/>
        <v>0.13072881426527774</v>
      </c>
      <c r="P91" s="163">
        <f t="shared" si="20"/>
        <v>7.3054612674894076E-4</v>
      </c>
      <c r="Q91" s="163">
        <f t="shared" si="20"/>
        <v>2.0154973089182996E-3</v>
      </c>
      <c r="R91" s="163">
        <f t="shared" si="20"/>
        <v>7.0261689772262194E-3</v>
      </c>
      <c r="S91" s="163">
        <f t="shared" si="20"/>
        <v>0</v>
      </c>
      <c r="T91" s="157"/>
      <c r="U91" s="163">
        <f t="shared" si="20"/>
        <v>0</v>
      </c>
      <c r="V91" s="157">
        <f t="shared" si="20"/>
        <v>0</v>
      </c>
    </row>
    <row r="92" spans="1:22" ht="13.5" customHeight="1" x14ac:dyDescent="0.25">
      <c r="D92" s="26"/>
    </row>
    <row r="93" spans="1:22" ht="13.5" customHeight="1" x14ac:dyDescent="0.25">
      <c r="A93" s="26">
        <f>A91+1</f>
        <v>47</v>
      </c>
      <c r="C93" s="26" t="s">
        <v>429</v>
      </c>
      <c r="D93" s="26" t="s">
        <v>476</v>
      </c>
      <c r="F93" s="35">
        <f>SUM(H93:V93)</f>
        <v>40394.550542817509</v>
      </c>
      <c r="H93" s="17">
        <v>20715.081263617365</v>
      </c>
      <c r="I93" s="17">
        <v>15192.326583208649</v>
      </c>
      <c r="J93" s="17">
        <v>1448.7871535531733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170.36327432262374</v>
      </c>
      <c r="R93" s="17">
        <v>0</v>
      </c>
      <c r="S93" s="17">
        <v>977.91264882859559</v>
      </c>
      <c r="T93" s="38"/>
      <c r="U93" s="17">
        <v>1890.0796192870998</v>
      </c>
      <c r="V93" s="17">
        <v>0</v>
      </c>
    </row>
    <row r="94" spans="1:22" ht="13.5" customHeight="1" x14ac:dyDescent="0.25">
      <c r="A94" s="26">
        <f>A93+1</f>
        <v>48</v>
      </c>
      <c r="D94" s="26"/>
      <c r="F94" s="161">
        <f>SUM(H94:V94)</f>
        <v>1</v>
      </c>
      <c r="H94" s="163">
        <f t="shared" ref="H94:V94" si="21">H93/$F93</f>
        <v>0.51281870908947846</v>
      </c>
      <c r="I94" s="163">
        <f t="shared" si="21"/>
        <v>0.37609841869895422</v>
      </c>
      <c r="J94" s="163">
        <f t="shared" si="21"/>
        <v>3.58659060215928E-2</v>
      </c>
      <c r="K94" s="163">
        <f t="shared" si="21"/>
        <v>0</v>
      </c>
      <c r="L94" s="163">
        <f t="shared" si="21"/>
        <v>0</v>
      </c>
      <c r="M94" s="163">
        <f t="shared" si="21"/>
        <v>0</v>
      </c>
      <c r="N94" s="163">
        <f t="shared" si="21"/>
        <v>0</v>
      </c>
      <c r="O94" s="163">
        <f t="shared" si="21"/>
        <v>0</v>
      </c>
      <c r="P94" s="163">
        <f t="shared" si="21"/>
        <v>0</v>
      </c>
      <c r="Q94" s="163">
        <f t="shared" si="21"/>
        <v>4.2174816165374013E-3</v>
      </c>
      <c r="R94" s="163">
        <f t="shared" si="21"/>
        <v>0</v>
      </c>
      <c r="S94" s="163">
        <f t="shared" si="21"/>
        <v>2.4209024130421392E-2</v>
      </c>
      <c r="T94" s="157"/>
      <c r="U94" s="163">
        <f t="shared" si="21"/>
        <v>4.6790460443015672E-2</v>
      </c>
      <c r="V94" s="157">
        <f t="shared" si="21"/>
        <v>0</v>
      </c>
    </row>
    <row r="95" spans="1:22" ht="13.5" customHeight="1" x14ac:dyDescent="0.25">
      <c r="D95" s="26"/>
    </row>
    <row r="96" spans="1:22" ht="13.5" customHeight="1" x14ac:dyDescent="0.25">
      <c r="A96" s="26">
        <f>A94+1</f>
        <v>49</v>
      </c>
      <c r="B96" s="10"/>
      <c r="C96" s="26" t="s">
        <v>431</v>
      </c>
      <c r="D96" s="26" t="s">
        <v>476</v>
      </c>
      <c r="F96" s="35">
        <f>SUM(H96:V96)</f>
        <v>1150.8076870241964</v>
      </c>
      <c r="H96" s="17">
        <v>598.03596391531391</v>
      </c>
      <c r="I96" s="17">
        <v>346.95735746489379</v>
      </c>
      <c r="J96" s="17">
        <v>112.56314055701102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15.405861225233664</v>
      </c>
      <c r="R96" s="17">
        <v>2.9912228233935165</v>
      </c>
      <c r="S96" s="17">
        <v>8.0944030682847483</v>
      </c>
      <c r="T96" s="38"/>
      <c r="U96" s="17">
        <v>66.759737970065714</v>
      </c>
      <c r="V96" s="17">
        <v>0</v>
      </c>
    </row>
    <row r="97" spans="1:22" ht="13.5" customHeight="1" x14ac:dyDescent="0.25">
      <c r="A97" s="26">
        <f>A96+1</f>
        <v>50</v>
      </c>
      <c r="C97" s="1"/>
      <c r="D97" s="26"/>
      <c r="F97" s="161">
        <f>SUM(H97:V97)</f>
        <v>1</v>
      </c>
      <c r="H97" s="163">
        <f t="shared" ref="H97:V97" si="22">H96/$F96</f>
        <v>0.51966629234267525</v>
      </c>
      <c r="I97" s="163">
        <f t="shared" si="22"/>
        <v>0.30149030231286489</v>
      </c>
      <c r="J97" s="163">
        <f t="shared" si="22"/>
        <v>9.7812294639846559E-2</v>
      </c>
      <c r="K97" s="163">
        <f t="shared" si="22"/>
        <v>0</v>
      </c>
      <c r="L97" s="163">
        <f t="shared" si="22"/>
        <v>0</v>
      </c>
      <c r="M97" s="163">
        <f t="shared" si="22"/>
        <v>0</v>
      </c>
      <c r="N97" s="163">
        <f t="shared" si="22"/>
        <v>0</v>
      </c>
      <c r="O97" s="163">
        <f t="shared" si="22"/>
        <v>0</v>
      </c>
      <c r="P97" s="163">
        <f t="shared" si="22"/>
        <v>0</v>
      </c>
      <c r="Q97" s="163">
        <f t="shared" si="22"/>
        <v>1.3386998886904157E-2</v>
      </c>
      <c r="R97" s="163">
        <f t="shared" si="22"/>
        <v>2.5992377850102286E-3</v>
      </c>
      <c r="S97" s="163">
        <f t="shared" si="22"/>
        <v>7.03367135930033E-3</v>
      </c>
      <c r="T97" s="157"/>
      <c r="U97" s="163">
        <f t="shared" si="22"/>
        <v>5.8011202673398592E-2</v>
      </c>
      <c r="V97" s="157">
        <f t="shared" si="22"/>
        <v>0</v>
      </c>
    </row>
    <row r="98" spans="1:22" ht="13.5" customHeight="1" x14ac:dyDescent="0.25">
      <c r="D98" s="26"/>
    </row>
    <row r="99" spans="1:22" ht="13.5" customHeight="1" x14ac:dyDescent="0.25">
      <c r="A99" s="26">
        <f>A97+1</f>
        <v>51</v>
      </c>
      <c r="C99" s="26" t="s">
        <v>422</v>
      </c>
      <c r="D99" s="26" t="s">
        <v>476</v>
      </c>
      <c r="F99" s="35">
        <f>SUM(H99:V99)</f>
        <v>2424833.3002878027</v>
      </c>
      <c r="H99" s="17">
        <v>1600988.2578342557</v>
      </c>
      <c r="I99" s="17">
        <v>620986.57963316725</v>
      </c>
      <c r="J99" s="17">
        <v>56360.797630020003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5702.756940360001</v>
      </c>
      <c r="R99" s="17">
        <v>489.30824999999999</v>
      </c>
      <c r="S99" s="17">
        <v>0</v>
      </c>
      <c r="T99" s="38"/>
      <c r="U99" s="17">
        <v>140305.60000000001</v>
      </c>
      <c r="V99" s="17">
        <v>0</v>
      </c>
    </row>
    <row r="100" spans="1:22" ht="13.5" customHeight="1" x14ac:dyDescent="0.25">
      <c r="A100" s="26">
        <f>A99+1</f>
        <v>52</v>
      </c>
      <c r="C100" s="1"/>
      <c r="D100" s="26"/>
      <c r="F100" s="161">
        <f>SUM(H100:V100)</f>
        <v>1</v>
      </c>
      <c r="H100" s="163">
        <f t="shared" ref="H100:V100" si="23">H99/$F99</f>
        <v>0.66024673021614921</v>
      </c>
      <c r="I100" s="163">
        <f t="shared" si="23"/>
        <v>0.2560945445443456</v>
      </c>
      <c r="J100" s="163">
        <f t="shared" si="23"/>
        <v>2.3243163818036712E-2</v>
      </c>
      <c r="K100" s="163">
        <f t="shared" si="23"/>
        <v>0</v>
      </c>
      <c r="L100" s="163">
        <f t="shared" si="23"/>
        <v>0</v>
      </c>
      <c r="M100" s="163">
        <f t="shared" si="23"/>
        <v>0</v>
      </c>
      <c r="N100" s="163">
        <f t="shared" si="23"/>
        <v>0</v>
      </c>
      <c r="O100" s="163">
        <f t="shared" si="23"/>
        <v>0</v>
      </c>
      <c r="P100" s="163">
        <f t="shared" si="23"/>
        <v>0</v>
      </c>
      <c r="Q100" s="163">
        <f t="shared" si="23"/>
        <v>2.3518140152905117E-3</v>
      </c>
      <c r="R100" s="163">
        <f t="shared" si="23"/>
        <v>2.0179046944873453E-4</v>
      </c>
      <c r="S100" s="163">
        <f t="shared" si="23"/>
        <v>0</v>
      </c>
      <c r="T100" s="157"/>
      <c r="U100" s="163">
        <f t="shared" si="23"/>
        <v>5.786195693672929E-2</v>
      </c>
      <c r="V100" s="157">
        <f t="shared" si="23"/>
        <v>0</v>
      </c>
    </row>
    <row r="101" spans="1:22" ht="13.5" customHeight="1" x14ac:dyDescent="0.25">
      <c r="D101" s="26"/>
    </row>
    <row r="102" spans="1:22" ht="13.5" customHeight="1" x14ac:dyDescent="0.25">
      <c r="A102" s="26">
        <f>A100+1</f>
        <v>53</v>
      </c>
      <c r="C102" s="26" t="s">
        <v>445</v>
      </c>
      <c r="D102" s="26" t="s">
        <v>476</v>
      </c>
      <c r="F102" s="35">
        <f>SUM(H102:V102)</f>
        <v>769674.06214200391</v>
      </c>
      <c r="H102" s="17">
        <v>754697.93432468642</v>
      </c>
      <c r="I102" s="17">
        <v>14832.729678683565</v>
      </c>
      <c r="J102" s="17">
        <v>78</v>
      </c>
      <c r="K102" s="17">
        <v>0</v>
      </c>
      <c r="L102" s="17">
        <v>0</v>
      </c>
      <c r="M102" s="17">
        <v>49</v>
      </c>
      <c r="N102" s="17">
        <v>0</v>
      </c>
      <c r="O102" s="17">
        <v>3</v>
      </c>
      <c r="P102" s="17">
        <v>0</v>
      </c>
      <c r="Q102" s="17">
        <v>4.3981386338797526</v>
      </c>
      <c r="R102" s="17">
        <v>8</v>
      </c>
      <c r="S102" s="17">
        <v>0</v>
      </c>
      <c r="T102" s="38"/>
      <c r="U102" s="17">
        <v>1</v>
      </c>
      <c r="V102" s="17">
        <v>0</v>
      </c>
    </row>
    <row r="103" spans="1:22" ht="13.5" customHeight="1" x14ac:dyDescent="0.25">
      <c r="A103" s="26">
        <f>A102+1</f>
        <v>54</v>
      </c>
      <c r="C103" s="166"/>
      <c r="D103" s="26"/>
      <c r="F103" s="161">
        <f>SUM(H103:V103)</f>
        <v>0.99999999999999989</v>
      </c>
      <c r="H103" s="163">
        <f t="shared" ref="H103:V103" si="24">H102/$F102</f>
        <v>0.98054224696667192</v>
      </c>
      <c r="I103" s="163">
        <f t="shared" si="24"/>
        <v>1.9271442820099797E-2</v>
      </c>
      <c r="J103" s="163">
        <f t="shared" si="24"/>
        <v>1.0134159878393966E-4</v>
      </c>
      <c r="K103" s="163">
        <f t="shared" si="24"/>
        <v>0</v>
      </c>
      <c r="L103" s="163">
        <f t="shared" si="24"/>
        <v>0</v>
      </c>
      <c r="M103" s="163">
        <f t="shared" si="24"/>
        <v>6.3663312056577481E-5</v>
      </c>
      <c r="N103" s="163">
        <f t="shared" si="24"/>
        <v>0</v>
      </c>
      <c r="O103" s="163">
        <f t="shared" si="24"/>
        <v>3.8977537993822948E-6</v>
      </c>
      <c r="P103" s="163">
        <f t="shared" si="24"/>
        <v>0</v>
      </c>
      <c r="Q103" s="163">
        <f t="shared" si="24"/>
        <v>5.7142871901382866E-6</v>
      </c>
      <c r="R103" s="163">
        <f t="shared" si="24"/>
        <v>1.0394010131686118E-5</v>
      </c>
      <c r="S103" s="163">
        <f t="shared" si="24"/>
        <v>0</v>
      </c>
      <c r="T103" s="157"/>
      <c r="U103" s="163">
        <f t="shared" si="24"/>
        <v>1.2992512664607648E-6</v>
      </c>
      <c r="V103" s="157">
        <f t="shared" si="24"/>
        <v>0</v>
      </c>
    </row>
    <row r="104" spans="1:22" ht="13.5" customHeight="1" x14ac:dyDescent="0.25">
      <c r="D104" s="2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</row>
    <row r="105" spans="1:22" ht="13.5" customHeight="1" x14ac:dyDescent="0.25">
      <c r="A105" s="26">
        <f>A103+1</f>
        <v>55</v>
      </c>
      <c r="C105" s="26" t="s">
        <v>505</v>
      </c>
      <c r="D105" s="26" t="s">
        <v>476</v>
      </c>
      <c r="F105" s="35">
        <f>SUM(H105:V105)</f>
        <v>109320.74929152678</v>
      </c>
      <c r="H105" s="17">
        <v>57125.117875723576</v>
      </c>
      <c r="I105" s="17">
        <v>32745.328381435225</v>
      </c>
      <c r="J105" s="17">
        <v>11290.917381042875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1438.8753754149936</v>
      </c>
      <c r="R105" s="17">
        <v>279.25031769309663</v>
      </c>
      <c r="S105" s="17">
        <v>208.79947902198595</v>
      </c>
      <c r="T105" s="38"/>
      <c r="U105" s="17">
        <v>6232.4604811950385</v>
      </c>
      <c r="V105" s="17">
        <v>0</v>
      </c>
    </row>
    <row r="106" spans="1:22" ht="13.5" customHeight="1" x14ac:dyDescent="0.25">
      <c r="A106" s="26">
        <f>A105+1</f>
        <v>56</v>
      </c>
      <c r="C106" s="1"/>
      <c r="D106" s="26"/>
      <c r="F106" s="161">
        <f>SUM(H106:V106)</f>
        <v>1.0000000000000002</v>
      </c>
      <c r="H106" s="163">
        <f t="shared" ref="H106:V106" si="25">H105/$F105</f>
        <v>0.52254597819657667</v>
      </c>
      <c r="I106" s="163">
        <f t="shared" si="25"/>
        <v>0.29953443050516343</v>
      </c>
      <c r="J106" s="163">
        <f t="shared" si="25"/>
        <v>0.10328247340249441</v>
      </c>
      <c r="K106" s="163">
        <f t="shared" si="25"/>
        <v>0</v>
      </c>
      <c r="L106" s="163">
        <f t="shared" si="25"/>
        <v>0</v>
      </c>
      <c r="M106" s="163">
        <f t="shared" si="25"/>
        <v>0</v>
      </c>
      <c r="N106" s="163">
        <f t="shared" si="25"/>
        <v>0</v>
      </c>
      <c r="O106" s="163">
        <f t="shared" si="25"/>
        <v>0</v>
      </c>
      <c r="P106" s="163">
        <f t="shared" si="25"/>
        <v>0</v>
      </c>
      <c r="Q106" s="163">
        <f t="shared" si="25"/>
        <v>1.3161960421419448E-2</v>
      </c>
      <c r="R106" s="163">
        <f t="shared" si="25"/>
        <v>2.5544127670440392E-3</v>
      </c>
      <c r="S106" s="163">
        <f t="shared" si="25"/>
        <v>1.9099711662712649E-3</v>
      </c>
      <c r="T106" s="157"/>
      <c r="U106" s="163">
        <f t="shared" si="25"/>
        <v>5.7010773541030818E-2</v>
      </c>
      <c r="V106" s="157">
        <f t="shared" si="25"/>
        <v>0</v>
      </c>
    </row>
    <row r="107" spans="1:22" ht="13.5" customHeight="1" x14ac:dyDescent="0.25">
      <c r="D107" s="26"/>
    </row>
    <row r="108" spans="1:22" ht="13.5" customHeight="1" x14ac:dyDescent="0.25">
      <c r="A108" s="26">
        <f>A106+1</f>
        <v>57</v>
      </c>
      <c r="C108" s="26" t="s">
        <v>427</v>
      </c>
      <c r="D108" s="26" t="s">
        <v>476</v>
      </c>
      <c r="F108" s="35">
        <f>SUM(H108:V108)</f>
        <v>14324.690465038229</v>
      </c>
      <c r="H108" s="17">
        <v>7496.969767969259</v>
      </c>
      <c r="I108" s="17">
        <v>4334.8190820417858</v>
      </c>
      <c r="J108" s="17">
        <v>1410.9879286580037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193.21308142471435</v>
      </c>
      <c r="R108" s="17">
        <v>37.497906554104617</v>
      </c>
      <c r="S108" s="17">
        <v>14.304023908463686</v>
      </c>
      <c r="T108" s="38"/>
      <c r="U108" s="17">
        <v>836.89867448189784</v>
      </c>
      <c r="V108" s="17">
        <v>0</v>
      </c>
    </row>
    <row r="109" spans="1:22" ht="13.5" customHeight="1" x14ac:dyDescent="0.25">
      <c r="A109" s="26">
        <f>A108+1</f>
        <v>58</v>
      </c>
      <c r="C109" s="1"/>
      <c r="D109" s="26"/>
      <c r="F109" s="161">
        <f>SUM(H109:V109)</f>
        <v>0.99999999999999989</v>
      </c>
      <c r="H109" s="163">
        <f t="shared" ref="H109:V109" si="26">H108/$F108</f>
        <v>0.52335998367761249</v>
      </c>
      <c r="I109" s="163">
        <f t="shared" si="26"/>
        <v>0.30261171036272144</v>
      </c>
      <c r="J109" s="163">
        <f t="shared" si="26"/>
        <v>9.8500413122486141E-2</v>
      </c>
      <c r="K109" s="163">
        <f t="shared" si="26"/>
        <v>0</v>
      </c>
      <c r="L109" s="163">
        <f t="shared" si="26"/>
        <v>0</v>
      </c>
      <c r="M109" s="163">
        <f t="shared" si="26"/>
        <v>0</v>
      </c>
      <c r="N109" s="163">
        <f t="shared" si="26"/>
        <v>0</v>
      </c>
      <c r="O109" s="163">
        <f t="shared" si="26"/>
        <v>0</v>
      </c>
      <c r="P109" s="163">
        <f t="shared" si="26"/>
        <v>0</v>
      </c>
      <c r="Q109" s="163">
        <f t="shared" si="26"/>
        <v>1.3488115634769404E-2</v>
      </c>
      <c r="R109" s="163">
        <f t="shared" si="26"/>
        <v>2.6177114713664806E-3</v>
      </c>
      <c r="S109" s="163">
        <f t="shared" si="26"/>
        <v>9.9855727726717836E-4</v>
      </c>
      <c r="T109" s="157"/>
      <c r="U109" s="163">
        <f t="shared" si="26"/>
        <v>5.8423508453776862E-2</v>
      </c>
      <c r="V109" s="157">
        <f t="shared" si="26"/>
        <v>0</v>
      </c>
    </row>
    <row r="110" spans="1:22" ht="13.5" customHeight="1" x14ac:dyDescent="0.25">
      <c r="D110" s="26"/>
    </row>
    <row r="111" spans="1:22" ht="13.5" customHeight="1" x14ac:dyDescent="0.25">
      <c r="A111" s="26">
        <f>A109+1</f>
        <v>59</v>
      </c>
      <c r="C111" s="26" t="s">
        <v>438</v>
      </c>
      <c r="D111" s="26" t="s">
        <v>476</v>
      </c>
      <c r="F111" s="35">
        <f>SUM(H111:V111)</f>
        <v>56.852172987419905</v>
      </c>
      <c r="H111" s="17">
        <v>29.778562500788404</v>
      </c>
      <c r="I111" s="17">
        <v>17.228422952934288</v>
      </c>
      <c r="J111" s="17">
        <v>5.6045567109339398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0.76745778600790837</v>
      </c>
      <c r="R111" s="17">
        <v>0.14894467872841544</v>
      </c>
      <c r="S111" s="17">
        <v>0</v>
      </c>
      <c r="T111" s="38"/>
      <c r="U111" s="17">
        <v>3.3242283580269483</v>
      </c>
      <c r="V111" s="17">
        <v>0</v>
      </c>
    </row>
    <row r="112" spans="1:22" ht="13.5" customHeight="1" x14ac:dyDescent="0.25">
      <c r="A112" s="26">
        <f>A111+1</f>
        <v>60</v>
      </c>
      <c r="C112" s="1"/>
      <c r="D112" s="26"/>
      <c r="F112" s="161">
        <f>SUM(H112:V112)</f>
        <v>1</v>
      </c>
      <c r="H112" s="163">
        <f t="shared" ref="H112:V112" si="27">H111/$F111</f>
        <v>0.52378934587738135</v>
      </c>
      <c r="I112" s="163">
        <f t="shared" si="27"/>
        <v>0.30303895256117208</v>
      </c>
      <c r="J112" s="163">
        <f t="shared" si="27"/>
        <v>9.8581222430567453E-2</v>
      </c>
      <c r="K112" s="163">
        <f t="shared" si="27"/>
        <v>0</v>
      </c>
      <c r="L112" s="163">
        <f t="shared" si="27"/>
        <v>0</v>
      </c>
      <c r="M112" s="163">
        <f t="shared" si="27"/>
        <v>0</v>
      </c>
      <c r="N112" s="163">
        <f t="shared" si="27"/>
        <v>0</v>
      </c>
      <c r="O112" s="163">
        <f t="shared" si="27"/>
        <v>0</v>
      </c>
      <c r="P112" s="163">
        <f t="shared" si="27"/>
        <v>0</v>
      </c>
      <c r="Q112" s="163">
        <f t="shared" si="27"/>
        <v>1.3499181221757863E-2</v>
      </c>
      <c r="R112" s="163">
        <f t="shared" si="27"/>
        <v>2.6198590291592462E-3</v>
      </c>
      <c r="S112" s="163">
        <f t="shared" si="27"/>
        <v>0</v>
      </c>
      <c r="T112" s="157"/>
      <c r="U112" s="163">
        <f t="shared" si="27"/>
        <v>5.8471438879961979E-2</v>
      </c>
      <c r="V112" s="157">
        <f t="shared" si="27"/>
        <v>0</v>
      </c>
    </row>
    <row r="113" spans="4:4" ht="13.5" customHeight="1" x14ac:dyDescent="0.25">
      <c r="D113" s="26"/>
    </row>
  </sheetData>
  <mergeCells count="4">
    <mergeCell ref="H9:S9"/>
    <mergeCell ref="U9:V9"/>
    <mergeCell ref="H68:S68"/>
    <mergeCell ref="U68:V68"/>
  </mergeCells>
  <pageMargins left="1.2" right="0.7" top="0.75" bottom="0.75" header="0.3" footer="0.3"/>
  <pageSetup scale="50" firstPageNumber="11" fitToHeight="0" pageOrder="overThenDown" orientation="landscape" useFirstPageNumber="1" r:id="rId1"/>
  <headerFooter differentFirst="1">
    <oddHeader>&amp;R&amp;"Arial,Regular"&amp;10Filed: 2025-02-28
EB-2025-0064
Phase 3 Exhibit 7
Tab 3
Schedule 5
Attachment 12
Page 14 of 18</oddHeader>
    <firstHeader>&amp;R&amp;"Arial,Regular"&amp;10Filed: 2025-02-28
EB-2025-0064
Phase 3 Exhibit 7
Tab 3
Schedule 5
Attachment 12
Page 13 of 18</firstHeader>
  </headerFooter>
  <rowBreaks count="1" manualBreakCount="1">
    <brk id="59" max="16383" man="1"/>
  </rowBreaks>
  <colBreaks count="1" manualBreakCount="1">
    <brk id="2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A5B6-602C-4920-840A-749319D67113}">
  <dimension ref="A5:AU113"/>
  <sheetViews>
    <sheetView view="pageBreakPreview" topLeftCell="A5" zoomScale="80" zoomScaleNormal="70" zoomScaleSheetLayoutView="80" zoomScalePageLayoutView="85" workbookViewId="0">
      <selection activeCell="I112" sqref="I112"/>
    </sheetView>
  </sheetViews>
  <sheetFormatPr defaultColWidth="8.5703125" defaultRowHeight="13.5" customHeight="1" x14ac:dyDescent="0.25"/>
  <cols>
    <col min="1" max="1" width="4.570312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8" width="15.140625" style="6" bestFit="1" customWidth="1"/>
    <col min="9" max="9" width="13.42578125" style="6" customWidth="1"/>
    <col min="10" max="10" width="12.42578125" style="6" bestFit="1" customWidth="1"/>
    <col min="11" max="11" width="12" style="6" customWidth="1"/>
    <col min="12" max="12" width="11.42578125" style="6" bestFit="1" customWidth="1"/>
    <col min="13" max="13" width="12" style="6" bestFit="1" customWidth="1"/>
    <col min="14" max="14" width="11.42578125" style="6" bestFit="1" customWidth="1"/>
    <col min="15" max="15" width="12.42578125" style="6" bestFit="1" customWidth="1"/>
    <col min="16" max="18" width="11.42578125" style="6" bestFit="1" customWidth="1"/>
    <col min="19" max="19" width="8.85546875" style="6" bestFit="1" customWidth="1"/>
    <col min="20" max="20" width="1.5703125" style="6" customWidth="1"/>
    <col min="21" max="22" width="12.5703125" style="6" customWidth="1"/>
  </cols>
  <sheetData>
    <row r="5" spans="1:22" ht="13.5" customHeight="1" x14ac:dyDescent="0.25">
      <c r="C5" s="1"/>
      <c r="F5" s="1"/>
      <c r="G5" s="1"/>
      <c r="H5" s="1"/>
      <c r="I5" s="1"/>
      <c r="J5" s="1"/>
      <c r="K5" s="1"/>
      <c r="L5" s="1"/>
      <c r="M5" s="1"/>
      <c r="N5" s="1"/>
    </row>
    <row r="6" spans="1:22" ht="13.5" customHeight="1" x14ac:dyDescent="0.25">
      <c r="D6" s="26"/>
      <c r="E6" s="26"/>
      <c r="F6" s="19"/>
      <c r="G6" s="19"/>
      <c r="I6" s="147"/>
      <c r="J6" s="147"/>
      <c r="K6" s="133" t="s">
        <v>501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33"/>
    </row>
    <row r="7" spans="1:22" ht="13.5" customHeight="1" x14ac:dyDescent="0.25">
      <c r="D7" s="26"/>
      <c r="E7" s="26"/>
      <c r="F7" s="19"/>
      <c r="G7" s="19"/>
      <c r="I7" s="147"/>
      <c r="J7" s="147"/>
      <c r="K7" s="133" t="s">
        <v>506</v>
      </c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33"/>
    </row>
    <row r="9" spans="1:22" ht="13.5" customHeight="1" x14ac:dyDescent="0.25">
      <c r="A9" s="26" t="s">
        <v>3</v>
      </c>
      <c r="C9" s="1"/>
      <c r="D9" s="26"/>
      <c r="H9" s="231" t="s">
        <v>40</v>
      </c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6"/>
      <c r="U9" s="231" t="s">
        <v>41</v>
      </c>
      <c r="V9" s="231"/>
    </row>
    <row r="10" spans="1:22" ht="13.5" customHeight="1" x14ac:dyDescent="0.25">
      <c r="A10" s="106" t="s">
        <v>5</v>
      </c>
      <c r="C10" s="106" t="s">
        <v>495</v>
      </c>
      <c r="D10" s="106"/>
      <c r="F10" s="18" t="s">
        <v>81</v>
      </c>
      <c r="H10" s="106" t="s">
        <v>43</v>
      </c>
      <c r="I10" s="106" t="s">
        <v>44</v>
      </c>
      <c r="J10" s="106" t="s">
        <v>45</v>
      </c>
      <c r="K10" s="106" t="s">
        <v>48</v>
      </c>
      <c r="L10" s="106" t="s">
        <v>49</v>
      </c>
      <c r="M10" s="106" t="s">
        <v>50</v>
      </c>
      <c r="N10" s="106" t="s">
        <v>51</v>
      </c>
      <c r="O10" s="106" t="s">
        <v>52</v>
      </c>
      <c r="P10" s="106" t="s">
        <v>53</v>
      </c>
      <c r="Q10" s="106" t="s">
        <v>54</v>
      </c>
      <c r="R10" s="106" t="s">
        <v>55</v>
      </c>
      <c r="S10" s="106" t="s">
        <v>56</v>
      </c>
      <c r="T10" s="26"/>
      <c r="U10" s="106" t="s">
        <v>58</v>
      </c>
      <c r="V10" s="167" t="s">
        <v>59</v>
      </c>
    </row>
    <row r="11" spans="1:22" ht="13.5" customHeight="1" x14ac:dyDescent="0.25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</row>
    <row r="12" spans="1:22" ht="13.5" customHeight="1" x14ac:dyDescent="0.25">
      <c r="C12" s="1"/>
      <c r="D12" s="26"/>
    </row>
    <row r="13" spans="1:22" ht="13.5" customHeight="1" x14ac:dyDescent="0.25">
      <c r="A13" s="26">
        <v>1</v>
      </c>
      <c r="C13" s="26" t="s">
        <v>428</v>
      </c>
      <c r="D13" s="26" t="s">
        <v>477</v>
      </c>
      <c r="F13" s="35">
        <f>SUM(H13:V13)</f>
        <v>80.551610436634164</v>
      </c>
      <c r="H13" s="17">
        <v>44.291907502545222</v>
      </c>
      <c r="I13" s="17">
        <v>30.629233860674432</v>
      </c>
      <c r="J13" s="17">
        <v>5.0624792698867509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0.39372173728931764</v>
      </c>
      <c r="R13" s="17">
        <v>0</v>
      </c>
      <c r="S13" s="17">
        <v>0</v>
      </c>
      <c r="T13" s="38"/>
      <c r="U13" s="17">
        <v>0.17426806623845695</v>
      </c>
      <c r="V13" s="17">
        <v>0</v>
      </c>
    </row>
    <row r="14" spans="1:22" ht="13.5" customHeight="1" x14ac:dyDescent="0.25">
      <c r="A14" s="26">
        <f>A13+1</f>
        <v>2</v>
      </c>
      <c r="C14" s="1"/>
      <c r="D14" s="26"/>
      <c r="F14" s="161">
        <f>SUM(H14:V14)</f>
        <v>1.0000000000000002</v>
      </c>
      <c r="H14" s="163">
        <f t="shared" ref="H14:V14" si="0">H13/$F13</f>
        <v>0.54985750455464077</v>
      </c>
      <c r="I14" s="163">
        <f t="shared" si="0"/>
        <v>0.38024359407151626</v>
      </c>
      <c r="J14" s="163">
        <f t="shared" si="0"/>
        <v>6.2847648140680501E-2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4.8878195625776891E-3</v>
      </c>
      <c r="R14" s="163">
        <f t="shared" si="0"/>
        <v>0</v>
      </c>
      <c r="S14" s="163">
        <f t="shared" si="0"/>
        <v>0</v>
      </c>
      <c r="T14" s="157"/>
      <c r="U14" s="163">
        <f t="shared" si="0"/>
        <v>2.1634336705849567E-3</v>
      </c>
      <c r="V14" s="157">
        <f t="shared" si="0"/>
        <v>0</v>
      </c>
    </row>
    <row r="15" spans="1:22" ht="13.5" customHeight="1" x14ac:dyDescent="0.25">
      <c r="D15" s="26"/>
    </row>
    <row r="16" spans="1:22" ht="13.5" customHeight="1" x14ac:dyDescent="0.25">
      <c r="A16" s="26">
        <f>A14+1</f>
        <v>3</v>
      </c>
      <c r="C16" s="26" t="s">
        <v>449</v>
      </c>
      <c r="D16" s="26" t="s">
        <v>476</v>
      </c>
      <c r="F16" s="35">
        <f>SUM(H16:V16)</f>
        <v>9457.1833043269562</v>
      </c>
      <c r="H16" s="17">
        <v>7036.376826284657</v>
      </c>
      <c r="I16" s="17">
        <v>160.46316458349224</v>
      </c>
      <c r="J16" s="17">
        <v>1797.2868707710638</v>
      </c>
      <c r="K16" s="17">
        <v>209.29104754248195</v>
      </c>
      <c r="L16" s="17">
        <v>0</v>
      </c>
      <c r="M16" s="17">
        <v>0</v>
      </c>
      <c r="N16" s="17">
        <v>0</v>
      </c>
      <c r="O16" s="17">
        <v>28.777519037091267</v>
      </c>
      <c r="P16" s="17">
        <v>0</v>
      </c>
      <c r="Q16" s="17">
        <v>125.57462852548916</v>
      </c>
      <c r="R16" s="17">
        <v>86.3325571112738</v>
      </c>
      <c r="S16" s="17">
        <v>0</v>
      </c>
      <c r="T16" s="38"/>
      <c r="U16" s="17">
        <v>10.464552377124097</v>
      </c>
      <c r="V16" s="17">
        <v>2.6161380942810242</v>
      </c>
    </row>
    <row r="17" spans="1:22" ht="13.5" customHeight="1" x14ac:dyDescent="0.25">
      <c r="A17" s="26">
        <f>A16+1</f>
        <v>4</v>
      </c>
      <c r="C17" s="1"/>
      <c r="D17" s="26"/>
      <c r="F17" s="161">
        <f>SUM(H17:V17)</f>
        <v>0.99999999999999978</v>
      </c>
      <c r="H17" s="163">
        <f t="shared" ref="H17:V17" si="1">H16/$F16</f>
        <v>0.74402457897430152</v>
      </c>
      <c r="I17" s="163">
        <f t="shared" si="1"/>
        <v>1.6967331542582592E-2</v>
      </c>
      <c r="J17" s="163">
        <f t="shared" si="1"/>
        <v>0.19004462670706077</v>
      </c>
      <c r="K17" s="163">
        <f t="shared" si="1"/>
        <v>2.2130378655844048E-2</v>
      </c>
      <c r="L17" s="163">
        <f t="shared" si="1"/>
        <v>0</v>
      </c>
      <c r="M17" s="163">
        <f t="shared" si="1"/>
        <v>0</v>
      </c>
      <c r="N17" s="163">
        <f t="shared" si="1"/>
        <v>0</v>
      </c>
      <c r="O17" s="163">
        <f t="shared" si="1"/>
        <v>3.0429270651785565E-3</v>
      </c>
      <c r="P17" s="163">
        <f t="shared" si="1"/>
        <v>0</v>
      </c>
      <c r="Q17" s="163">
        <f t="shared" si="1"/>
        <v>1.3278227193506428E-2</v>
      </c>
      <c r="R17" s="163">
        <f t="shared" si="1"/>
        <v>9.1287811955356683E-3</v>
      </c>
      <c r="S17" s="163">
        <f t="shared" si="1"/>
        <v>0</v>
      </c>
      <c r="T17" s="157"/>
      <c r="U17" s="163">
        <f t="shared" si="1"/>
        <v>1.1065189327922023E-3</v>
      </c>
      <c r="V17" s="157">
        <f t="shared" si="1"/>
        <v>2.7662973319805058E-4</v>
      </c>
    </row>
    <row r="18" spans="1:22" ht="13.5" customHeight="1" x14ac:dyDescent="0.25">
      <c r="D18" s="26"/>
    </row>
    <row r="19" spans="1:22" ht="13.5" customHeight="1" x14ac:dyDescent="0.25">
      <c r="A19" s="26">
        <f>A17+1</f>
        <v>5</v>
      </c>
      <c r="C19" s="19" t="s">
        <v>437</v>
      </c>
      <c r="D19" s="26" t="s">
        <v>476</v>
      </c>
      <c r="F19" s="35">
        <f>SUM(H19:V19)</f>
        <v>51449.317704969151</v>
      </c>
      <c r="H19" s="17">
        <v>17501.210842042616</v>
      </c>
      <c r="I19" s="17">
        <v>13132.237930785986</v>
      </c>
      <c r="J19" s="17">
        <v>6123.4572860379903</v>
      </c>
      <c r="K19" s="17">
        <v>9234.9440447122997</v>
      </c>
      <c r="L19" s="17">
        <v>186.32267105331158</v>
      </c>
      <c r="M19" s="17">
        <v>0</v>
      </c>
      <c r="N19" s="17">
        <v>0</v>
      </c>
      <c r="O19" s="17">
        <v>3353.6755825593214</v>
      </c>
      <c r="P19" s="17">
        <v>0</v>
      </c>
      <c r="Q19" s="17">
        <v>1011.3643660857907</v>
      </c>
      <c r="R19" s="17">
        <v>108.92752101243477</v>
      </c>
      <c r="S19" s="17">
        <v>0</v>
      </c>
      <c r="T19" s="38"/>
      <c r="U19" s="17">
        <v>211.64190474711287</v>
      </c>
      <c r="V19" s="17">
        <v>585.53555593228464</v>
      </c>
    </row>
    <row r="20" spans="1:22" ht="13.5" customHeight="1" x14ac:dyDescent="0.25">
      <c r="A20" s="26">
        <f>A19+1</f>
        <v>6</v>
      </c>
      <c r="C20" s="1"/>
      <c r="D20" s="26"/>
      <c r="F20" s="161">
        <f>SUM(H20:V20)</f>
        <v>0.99999999999999989</v>
      </c>
      <c r="H20" s="163">
        <f t="shared" ref="H20:V20" si="2">H19/$F19</f>
        <v>0.34016409979237272</v>
      </c>
      <c r="I20" s="163">
        <f t="shared" si="2"/>
        <v>0.25524610464401998</v>
      </c>
      <c r="J20" s="163">
        <f t="shared" si="2"/>
        <v>0.11901921267746114</v>
      </c>
      <c r="K20" s="163">
        <f t="shared" si="2"/>
        <v>0.1794959477921387</v>
      </c>
      <c r="L20" s="163">
        <f t="shared" si="2"/>
        <v>3.6214799216922541E-3</v>
      </c>
      <c r="M20" s="163">
        <f t="shared" si="2"/>
        <v>0</v>
      </c>
      <c r="N20" s="163">
        <f t="shared" si="2"/>
        <v>0</v>
      </c>
      <c r="O20" s="163">
        <f t="shared" si="2"/>
        <v>6.5184063310433596E-2</v>
      </c>
      <c r="P20" s="163">
        <f t="shared" si="2"/>
        <v>0</v>
      </c>
      <c r="Q20" s="163">
        <f t="shared" si="2"/>
        <v>1.9657488402185549E-2</v>
      </c>
      <c r="R20" s="163">
        <f t="shared" si="2"/>
        <v>2.1171810603411397E-3</v>
      </c>
      <c r="S20" s="163">
        <f t="shared" si="2"/>
        <v>0</v>
      </c>
      <c r="T20" s="157"/>
      <c r="U20" s="163">
        <f t="shared" si="2"/>
        <v>4.1135998335439881E-3</v>
      </c>
      <c r="V20" s="157">
        <f t="shared" si="2"/>
        <v>1.138082256581085E-2</v>
      </c>
    </row>
    <row r="21" spans="1:22" ht="13.5" customHeight="1" x14ac:dyDescent="0.25">
      <c r="D21" s="26"/>
    </row>
    <row r="22" spans="1:22" ht="13.5" customHeight="1" x14ac:dyDescent="0.25">
      <c r="A22" s="26">
        <f>A20+1</f>
        <v>7</v>
      </c>
      <c r="C22" s="26" t="s">
        <v>503</v>
      </c>
      <c r="D22" s="26" t="s">
        <v>476</v>
      </c>
      <c r="F22" s="35">
        <f>SUM(H22:V22)</f>
        <v>41005.942687062285</v>
      </c>
      <c r="H22" s="17">
        <v>13948.749580282172</v>
      </c>
      <c r="I22" s="17">
        <v>10466.607138128586</v>
      </c>
      <c r="J22" s="17">
        <v>4880.4950137112482</v>
      </c>
      <c r="K22" s="17">
        <v>7360.4005477243627</v>
      </c>
      <c r="L22" s="17">
        <v>148.50219811125936</v>
      </c>
      <c r="M22" s="17">
        <v>0</v>
      </c>
      <c r="N22" s="17">
        <v>0</v>
      </c>
      <c r="O22" s="17">
        <v>2672.9339642174796</v>
      </c>
      <c r="P22" s="17">
        <v>0</v>
      </c>
      <c r="Q22" s="17">
        <v>806.07384279161204</v>
      </c>
      <c r="R22" s="17">
        <v>86.817005218482535</v>
      </c>
      <c r="S22" s="17">
        <v>0</v>
      </c>
      <c r="T22" s="38"/>
      <c r="U22" s="17">
        <v>168.68203901181371</v>
      </c>
      <c r="V22" s="17">
        <v>466.68135786526489</v>
      </c>
    </row>
    <row r="23" spans="1:22" ht="13.5" customHeight="1" x14ac:dyDescent="0.25">
      <c r="A23" s="26">
        <f>A22+1</f>
        <v>8</v>
      </c>
      <c r="C23" s="1"/>
      <c r="D23" s="26"/>
      <c r="F23" s="161">
        <f>SUM(H23:V23)</f>
        <v>0.99999999999999989</v>
      </c>
      <c r="H23" s="163">
        <f t="shared" ref="H23:V23" si="3">H22/$F22</f>
        <v>0.34016409979237272</v>
      </c>
      <c r="I23" s="163">
        <f t="shared" si="3"/>
        <v>0.25524610464401998</v>
      </c>
      <c r="J23" s="163">
        <f t="shared" si="3"/>
        <v>0.11901921267746114</v>
      </c>
      <c r="K23" s="163">
        <f t="shared" si="3"/>
        <v>0.17949594779213868</v>
      </c>
      <c r="L23" s="163">
        <f t="shared" si="3"/>
        <v>3.6214799216922537E-3</v>
      </c>
      <c r="M23" s="163">
        <f t="shared" si="3"/>
        <v>0</v>
      </c>
      <c r="N23" s="163">
        <f t="shared" si="3"/>
        <v>0</v>
      </c>
      <c r="O23" s="163">
        <f t="shared" si="3"/>
        <v>6.5184063310433596E-2</v>
      </c>
      <c r="P23" s="163">
        <f t="shared" si="3"/>
        <v>0</v>
      </c>
      <c r="Q23" s="163">
        <f t="shared" si="3"/>
        <v>1.9657488402185546E-2</v>
      </c>
      <c r="R23" s="163">
        <f t="shared" si="3"/>
        <v>2.1171810603411397E-3</v>
      </c>
      <c r="S23" s="163">
        <f t="shared" si="3"/>
        <v>0</v>
      </c>
      <c r="T23" s="157"/>
      <c r="U23" s="163">
        <f t="shared" si="3"/>
        <v>4.1135998335439881E-3</v>
      </c>
      <c r="V23" s="157">
        <f t="shared" si="3"/>
        <v>1.138082256581085E-2</v>
      </c>
    </row>
    <row r="24" spans="1:22" ht="13.5" customHeight="1" x14ac:dyDescent="0.25">
      <c r="C24" s="1"/>
      <c r="D24" s="26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2"/>
      <c r="U24" s="161"/>
      <c r="V24" s="162"/>
    </row>
    <row r="25" spans="1:22" ht="13.5" customHeight="1" x14ac:dyDescent="0.25">
      <c r="A25" s="26">
        <f>A23+1</f>
        <v>9</v>
      </c>
      <c r="C25" s="26" t="s">
        <v>436</v>
      </c>
      <c r="D25" s="26" t="s">
        <v>476</v>
      </c>
      <c r="F25" s="35">
        <f>SUM(H25:V25)</f>
        <v>39.999999999999993</v>
      </c>
      <c r="H25" s="17">
        <v>20.921215371365573</v>
      </c>
      <c r="I25" s="17">
        <v>16.522333521491642</v>
      </c>
      <c r="J25" s="17">
        <v>2.5483558840871257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8.0952230556559871E-3</v>
      </c>
      <c r="S25" s="17">
        <v>0</v>
      </c>
      <c r="T25" s="38"/>
      <c r="U25" s="17">
        <v>0</v>
      </c>
      <c r="V25" s="17">
        <v>0</v>
      </c>
    </row>
    <row r="26" spans="1:22" ht="13.5" customHeight="1" x14ac:dyDescent="0.25">
      <c r="A26" s="26">
        <f>A25+1</f>
        <v>10</v>
      </c>
      <c r="C26" s="1"/>
      <c r="D26" s="26"/>
      <c r="F26" s="161">
        <f>SUM(H26:V26)</f>
        <v>1</v>
      </c>
      <c r="H26" s="163">
        <f t="shared" ref="H26:V26" si="4">H25/$F25</f>
        <v>0.52303038428413939</v>
      </c>
      <c r="I26" s="163">
        <f t="shared" si="4"/>
        <v>0.41305833803729114</v>
      </c>
      <c r="J26" s="163">
        <f t="shared" si="4"/>
        <v>6.3708897102178155E-2</v>
      </c>
      <c r="K26" s="163">
        <f t="shared" si="4"/>
        <v>0</v>
      </c>
      <c r="L26" s="163">
        <f t="shared" si="4"/>
        <v>0</v>
      </c>
      <c r="M26" s="163">
        <f t="shared" si="4"/>
        <v>0</v>
      </c>
      <c r="N26" s="163">
        <f t="shared" si="4"/>
        <v>0</v>
      </c>
      <c r="O26" s="163">
        <f t="shared" si="4"/>
        <v>0</v>
      </c>
      <c r="P26" s="163">
        <f t="shared" si="4"/>
        <v>0</v>
      </c>
      <c r="Q26" s="163">
        <f t="shared" si="4"/>
        <v>0</v>
      </c>
      <c r="R26" s="163">
        <f t="shared" si="4"/>
        <v>2.0238057639139972E-4</v>
      </c>
      <c r="S26" s="163">
        <f t="shared" si="4"/>
        <v>0</v>
      </c>
      <c r="T26" s="157"/>
      <c r="U26" s="163">
        <f t="shared" si="4"/>
        <v>0</v>
      </c>
      <c r="V26" s="157">
        <f t="shared" si="4"/>
        <v>0</v>
      </c>
    </row>
    <row r="27" spans="1:22" ht="13.5" customHeight="1" x14ac:dyDescent="0.25">
      <c r="D27" s="26"/>
    </row>
    <row r="28" spans="1:22" ht="13.5" customHeight="1" x14ac:dyDescent="0.25">
      <c r="A28" s="26">
        <f>A26+1</f>
        <v>11</v>
      </c>
      <c r="C28" s="26" t="s">
        <v>448</v>
      </c>
      <c r="D28" s="26" t="s">
        <v>476</v>
      </c>
      <c r="F28" s="35">
        <f>SUM(H28:V28)</f>
        <v>19122.862845767944</v>
      </c>
      <c r="H28" s="17">
        <v>16680.710962838861</v>
      </c>
      <c r="I28" s="17">
        <v>380.40027341926663</v>
      </c>
      <c r="J28" s="17">
        <v>1639.3788839505123</v>
      </c>
      <c r="K28" s="17">
        <v>190.90292680646431</v>
      </c>
      <c r="L28" s="17">
        <v>0</v>
      </c>
      <c r="M28" s="17">
        <v>0</v>
      </c>
      <c r="N28" s="17">
        <v>0</v>
      </c>
      <c r="O28" s="17">
        <v>26.249152435888838</v>
      </c>
      <c r="P28" s="17">
        <v>0</v>
      </c>
      <c r="Q28" s="17">
        <v>114.5417560838786</v>
      </c>
      <c r="R28" s="17">
        <v>78.747457307666522</v>
      </c>
      <c r="S28" s="17">
        <v>0</v>
      </c>
      <c r="T28" s="38"/>
      <c r="U28" s="17">
        <v>9.5451463403232157</v>
      </c>
      <c r="V28" s="17">
        <v>2.3862865850808039</v>
      </c>
    </row>
    <row r="29" spans="1:22" ht="13.5" customHeight="1" x14ac:dyDescent="0.25">
      <c r="A29" s="26">
        <f>A28+1</f>
        <v>12</v>
      </c>
      <c r="C29" s="1"/>
      <c r="D29" s="26"/>
      <c r="F29" s="161">
        <f>SUM(H29:V29)</f>
        <v>1</v>
      </c>
      <c r="H29" s="163">
        <f t="shared" ref="H29:V29" si="5">H28/$F28</f>
        <v>0.87229151290652318</v>
      </c>
      <c r="I29" s="163">
        <f t="shared" si="5"/>
        <v>1.9892433287176586E-2</v>
      </c>
      <c r="J29" s="163">
        <f t="shared" si="5"/>
        <v>8.5728737227926163E-2</v>
      </c>
      <c r="K29" s="163">
        <f t="shared" si="5"/>
        <v>9.982967945027791E-3</v>
      </c>
      <c r="L29" s="163">
        <f t="shared" si="5"/>
        <v>0</v>
      </c>
      <c r="M29" s="163">
        <f t="shared" si="5"/>
        <v>0</v>
      </c>
      <c r="N29" s="163">
        <f t="shared" si="5"/>
        <v>0</v>
      </c>
      <c r="O29" s="163">
        <f t="shared" si="5"/>
        <v>1.372658092441321E-3</v>
      </c>
      <c r="P29" s="163">
        <f t="shared" si="5"/>
        <v>0</v>
      </c>
      <c r="Q29" s="163">
        <f t="shared" si="5"/>
        <v>5.9897807670166751E-3</v>
      </c>
      <c r="R29" s="163">
        <f t="shared" si="5"/>
        <v>4.1179742773239632E-3</v>
      </c>
      <c r="S29" s="163">
        <f t="shared" si="5"/>
        <v>0</v>
      </c>
      <c r="T29" s="157"/>
      <c r="U29" s="163">
        <f t="shared" si="5"/>
        <v>4.9914839725138959E-4</v>
      </c>
      <c r="V29" s="157">
        <f t="shared" si="5"/>
        <v>1.247870993128474E-4</v>
      </c>
    </row>
    <row r="30" spans="1:22" ht="13.5" customHeight="1" x14ac:dyDescent="0.25">
      <c r="D30" s="26"/>
    </row>
    <row r="31" spans="1:22" ht="13.5" customHeight="1" x14ac:dyDescent="0.25">
      <c r="A31" s="26">
        <f>A29+1</f>
        <v>13</v>
      </c>
      <c r="C31" s="26" t="s">
        <v>450</v>
      </c>
      <c r="D31" s="26" t="s">
        <v>477</v>
      </c>
      <c r="F31" s="35">
        <f>SUM(H31:V31)</f>
        <v>864</v>
      </c>
      <c r="H31" s="17">
        <v>0</v>
      </c>
      <c r="I31" s="17">
        <v>0</v>
      </c>
      <c r="J31" s="17">
        <v>687</v>
      </c>
      <c r="K31" s="17">
        <v>80</v>
      </c>
      <c r="L31" s="17">
        <v>0</v>
      </c>
      <c r="M31" s="17">
        <v>0</v>
      </c>
      <c r="N31" s="17">
        <v>0</v>
      </c>
      <c r="O31" s="17">
        <v>11</v>
      </c>
      <c r="P31" s="17">
        <v>0</v>
      </c>
      <c r="Q31" s="17">
        <v>48</v>
      </c>
      <c r="R31" s="17">
        <v>33</v>
      </c>
      <c r="S31" s="17">
        <v>0</v>
      </c>
      <c r="T31" s="38"/>
      <c r="U31" s="17">
        <v>4</v>
      </c>
      <c r="V31" s="17">
        <v>1</v>
      </c>
    </row>
    <row r="32" spans="1:22" ht="13.5" customHeight="1" x14ac:dyDescent="0.25">
      <c r="A32" s="26">
        <f>A31+1</f>
        <v>14</v>
      </c>
      <c r="C32" s="1"/>
      <c r="D32" s="26"/>
      <c r="F32" s="161">
        <f>SUM(H32:V32)</f>
        <v>1</v>
      </c>
      <c r="H32" s="163">
        <f t="shared" ref="H32:V32" si="6">H31/$F31</f>
        <v>0</v>
      </c>
      <c r="I32" s="163">
        <f t="shared" si="6"/>
        <v>0</v>
      </c>
      <c r="J32" s="163">
        <f t="shared" si="6"/>
        <v>0.79513888888888884</v>
      </c>
      <c r="K32" s="163">
        <f t="shared" si="6"/>
        <v>9.2592592592592587E-2</v>
      </c>
      <c r="L32" s="163">
        <f t="shared" si="6"/>
        <v>0</v>
      </c>
      <c r="M32" s="163">
        <f t="shared" si="6"/>
        <v>0</v>
      </c>
      <c r="N32" s="163">
        <f t="shared" si="6"/>
        <v>0</v>
      </c>
      <c r="O32" s="163">
        <f t="shared" si="6"/>
        <v>1.2731481481481481E-2</v>
      </c>
      <c r="P32" s="163">
        <f t="shared" si="6"/>
        <v>0</v>
      </c>
      <c r="Q32" s="163">
        <f t="shared" si="6"/>
        <v>5.5555555555555552E-2</v>
      </c>
      <c r="R32" s="163">
        <f t="shared" si="6"/>
        <v>3.8194444444444448E-2</v>
      </c>
      <c r="S32" s="163">
        <f t="shared" si="6"/>
        <v>0</v>
      </c>
      <c r="T32" s="157"/>
      <c r="U32" s="163">
        <f t="shared" si="6"/>
        <v>4.6296296296296294E-3</v>
      </c>
      <c r="V32" s="157">
        <f t="shared" si="6"/>
        <v>1.1574074074074073E-3</v>
      </c>
    </row>
    <row r="33" spans="1:22" ht="13.5" customHeight="1" x14ac:dyDescent="0.25">
      <c r="D33" s="26"/>
    </row>
    <row r="34" spans="1:22" ht="13.5" customHeight="1" x14ac:dyDescent="0.25">
      <c r="A34" s="26">
        <f>A32+1</f>
        <v>15</v>
      </c>
      <c r="C34" s="26" t="s">
        <v>432</v>
      </c>
      <c r="D34" s="26" t="s">
        <v>476</v>
      </c>
      <c r="F34" s="35">
        <f>SUM(H34:V34)</f>
        <v>123461.54569827179</v>
      </c>
      <c r="G34" s="17"/>
      <c r="H34" s="17">
        <v>51891.473532358941</v>
      </c>
      <c r="I34" s="17">
        <v>31664.811147718483</v>
      </c>
      <c r="J34" s="17">
        <v>9175.3429752549055</v>
      </c>
      <c r="K34" s="17">
        <v>14128.146317858216</v>
      </c>
      <c r="L34" s="17">
        <v>0</v>
      </c>
      <c r="M34" s="17">
        <v>0</v>
      </c>
      <c r="N34" s="17">
        <v>0</v>
      </c>
      <c r="O34" s="17">
        <v>8757.5725230554654</v>
      </c>
      <c r="P34" s="17">
        <v>0</v>
      </c>
      <c r="Q34" s="17">
        <v>52.867137593592801</v>
      </c>
      <c r="R34" s="17">
        <v>0</v>
      </c>
      <c r="S34" s="17">
        <v>0</v>
      </c>
      <c r="T34" s="38"/>
      <c r="U34" s="17">
        <v>1245.0539957277244</v>
      </c>
      <c r="V34" s="17">
        <v>6546.2780687044606</v>
      </c>
    </row>
    <row r="35" spans="1:22" ht="13.5" customHeight="1" x14ac:dyDescent="0.25">
      <c r="A35" s="26">
        <f>A34+1</f>
        <v>16</v>
      </c>
      <c r="C35" s="1"/>
      <c r="D35" s="26"/>
      <c r="F35" s="161">
        <f>SUM(H35:V35)</f>
        <v>1</v>
      </c>
      <c r="H35" s="163">
        <f t="shared" ref="H35:V35" si="7">H34/$F34</f>
        <v>0.42030474540774615</v>
      </c>
      <c r="I35" s="163">
        <f t="shared" si="7"/>
        <v>0.25647509083601022</v>
      </c>
      <c r="J35" s="163">
        <f t="shared" si="7"/>
        <v>7.4317415381130625E-2</v>
      </c>
      <c r="K35" s="163">
        <f t="shared" si="7"/>
        <v>0.11443357717540695</v>
      </c>
      <c r="L35" s="163">
        <f t="shared" si="7"/>
        <v>0</v>
      </c>
      <c r="M35" s="163">
        <f t="shared" si="7"/>
        <v>0</v>
      </c>
      <c r="N35" s="163">
        <f t="shared" si="7"/>
        <v>0</v>
      </c>
      <c r="O35" s="163">
        <f t="shared" si="7"/>
        <v>7.0933605063216484E-2</v>
      </c>
      <c r="P35" s="163">
        <f t="shared" si="7"/>
        <v>0</v>
      </c>
      <c r="Q35" s="163">
        <f t="shared" si="7"/>
        <v>4.2820731989533836E-4</v>
      </c>
      <c r="R35" s="163">
        <f t="shared" si="7"/>
        <v>0</v>
      </c>
      <c r="S35" s="163">
        <f t="shared" si="7"/>
        <v>0</v>
      </c>
      <c r="T35" s="157"/>
      <c r="U35" s="163">
        <f t="shared" si="7"/>
        <v>1.0084548906997465E-2</v>
      </c>
      <c r="V35" s="157">
        <f t="shared" si="7"/>
        <v>5.3022809909596777E-2</v>
      </c>
    </row>
    <row r="36" spans="1:22" ht="13.5" customHeight="1" x14ac:dyDescent="0.25">
      <c r="D36" s="26"/>
    </row>
    <row r="37" spans="1:22" ht="13.5" customHeight="1" x14ac:dyDescent="0.25">
      <c r="A37" s="26">
        <f>A35+1</f>
        <v>17</v>
      </c>
      <c r="C37" s="26" t="s">
        <v>451</v>
      </c>
      <c r="D37" s="26" t="s">
        <v>476</v>
      </c>
      <c r="F37" s="35">
        <f>SUM(H37:V37)</f>
        <v>13450.800362885542</v>
      </c>
      <c r="H37" s="17">
        <v>4510.5906584640179</v>
      </c>
      <c r="I37" s="17">
        <v>3384.5743743075054</v>
      </c>
      <c r="J37" s="17">
        <v>1578.199901777924</v>
      </c>
      <c r="K37" s="17">
        <v>2380.1240220162686</v>
      </c>
      <c r="L37" s="17">
        <v>48.0209802109351</v>
      </c>
      <c r="M37" s="17">
        <v>0</v>
      </c>
      <c r="N37" s="17">
        <v>0</v>
      </c>
      <c r="O37" s="17">
        <v>1055.1006579815453</v>
      </c>
      <c r="P37" s="17">
        <v>0</v>
      </c>
      <c r="Q37" s="17">
        <v>260.65914542387873</v>
      </c>
      <c r="R37" s="17">
        <v>28.073912323142252</v>
      </c>
      <c r="S37" s="17">
        <v>0</v>
      </c>
      <c r="T37" s="38"/>
      <c r="U37" s="17">
        <v>54.546511501854518</v>
      </c>
      <c r="V37" s="17">
        <v>150.91019887847068</v>
      </c>
    </row>
    <row r="38" spans="1:22" ht="13.5" customHeight="1" x14ac:dyDescent="0.25">
      <c r="A38" s="26">
        <f>A37+1</f>
        <v>18</v>
      </c>
      <c r="C38" s="1"/>
      <c r="D38" s="26"/>
      <c r="F38" s="161">
        <f>SUM(H38:V38)</f>
        <v>1.0000000000000002</v>
      </c>
      <c r="H38" s="163">
        <f t="shared" ref="H38:V38" si="8">H37/$F37</f>
        <v>0.33533994533960804</v>
      </c>
      <c r="I38" s="163">
        <f t="shared" si="8"/>
        <v>0.25162624401492695</v>
      </c>
      <c r="J38" s="163">
        <f t="shared" si="8"/>
        <v>0.11733130068100718</v>
      </c>
      <c r="K38" s="163">
        <f t="shared" si="8"/>
        <v>0.17695036412730394</v>
      </c>
      <c r="L38" s="163">
        <f t="shared" si="8"/>
        <v>3.5701206556777239E-3</v>
      </c>
      <c r="M38" s="163">
        <f t="shared" si="8"/>
        <v>0</v>
      </c>
      <c r="N38" s="163">
        <f t="shared" si="8"/>
        <v>0</v>
      </c>
      <c r="O38" s="163">
        <f t="shared" si="8"/>
        <v>7.8441477794351788E-2</v>
      </c>
      <c r="P38" s="163">
        <f t="shared" si="8"/>
        <v>0</v>
      </c>
      <c r="Q38" s="163">
        <f t="shared" si="8"/>
        <v>1.9378708953491645E-2</v>
      </c>
      <c r="R38" s="163">
        <f t="shared" si="8"/>
        <v>2.087155527235829E-3</v>
      </c>
      <c r="S38" s="163">
        <f t="shared" si="8"/>
        <v>0</v>
      </c>
      <c r="T38" s="157"/>
      <c r="U38" s="163">
        <f t="shared" si="8"/>
        <v>4.055261399341213E-3</v>
      </c>
      <c r="V38" s="157">
        <f t="shared" si="8"/>
        <v>1.1219421507055702E-2</v>
      </c>
    </row>
    <row r="39" spans="1:22" ht="13.5" customHeight="1" x14ac:dyDescent="0.25">
      <c r="D39" s="26"/>
    </row>
    <row r="40" spans="1:22" ht="13.5" customHeight="1" x14ac:dyDescent="0.25">
      <c r="A40" s="26">
        <f>A38+1</f>
        <v>19</v>
      </c>
      <c r="C40" s="26" t="s">
        <v>435</v>
      </c>
      <c r="D40" s="26" t="s">
        <v>476</v>
      </c>
      <c r="F40" s="35">
        <f>SUM(H40:V40)</f>
        <v>25363.662671532849</v>
      </c>
      <c r="H40" s="17">
        <v>10660.467781766569</v>
      </c>
      <c r="I40" s="17">
        <v>6505.1476876153092</v>
      </c>
      <c r="J40" s="17">
        <v>1884.961854347184</v>
      </c>
      <c r="K40" s="17">
        <v>2902.4546497738424</v>
      </c>
      <c r="L40" s="17">
        <v>0</v>
      </c>
      <c r="M40" s="17">
        <v>0</v>
      </c>
      <c r="N40" s="17">
        <v>0</v>
      </c>
      <c r="O40" s="17">
        <v>1799.1360308991575</v>
      </c>
      <c r="P40" s="17">
        <v>0</v>
      </c>
      <c r="Q40" s="17">
        <v>10.860906015306519</v>
      </c>
      <c r="R40" s="17">
        <v>0</v>
      </c>
      <c r="S40" s="17">
        <v>0</v>
      </c>
      <c r="T40" s="38"/>
      <c r="U40" s="17">
        <v>255.78109667165901</v>
      </c>
      <c r="V40" s="17">
        <v>1344.8526644438218</v>
      </c>
    </row>
    <row r="41" spans="1:22" ht="13.5" customHeight="1" x14ac:dyDescent="0.25">
      <c r="A41" s="26">
        <f>A40+1</f>
        <v>20</v>
      </c>
      <c r="C41" s="1"/>
      <c r="D41" s="26"/>
      <c r="F41" s="161">
        <f>SUM(H41:V41)</f>
        <v>1</v>
      </c>
      <c r="H41" s="163">
        <f t="shared" ref="H41:V41" si="9">H40/$F40</f>
        <v>0.42030474540774615</v>
      </c>
      <c r="I41" s="163">
        <f t="shared" si="9"/>
        <v>0.25647509083601022</v>
      </c>
      <c r="J41" s="163">
        <f t="shared" si="9"/>
        <v>7.4317415381130625E-2</v>
      </c>
      <c r="K41" s="163">
        <f t="shared" si="9"/>
        <v>0.11443357717540693</v>
      </c>
      <c r="L41" s="163">
        <f t="shared" si="9"/>
        <v>0</v>
      </c>
      <c r="M41" s="163">
        <f t="shared" si="9"/>
        <v>0</v>
      </c>
      <c r="N41" s="163">
        <f t="shared" si="9"/>
        <v>0</v>
      </c>
      <c r="O41" s="163">
        <f t="shared" si="9"/>
        <v>7.0933605063216484E-2</v>
      </c>
      <c r="P41" s="163">
        <f t="shared" si="9"/>
        <v>0</v>
      </c>
      <c r="Q41" s="163">
        <f t="shared" si="9"/>
        <v>4.2820731989533836E-4</v>
      </c>
      <c r="R41" s="163">
        <f t="shared" si="9"/>
        <v>0</v>
      </c>
      <c r="S41" s="163">
        <f t="shared" si="9"/>
        <v>0</v>
      </c>
      <c r="T41" s="157"/>
      <c r="U41" s="163">
        <f t="shared" si="9"/>
        <v>1.0084548906997465E-2</v>
      </c>
      <c r="V41" s="157">
        <f t="shared" si="9"/>
        <v>5.3022809909596777E-2</v>
      </c>
    </row>
    <row r="42" spans="1:22" ht="13.5" customHeight="1" x14ac:dyDescent="0.25">
      <c r="D42" s="26"/>
    </row>
    <row r="43" spans="1:22" ht="13.5" customHeight="1" x14ac:dyDescent="0.25">
      <c r="A43" s="26">
        <f>A41+1</f>
        <v>21</v>
      </c>
      <c r="C43" s="26" t="s">
        <v>444</v>
      </c>
      <c r="D43" s="26" t="s">
        <v>476</v>
      </c>
      <c r="F43" s="35">
        <f>SUM(H43:V43)</f>
        <v>26547.55923081905</v>
      </c>
      <c r="H43" s="17">
        <v>15907.880064246358</v>
      </c>
      <c r="I43" s="17">
        <v>5809.2770277723221</v>
      </c>
      <c r="J43" s="17">
        <v>3413.2591135755065</v>
      </c>
      <c r="K43" s="17">
        <v>732.19711848956274</v>
      </c>
      <c r="L43" s="17">
        <v>14.772685377842318</v>
      </c>
      <c r="M43" s="17">
        <v>0</v>
      </c>
      <c r="N43" s="17">
        <v>0</v>
      </c>
      <c r="O43" s="17">
        <v>107.76951497970907</v>
      </c>
      <c r="P43" s="17">
        <v>0</v>
      </c>
      <c r="Q43" s="17">
        <v>297.58199845515469</v>
      </c>
      <c r="R43" s="17">
        <v>243.14374175678796</v>
      </c>
      <c r="S43" s="17">
        <v>0</v>
      </c>
      <c r="T43" s="38"/>
      <c r="U43" s="17">
        <v>3.2083272598595105</v>
      </c>
      <c r="V43" s="17">
        <v>18.469638905946479</v>
      </c>
    </row>
    <row r="44" spans="1:22" ht="13.5" customHeight="1" x14ac:dyDescent="0.25">
      <c r="A44" s="26">
        <f>A43+1</f>
        <v>22</v>
      </c>
      <c r="C44" s="1"/>
      <c r="D44" s="26"/>
      <c r="F44" s="161">
        <f>SUM(H44:V44)</f>
        <v>1</v>
      </c>
      <c r="H44" s="163">
        <f t="shared" ref="H44:V44" si="10">H43/$F43</f>
        <v>0.59922194450851463</v>
      </c>
      <c r="I44" s="163">
        <f t="shared" si="10"/>
        <v>0.21882527795731727</v>
      </c>
      <c r="J44" s="163">
        <f t="shared" si="10"/>
        <v>0.1285714850054108</v>
      </c>
      <c r="K44" s="163">
        <f t="shared" si="10"/>
        <v>2.7580581405749552E-2</v>
      </c>
      <c r="L44" s="163">
        <f t="shared" si="10"/>
        <v>5.5646115145277519E-4</v>
      </c>
      <c r="M44" s="163">
        <f t="shared" si="10"/>
        <v>0</v>
      </c>
      <c r="N44" s="163">
        <f t="shared" si="10"/>
        <v>0</v>
      </c>
      <c r="O44" s="163">
        <f t="shared" si="10"/>
        <v>4.0594886348195615E-3</v>
      </c>
      <c r="P44" s="163">
        <f t="shared" si="10"/>
        <v>0</v>
      </c>
      <c r="Q44" s="163">
        <f t="shared" si="10"/>
        <v>1.1209392014829442E-2</v>
      </c>
      <c r="R44" s="163">
        <f t="shared" si="10"/>
        <v>9.15879835290178E-3</v>
      </c>
      <c r="S44" s="163">
        <f t="shared" si="10"/>
        <v>0</v>
      </c>
      <c r="T44" s="157"/>
      <c r="U44" s="163">
        <f t="shared" si="10"/>
        <v>1.2085206146314817E-4</v>
      </c>
      <c r="V44" s="157">
        <f t="shared" si="10"/>
        <v>6.9571890754103994E-4</v>
      </c>
    </row>
    <row r="45" spans="1:22" ht="13.5" customHeight="1" x14ac:dyDescent="0.25">
      <c r="D45" s="26"/>
    </row>
    <row r="46" spans="1:22" ht="13.5" customHeight="1" x14ac:dyDescent="0.25">
      <c r="A46" s="26">
        <f>A44+1</f>
        <v>23</v>
      </c>
      <c r="C46" s="26" t="s">
        <v>443</v>
      </c>
      <c r="D46" s="26" t="s">
        <v>476</v>
      </c>
      <c r="F46" s="35">
        <f>SUM(H46:V46)</f>
        <v>123790.09255862192</v>
      </c>
      <c r="H46" s="17">
        <v>88728.004837175453</v>
      </c>
      <c r="I46" s="17">
        <v>20968.384123892261</v>
      </c>
      <c r="J46" s="17">
        <v>8845.0083167766297</v>
      </c>
      <c r="K46" s="17">
        <v>3089.5210286576184</v>
      </c>
      <c r="L46" s="17">
        <v>62.333654383587081</v>
      </c>
      <c r="M46" s="17">
        <v>0</v>
      </c>
      <c r="N46" s="17">
        <v>0</v>
      </c>
      <c r="O46" s="17">
        <v>511.23064882766687</v>
      </c>
      <c r="P46" s="17">
        <v>0</v>
      </c>
      <c r="Q46" s="17">
        <v>891.14263034810028</v>
      </c>
      <c r="R46" s="17">
        <v>585.27230472124245</v>
      </c>
      <c r="S46" s="17">
        <v>0</v>
      </c>
      <c r="T46" s="38"/>
      <c r="U46" s="17">
        <v>16.160802949039216</v>
      </c>
      <c r="V46" s="17">
        <v>93.034210890312877</v>
      </c>
    </row>
    <row r="47" spans="1:22" ht="13.5" customHeight="1" x14ac:dyDescent="0.25">
      <c r="A47" s="26">
        <f>A46+1</f>
        <v>24</v>
      </c>
      <c r="C47" s="1"/>
      <c r="D47" s="26"/>
      <c r="F47" s="161">
        <f>SUM(H47:V47)</f>
        <v>1</v>
      </c>
      <c r="H47" s="163">
        <f t="shared" ref="H47:V47" si="11">H46/$F$46</f>
        <v>0.71676176181189544</v>
      </c>
      <c r="I47" s="163">
        <f t="shared" si="11"/>
        <v>0.16938660994992383</v>
      </c>
      <c r="J47" s="163">
        <f t="shared" si="11"/>
        <v>7.1451665750940418E-2</v>
      </c>
      <c r="K47" s="163">
        <f t="shared" si="11"/>
        <v>2.4957740678597098E-2</v>
      </c>
      <c r="L47" s="163">
        <f t="shared" si="11"/>
        <v>5.0354315999940312E-4</v>
      </c>
      <c r="M47" s="163">
        <f t="shared" si="11"/>
        <v>0</v>
      </c>
      <c r="N47" s="163">
        <f t="shared" si="11"/>
        <v>0</v>
      </c>
      <c r="O47" s="163">
        <f t="shared" si="11"/>
        <v>4.1298187783935045E-3</v>
      </c>
      <c r="P47" s="163">
        <f t="shared" si="11"/>
        <v>0</v>
      </c>
      <c r="Q47" s="163">
        <f t="shared" si="11"/>
        <v>7.1988202927151992E-3</v>
      </c>
      <c r="R47" s="163">
        <f t="shared" si="11"/>
        <v>4.7279414097221185E-3</v>
      </c>
      <c r="S47" s="163">
        <f t="shared" si="11"/>
        <v>0</v>
      </c>
      <c r="T47" s="157"/>
      <c r="U47" s="163">
        <f t="shared" si="11"/>
        <v>1.3055005142181407E-4</v>
      </c>
      <c r="V47" s="157">
        <f t="shared" si="11"/>
        <v>7.5154811639110519E-4</v>
      </c>
    </row>
    <row r="48" spans="1:22" ht="13.5" customHeight="1" x14ac:dyDescent="0.25">
      <c r="D48" s="26"/>
    </row>
    <row r="49" spans="1:47" ht="13.5" customHeight="1" x14ac:dyDescent="0.25">
      <c r="A49" s="26">
        <f>A47+1</f>
        <v>25</v>
      </c>
      <c r="C49" s="26" t="s">
        <v>441</v>
      </c>
      <c r="D49" s="26" t="s">
        <v>476</v>
      </c>
      <c r="F49" s="35">
        <f>SUM(H49:V49)</f>
        <v>138508.19590229131</v>
      </c>
      <c r="H49" s="17">
        <v>73733.183008714113</v>
      </c>
      <c r="I49" s="17">
        <v>53483.47357685602</v>
      </c>
      <c r="J49" s="17">
        <v>9188.4704012728616</v>
      </c>
      <c r="K49" s="17">
        <v>1874.6013167582169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12.814767941310619</v>
      </c>
      <c r="S49" s="17">
        <v>0</v>
      </c>
      <c r="T49" s="38"/>
      <c r="U49" s="17">
        <v>215.65283074876896</v>
      </c>
      <c r="V49" s="17">
        <v>0</v>
      </c>
    </row>
    <row r="50" spans="1:47" ht="13.5" customHeight="1" x14ac:dyDescent="0.25">
      <c r="A50" s="26">
        <f>A49+1</f>
        <v>26</v>
      </c>
      <c r="C50" s="1"/>
      <c r="D50" s="26"/>
      <c r="F50" s="161">
        <f>SUM(H50:V50)</f>
        <v>0.99999999999999989</v>
      </c>
      <c r="H50" s="163">
        <f t="shared" ref="H50:V50" si="12">H49/$F49</f>
        <v>0.5323380506719485</v>
      </c>
      <c r="I50" s="163">
        <f t="shared" si="12"/>
        <v>0.38613941383356981</v>
      </c>
      <c r="J50" s="163">
        <f t="shared" si="12"/>
        <v>6.6338820900928783E-2</v>
      </c>
      <c r="K50" s="163">
        <f t="shared" si="12"/>
        <v>1.3534226653855404E-2</v>
      </c>
      <c r="L50" s="163">
        <f t="shared" si="12"/>
        <v>0</v>
      </c>
      <c r="M50" s="163">
        <f t="shared" si="12"/>
        <v>0</v>
      </c>
      <c r="N50" s="163">
        <f t="shared" si="12"/>
        <v>0</v>
      </c>
      <c r="O50" s="163">
        <f t="shared" si="12"/>
        <v>0</v>
      </c>
      <c r="P50" s="163">
        <f t="shared" si="12"/>
        <v>0</v>
      </c>
      <c r="Q50" s="163">
        <f t="shared" si="12"/>
        <v>0</v>
      </c>
      <c r="R50" s="163">
        <f t="shared" si="12"/>
        <v>9.2519925321607829E-5</v>
      </c>
      <c r="S50" s="163">
        <f t="shared" si="12"/>
        <v>0</v>
      </c>
      <c r="T50" s="157"/>
      <c r="U50" s="163">
        <f t="shared" si="12"/>
        <v>1.5569680143758299E-3</v>
      </c>
      <c r="V50" s="157">
        <f t="shared" si="12"/>
        <v>0</v>
      </c>
    </row>
    <row r="51" spans="1:47" ht="13.5" customHeight="1" x14ac:dyDescent="0.25">
      <c r="D51" s="26"/>
    </row>
    <row r="52" spans="1:47" ht="13.5" customHeight="1" x14ac:dyDescent="0.25">
      <c r="A52" s="26">
        <f>A50+1</f>
        <v>27</v>
      </c>
      <c r="C52" s="26" t="s">
        <v>440</v>
      </c>
      <c r="D52" s="26" t="s">
        <v>476</v>
      </c>
      <c r="F52" s="35">
        <f>SUM(H52:V52)</f>
        <v>183850.66728112611</v>
      </c>
      <c r="G52" s="17"/>
      <c r="H52" s="17">
        <v>73733.183008714113</v>
      </c>
      <c r="I52" s="17">
        <v>53483.47357685602</v>
      </c>
      <c r="J52" s="17">
        <v>15952.776378763305</v>
      </c>
      <c r="K52" s="17">
        <v>18373.342863881924</v>
      </c>
      <c r="L52" s="17">
        <v>0</v>
      </c>
      <c r="M52" s="17">
        <v>0</v>
      </c>
      <c r="N52" s="17">
        <v>0</v>
      </c>
      <c r="O52" s="17">
        <v>19192.147000000001</v>
      </c>
      <c r="P52" s="17">
        <v>0</v>
      </c>
      <c r="Q52" s="17">
        <v>1.4</v>
      </c>
      <c r="R52" s="17">
        <v>18.299799801304211</v>
      </c>
      <c r="S52" s="17">
        <v>0</v>
      </c>
      <c r="T52" s="38"/>
      <c r="U52" s="17">
        <v>494.7475905824183</v>
      </c>
      <c r="V52" s="17">
        <v>2601.29706252702</v>
      </c>
    </row>
    <row r="53" spans="1:47" ht="13.5" customHeight="1" x14ac:dyDescent="0.25">
      <c r="A53" s="26">
        <f>A52+1</f>
        <v>28</v>
      </c>
      <c r="C53" s="1"/>
      <c r="D53" s="26"/>
      <c r="F53" s="161">
        <f>SUM(H53:V53)</f>
        <v>1</v>
      </c>
      <c r="H53" s="163">
        <f t="shared" ref="H53:V53" si="13">H52/$F52</f>
        <v>0.40104930865422794</v>
      </c>
      <c r="I53" s="163">
        <f t="shared" si="13"/>
        <v>0.29090714963288344</v>
      </c>
      <c r="J53" s="163">
        <f t="shared" si="13"/>
        <v>8.6770293601218809E-2</v>
      </c>
      <c r="K53" s="163">
        <f t="shared" si="13"/>
        <v>9.9936231592715627E-2</v>
      </c>
      <c r="L53" s="163">
        <f t="shared" si="13"/>
        <v>0</v>
      </c>
      <c r="M53" s="163">
        <f t="shared" si="13"/>
        <v>0</v>
      </c>
      <c r="N53" s="163">
        <f t="shared" si="13"/>
        <v>0</v>
      </c>
      <c r="O53" s="163">
        <f t="shared" si="13"/>
        <v>0.10438986860272464</v>
      </c>
      <c r="P53" s="163">
        <f t="shared" si="13"/>
        <v>0</v>
      </c>
      <c r="Q53" s="163">
        <f t="shared" si="13"/>
        <v>7.6148758158122942E-6</v>
      </c>
      <c r="R53" s="163">
        <f t="shared" si="13"/>
        <v>9.9536216386541488E-5</v>
      </c>
      <c r="S53" s="163">
        <f t="shared" si="13"/>
        <v>0</v>
      </c>
      <c r="T53" s="157"/>
      <c r="U53" s="163">
        <f t="shared" si="13"/>
        <v>2.6910296160410426E-3</v>
      </c>
      <c r="V53" s="157">
        <f t="shared" si="13"/>
        <v>1.414896720798612E-2</v>
      </c>
    </row>
    <row r="54" spans="1:47" ht="13.5" customHeight="1" x14ac:dyDescent="0.25">
      <c r="D54" s="26"/>
    </row>
    <row r="55" spans="1:47" ht="13.5" customHeight="1" x14ac:dyDescent="0.25">
      <c r="A55" s="26">
        <f>A53+1</f>
        <v>29</v>
      </c>
      <c r="C55" s="26" t="s">
        <v>433</v>
      </c>
      <c r="D55" s="26" t="s">
        <v>476</v>
      </c>
      <c r="F55" s="35">
        <f>SUM(H55:V55)</f>
        <v>3822.5726057215443</v>
      </c>
      <c r="H55" s="17">
        <v>1606.6454058504185</v>
      </c>
      <c r="I55" s="17">
        <v>980.39465627967741</v>
      </c>
      <c r="J55" s="17">
        <v>284.08371616393885</v>
      </c>
      <c r="K55" s="17">
        <v>437.43065728543274</v>
      </c>
      <c r="L55" s="17">
        <v>0</v>
      </c>
      <c r="M55" s="17">
        <v>0</v>
      </c>
      <c r="N55" s="17">
        <v>0</v>
      </c>
      <c r="O55" s="17">
        <v>271.14885553972238</v>
      </c>
      <c r="P55" s="17">
        <v>0</v>
      </c>
      <c r="Q55" s="17">
        <v>1.6368535706013625</v>
      </c>
      <c r="R55" s="17">
        <v>0</v>
      </c>
      <c r="S55" s="17">
        <v>0</v>
      </c>
      <c r="T55" s="38"/>
      <c r="U55" s="17">
        <v>38.54892039294765</v>
      </c>
      <c r="V55" s="17">
        <v>202.68354063880548</v>
      </c>
    </row>
    <row r="56" spans="1:47" ht="13.5" customHeight="1" x14ac:dyDescent="0.25">
      <c r="A56" s="26">
        <f>A55+1</f>
        <v>30</v>
      </c>
      <c r="C56" s="1"/>
      <c r="D56" s="26"/>
      <c r="F56" s="161">
        <f>SUM(H56:V56)</f>
        <v>1</v>
      </c>
      <c r="H56" s="163">
        <f t="shared" ref="H56:V56" si="14">H55/$F55</f>
        <v>0.42030474540774615</v>
      </c>
      <c r="I56" s="163">
        <f t="shared" si="14"/>
        <v>0.25647509083601022</v>
      </c>
      <c r="J56" s="163">
        <f t="shared" si="14"/>
        <v>7.4317415381130625E-2</v>
      </c>
      <c r="K56" s="163">
        <f t="shared" si="14"/>
        <v>0.11443357717540695</v>
      </c>
      <c r="L56" s="163">
        <f t="shared" si="14"/>
        <v>0</v>
      </c>
      <c r="M56" s="163">
        <f t="shared" si="14"/>
        <v>0</v>
      </c>
      <c r="N56" s="163">
        <f t="shared" si="14"/>
        <v>0</v>
      </c>
      <c r="O56" s="163">
        <f t="shared" si="14"/>
        <v>7.0933605063216484E-2</v>
      </c>
      <c r="P56" s="163">
        <f t="shared" si="14"/>
        <v>0</v>
      </c>
      <c r="Q56" s="163">
        <f t="shared" si="14"/>
        <v>4.2820731989533836E-4</v>
      </c>
      <c r="R56" s="163">
        <f t="shared" si="14"/>
        <v>0</v>
      </c>
      <c r="S56" s="163">
        <f t="shared" si="14"/>
        <v>0</v>
      </c>
      <c r="T56" s="157"/>
      <c r="U56" s="163">
        <f t="shared" si="14"/>
        <v>1.0084548906997465E-2</v>
      </c>
      <c r="V56" s="157">
        <f t="shared" si="14"/>
        <v>5.3022809909596777E-2</v>
      </c>
    </row>
    <row r="57" spans="1:47" ht="13.5" customHeight="1" x14ac:dyDescent="0.25">
      <c r="D57" s="26"/>
    </row>
    <row r="58" spans="1:47" ht="13.5" customHeight="1" x14ac:dyDescent="0.25">
      <c r="A58" s="26">
        <f>A56+1</f>
        <v>31</v>
      </c>
      <c r="C58" s="26" t="s">
        <v>423</v>
      </c>
      <c r="D58" s="26" t="s">
        <v>476</v>
      </c>
      <c r="F58" s="35">
        <f>SUM(H58:V58)</f>
        <v>15013.636797140982</v>
      </c>
      <c r="H58" s="17">
        <v>7960.6860091257931</v>
      </c>
      <c r="I58" s="17">
        <v>5698.5427578691042</v>
      </c>
      <c r="J58" s="17">
        <v>1317.1198231806327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0.20877610013455816</v>
      </c>
      <c r="R58" s="17">
        <v>0</v>
      </c>
      <c r="S58" s="17">
        <v>0</v>
      </c>
      <c r="T58" s="38"/>
      <c r="U58" s="17">
        <v>37.079430865318088</v>
      </c>
      <c r="V58" s="17">
        <v>0</v>
      </c>
    </row>
    <row r="59" spans="1:47" ht="13.5" customHeight="1" x14ac:dyDescent="0.25">
      <c r="A59" s="26">
        <f>A58+1</f>
        <v>32</v>
      </c>
      <c r="C59" s="1"/>
      <c r="D59" s="26"/>
      <c r="F59" s="161">
        <f>SUM(H59:V59)</f>
        <v>1.0000000000000002</v>
      </c>
      <c r="H59" s="163">
        <f t="shared" ref="H59:V59" si="15">H58/$F58</f>
        <v>0.53023035768666871</v>
      </c>
      <c r="I59" s="163">
        <f t="shared" si="15"/>
        <v>0.37955778702161402</v>
      </c>
      <c r="J59" s="163">
        <f t="shared" si="15"/>
        <v>8.7728232737816686E-2</v>
      </c>
      <c r="K59" s="163">
        <f t="shared" si="15"/>
        <v>0</v>
      </c>
      <c r="L59" s="163">
        <f t="shared" si="15"/>
        <v>0</v>
      </c>
      <c r="M59" s="163">
        <f t="shared" si="15"/>
        <v>0</v>
      </c>
      <c r="N59" s="163">
        <f t="shared" si="15"/>
        <v>0</v>
      </c>
      <c r="O59" s="163">
        <f t="shared" si="15"/>
        <v>0</v>
      </c>
      <c r="P59" s="163">
        <f t="shared" si="15"/>
        <v>0</v>
      </c>
      <c r="Q59" s="163">
        <f t="shared" si="15"/>
        <v>1.3905764669511321E-5</v>
      </c>
      <c r="R59" s="163">
        <f t="shared" si="15"/>
        <v>0</v>
      </c>
      <c r="S59" s="163">
        <f t="shared" si="15"/>
        <v>0</v>
      </c>
      <c r="T59" s="157"/>
      <c r="U59" s="163">
        <f t="shared" si="15"/>
        <v>2.4697167892311776E-3</v>
      </c>
      <c r="V59" s="157">
        <f t="shared" si="15"/>
        <v>0</v>
      </c>
    </row>
    <row r="60" spans="1:47" ht="13.5" customHeight="1" x14ac:dyDescent="0.25">
      <c r="D60" s="26"/>
    </row>
    <row r="64" spans="1:47" ht="13.5" customHeight="1" x14ac:dyDescent="0.25">
      <c r="C64" s="1"/>
      <c r="F64" s="1"/>
      <c r="G64" s="1"/>
      <c r="H64" s="1"/>
      <c r="I64" s="1"/>
      <c r="J64" s="1"/>
      <c r="K64" s="1"/>
      <c r="L64" s="1"/>
      <c r="M64" s="1"/>
      <c r="N64" s="1"/>
      <c r="AU64" s="1"/>
    </row>
    <row r="65" spans="1:22" ht="13.5" customHeight="1" x14ac:dyDescent="0.25">
      <c r="D65" s="26"/>
      <c r="E65" s="26"/>
      <c r="F65" s="19"/>
      <c r="G65" s="19"/>
      <c r="I65" s="147"/>
      <c r="J65" s="147"/>
      <c r="K65" s="133" t="s">
        <v>501</v>
      </c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33"/>
    </row>
    <row r="66" spans="1:22" ht="13.5" customHeight="1" x14ac:dyDescent="0.25">
      <c r="D66" s="26"/>
      <c r="E66" s="26"/>
      <c r="F66" s="19"/>
      <c r="G66" s="19"/>
      <c r="I66" s="147"/>
      <c r="J66" s="147"/>
      <c r="K66" s="133" t="s">
        <v>507</v>
      </c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33"/>
    </row>
    <row r="68" spans="1:22" ht="13.5" customHeight="1" x14ac:dyDescent="0.25">
      <c r="A68" s="26" t="s">
        <v>3</v>
      </c>
      <c r="C68" s="1"/>
      <c r="D68" s="26"/>
      <c r="H68" s="231" t="s">
        <v>40</v>
      </c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6"/>
      <c r="U68" s="231" t="s">
        <v>41</v>
      </c>
      <c r="V68" s="231"/>
    </row>
    <row r="69" spans="1:22" ht="13.5" customHeight="1" x14ac:dyDescent="0.25">
      <c r="A69" s="106" t="s">
        <v>5</v>
      </c>
      <c r="C69" s="106" t="s">
        <v>495</v>
      </c>
      <c r="D69" s="106"/>
      <c r="F69" s="18" t="s">
        <v>81</v>
      </c>
      <c r="H69" s="106" t="s">
        <v>43</v>
      </c>
      <c r="I69" s="106" t="s">
        <v>44</v>
      </c>
      <c r="J69" s="106" t="s">
        <v>45</v>
      </c>
      <c r="K69" s="106" t="s">
        <v>48</v>
      </c>
      <c r="L69" s="106" t="s">
        <v>49</v>
      </c>
      <c r="M69" s="106" t="s">
        <v>50</v>
      </c>
      <c r="N69" s="106" t="s">
        <v>51</v>
      </c>
      <c r="O69" s="106" t="s">
        <v>52</v>
      </c>
      <c r="P69" s="106" t="s">
        <v>53</v>
      </c>
      <c r="Q69" s="106" t="s">
        <v>54</v>
      </c>
      <c r="R69" s="106" t="s">
        <v>55</v>
      </c>
      <c r="S69" s="106" t="s">
        <v>56</v>
      </c>
      <c r="T69" s="26"/>
      <c r="U69" s="106" t="s">
        <v>58</v>
      </c>
      <c r="V69" s="167" t="s">
        <v>59</v>
      </c>
    </row>
    <row r="70" spans="1:22" ht="13.5" customHeight="1" x14ac:dyDescent="0.25">
      <c r="C70" s="1"/>
      <c r="D70" s="26"/>
      <c r="F70" s="26" t="s">
        <v>64</v>
      </c>
      <c r="G70" s="26"/>
      <c r="H70" s="26" t="s">
        <v>13</v>
      </c>
      <c r="I70" s="26" t="s">
        <v>14</v>
      </c>
      <c r="J70" s="26" t="s">
        <v>15</v>
      </c>
      <c r="K70" s="26" t="s">
        <v>16</v>
      </c>
      <c r="L70" s="26" t="s">
        <v>65</v>
      </c>
      <c r="M70" s="26" t="s">
        <v>66</v>
      </c>
      <c r="N70" s="26" t="s">
        <v>67</v>
      </c>
      <c r="O70" s="26" t="s">
        <v>68</v>
      </c>
      <c r="P70" s="26" t="s">
        <v>69</v>
      </c>
      <c r="Q70" s="26" t="s">
        <v>70</v>
      </c>
      <c r="R70" s="26" t="s">
        <v>71</v>
      </c>
      <c r="S70" s="26" t="s">
        <v>72</v>
      </c>
      <c r="T70" s="26"/>
      <c r="U70" s="26" t="s">
        <v>73</v>
      </c>
      <c r="V70" s="26" t="s">
        <v>74</v>
      </c>
    </row>
    <row r="71" spans="1:22" ht="13.5" customHeight="1" x14ac:dyDescent="0.25">
      <c r="C71" s="1"/>
      <c r="D71" s="26"/>
    </row>
    <row r="72" spans="1:22" ht="13.5" customHeight="1" x14ac:dyDescent="0.25">
      <c r="A72" s="26">
        <f>A59+1</f>
        <v>33</v>
      </c>
      <c r="C72" s="26" t="s">
        <v>442</v>
      </c>
      <c r="D72" s="26" t="s">
        <v>476</v>
      </c>
      <c r="F72" s="35">
        <f>SUM(H72:V72)</f>
        <v>135478.85292619473</v>
      </c>
      <c r="H72" s="17">
        <v>73733.183008714113</v>
      </c>
      <c r="I72" s="17">
        <v>53483.47357685602</v>
      </c>
      <c r="J72" s="17">
        <v>6810.61932293887</v>
      </c>
      <c r="K72" s="17">
        <v>1070.7471456764554</v>
      </c>
      <c r="L72" s="17">
        <v>125.73075442079353</v>
      </c>
      <c r="M72" s="17">
        <v>0</v>
      </c>
      <c r="N72" s="17">
        <v>0</v>
      </c>
      <c r="O72" s="17">
        <v>0</v>
      </c>
      <c r="P72" s="17">
        <v>95.583296059497684</v>
      </c>
      <c r="Q72" s="17">
        <v>151.680611481028</v>
      </c>
      <c r="R72" s="17">
        <v>7.8352100479487836</v>
      </c>
      <c r="S72" s="17">
        <v>0</v>
      </c>
      <c r="T72" s="38"/>
      <c r="U72" s="17">
        <v>0</v>
      </c>
      <c r="V72" s="17">
        <v>0</v>
      </c>
    </row>
    <row r="73" spans="1:22" ht="13.5" customHeight="1" x14ac:dyDescent="0.25">
      <c r="A73" s="26">
        <f>A72+1</f>
        <v>34</v>
      </c>
      <c r="C73" s="1"/>
      <c r="D73" s="26"/>
      <c r="F73" s="161">
        <f>SUM(H73:V73)</f>
        <v>1</v>
      </c>
      <c r="H73" s="163">
        <f t="shared" ref="H73:V73" si="16">H72/$F72</f>
        <v>0.54424127025109958</v>
      </c>
      <c r="I73" s="163">
        <f t="shared" si="16"/>
        <v>0.39477359323371591</v>
      </c>
      <c r="J73" s="163">
        <f t="shared" si="16"/>
        <v>5.0270718830555158E-2</v>
      </c>
      <c r="K73" s="163">
        <f t="shared" si="16"/>
        <v>7.9034264207991922E-3</v>
      </c>
      <c r="L73" s="163">
        <f t="shared" si="16"/>
        <v>9.2804708414004876E-4</v>
      </c>
      <c r="M73" s="163">
        <f t="shared" si="16"/>
        <v>0</v>
      </c>
      <c r="N73" s="163">
        <f t="shared" si="16"/>
        <v>0</v>
      </c>
      <c r="O73" s="163">
        <f t="shared" si="16"/>
        <v>0</v>
      </c>
      <c r="P73" s="163">
        <f t="shared" si="16"/>
        <v>7.0552188769688591E-4</v>
      </c>
      <c r="Q73" s="163">
        <f t="shared" si="16"/>
        <v>1.1195888377033983E-3</v>
      </c>
      <c r="R73" s="163">
        <f t="shared" si="16"/>
        <v>5.7833454289852881E-5</v>
      </c>
      <c r="S73" s="163">
        <f t="shared" si="16"/>
        <v>0</v>
      </c>
      <c r="T73" s="157"/>
      <c r="U73" s="163">
        <f t="shared" si="16"/>
        <v>0</v>
      </c>
      <c r="V73" s="157">
        <f t="shared" si="16"/>
        <v>0</v>
      </c>
    </row>
    <row r="74" spans="1:22" ht="13.5" customHeight="1" x14ac:dyDescent="0.25">
      <c r="D74" s="26"/>
    </row>
    <row r="75" spans="1:22" ht="13.5" customHeight="1" x14ac:dyDescent="0.25">
      <c r="A75" s="26">
        <f>A73+1</f>
        <v>35</v>
      </c>
      <c r="C75" s="26" t="s">
        <v>446</v>
      </c>
      <c r="D75" s="26" t="s">
        <v>476</v>
      </c>
      <c r="F75" s="35">
        <f>SUM(H75:V75)</f>
        <v>1131219915.3559825</v>
      </c>
      <c r="H75" s="17">
        <v>897077441.75965428</v>
      </c>
      <c r="I75" s="17">
        <v>213197163.10269186</v>
      </c>
      <c r="J75" s="17">
        <v>12638028.790472794</v>
      </c>
      <c r="K75" s="17">
        <v>4770830.3726107217</v>
      </c>
      <c r="L75" s="17">
        <v>0</v>
      </c>
      <c r="M75" s="17">
        <v>0</v>
      </c>
      <c r="N75" s="17">
        <v>0</v>
      </c>
      <c r="O75" s="17">
        <v>732923.43536788761</v>
      </c>
      <c r="P75" s="17">
        <v>0</v>
      </c>
      <c r="Q75" s="17">
        <v>1515657.8983806516</v>
      </c>
      <c r="R75" s="17">
        <v>1096567.994137597</v>
      </c>
      <c r="S75" s="17">
        <v>0</v>
      </c>
      <c r="T75" s="38"/>
      <c r="U75" s="17">
        <v>86484.335999999996</v>
      </c>
      <c r="V75" s="17">
        <v>104817.66666666667</v>
      </c>
    </row>
    <row r="76" spans="1:22" ht="13.5" customHeight="1" x14ac:dyDescent="0.25">
      <c r="A76" s="26">
        <f>A75+1</f>
        <v>36</v>
      </c>
      <c r="C76" s="1"/>
      <c r="D76" s="26"/>
      <c r="F76" s="161">
        <f>SUM(H76:V76)</f>
        <v>0.99999999999999989</v>
      </c>
      <c r="H76" s="163">
        <f t="shared" ref="H76:V76" si="17">H75/$F75</f>
        <v>0.79301772324027187</v>
      </c>
      <c r="I76" s="163">
        <f t="shared" si="17"/>
        <v>0.1884665927540721</v>
      </c>
      <c r="J76" s="163">
        <f t="shared" si="17"/>
        <v>1.1172035268222576E-2</v>
      </c>
      <c r="K76" s="163">
        <f t="shared" si="17"/>
        <v>4.2174207754372799E-3</v>
      </c>
      <c r="L76" s="163">
        <f t="shared" si="17"/>
        <v>0</v>
      </c>
      <c r="M76" s="163">
        <f t="shared" si="17"/>
        <v>0</v>
      </c>
      <c r="N76" s="163">
        <f t="shared" si="17"/>
        <v>0</v>
      </c>
      <c r="O76" s="163">
        <f t="shared" si="17"/>
        <v>6.4790535016106448E-4</v>
      </c>
      <c r="P76" s="163">
        <f t="shared" si="17"/>
        <v>0</v>
      </c>
      <c r="Q76" s="163">
        <f t="shared" si="17"/>
        <v>1.3398437189851725E-3</v>
      </c>
      <c r="R76" s="163">
        <f t="shared" si="17"/>
        <v>9.6936765278970451E-4</v>
      </c>
      <c r="S76" s="163">
        <f t="shared" si="17"/>
        <v>0</v>
      </c>
      <c r="T76" s="157"/>
      <c r="U76" s="163">
        <f t="shared" si="17"/>
        <v>7.6452274952023205E-5</v>
      </c>
      <c r="V76" s="157">
        <f t="shared" si="17"/>
        <v>9.265896510819622E-5</v>
      </c>
    </row>
    <row r="77" spans="1:22" ht="13.5" customHeight="1" x14ac:dyDescent="0.25">
      <c r="D77" s="26"/>
    </row>
    <row r="78" spans="1:22" ht="13.5" customHeight="1" x14ac:dyDescent="0.25">
      <c r="A78" s="26">
        <f>A76+1</f>
        <v>37</v>
      </c>
      <c r="C78" s="26" t="s">
        <v>424</v>
      </c>
      <c r="D78" s="26" t="s">
        <v>476</v>
      </c>
      <c r="F78" s="35">
        <f>SUM(H78:V78)</f>
        <v>4233.3571239550474</v>
      </c>
      <c r="G78" s="17"/>
      <c r="H78" s="17">
        <v>2086.1825307138965</v>
      </c>
      <c r="I78" s="17">
        <v>1493.3638053761426</v>
      </c>
      <c r="J78" s="17">
        <v>345.16527380008517</v>
      </c>
      <c r="K78" s="17">
        <v>212.9107424005467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5.4711999999999997E-2</v>
      </c>
      <c r="R78" s="17">
        <v>0</v>
      </c>
      <c r="S78" s="17">
        <v>31.824000000000005</v>
      </c>
      <c r="T78" s="38"/>
      <c r="U78" s="17">
        <v>9.7170596643762064</v>
      </c>
      <c r="V78" s="17">
        <v>54.139000000000003</v>
      </c>
    </row>
    <row r="79" spans="1:22" ht="13.5" customHeight="1" x14ac:dyDescent="0.25">
      <c r="A79" s="26">
        <f>A78+1</f>
        <v>38</v>
      </c>
      <c r="C79" s="1"/>
      <c r="D79" s="26"/>
      <c r="F79" s="161">
        <f>SUM(H79:V79)</f>
        <v>0.99999999999999989</v>
      </c>
      <c r="H79" s="163">
        <f t="shared" ref="H79:V79" si="18">H78/$F78</f>
        <v>0.49279625357117612</v>
      </c>
      <c r="I79" s="163">
        <f t="shared" si="18"/>
        <v>0.35276112117395747</v>
      </c>
      <c r="J79" s="163">
        <f t="shared" si="18"/>
        <v>8.1534645836260508E-2</v>
      </c>
      <c r="K79" s="163">
        <f t="shared" si="18"/>
        <v>5.02935935160682E-2</v>
      </c>
      <c r="L79" s="163">
        <f t="shared" si="18"/>
        <v>0</v>
      </c>
      <c r="M79" s="163">
        <f t="shared" si="18"/>
        <v>0</v>
      </c>
      <c r="N79" s="163">
        <f t="shared" si="18"/>
        <v>0</v>
      </c>
      <c r="O79" s="163">
        <f t="shared" si="18"/>
        <v>0</v>
      </c>
      <c r="P79" s="163">
        <f t="shared" si="18"/>
        <v>0</v>
      </c>
      <c r="Q79" s="163">
        <f t="shared" si="18"/>
        <v>1.2924021857358653E-5</v>
      </c>
      <c r="R79" s="163">
        <f t="shared" si="18"/>
        <v>0</v>
      </c>
      <c r="S79" s="163">
        <f t="shared" si="18"/>
        <v>7.5174380682223622E-3</v>
      </c>
      <c r="T79" s="157"/>
      <c r="U79" s="163">
        <f t="shared" si="18"/>
        <v>2.2953555251435925E-3</v>
      </c>
      <c r="V79" s="157">
        <f t="shared" si="18"/>
        <v>1.2788668287314304E-2</v>
      </c>
    </row>
    <row r="80" spans="1:22" ht="13.5" customHeight="1" x14ac:dyDescent="0.25">
      <c r="D80" s="26"/>
    </row>
    <row r="81" spans="1:22" ht="13.5" customHeight="1" x14ac:dyDescent="0.25">
      <c r="A81" s="26">
        <f>A79+1</f>
        <v>39</v>
      </c>
      <c r="C81" s="26" t="s">
        <v>430</v>
      </c>
      <c r="D81" s="26" t="s">
        <v>476</v>
      </c>
      <c r="F81" s="35">
        <f>SUM(H81:V81)</f>
        <v>302257.62390804297</v>
      </c>
      <c r="H81" s="17">
        <v>161762.48513376006</v>
      </c>
      <c r="I81" s="17">
        <v>115528.92836825551</v>
      </c>
      <c r="J81" s="17">
        <v>7251.8434688702682</v>
      </c>
      <c r="K81" s="17">
        <v>9228.4868740124803</v>
      </c>
      <c r="L81" s="17">
        <v>83.981539397015311</v>
      </c>
      <c r="M81" s="17">
        <v>0</v>
      </c>
      <c r="N81" s="17">
        <v>0</v>
      </c>
      <c r="O81" s="17">
        <v>4200.184781623263</v>
      </c>
      <c r="P81" s="17">
        <v>0</v>
      </c>
      <c r="Q81" s="17">
        <v>668.26813201808727</v>
      </c>
      <c r="R81" s="17">
        <v>49.097089718661017</v>
      </c>
      <c r="S81" s="17">
        <v>611.82226461191749</v>
      </c>
      <c r="T81" s="38"/>
      <c r="U81" s="17">
        <v>442.58174829004793</v>
      </c>
      <c r="V81" s="17">
        <v>2429.9445074856612</v>
      </c>
    </row>
    <row r="82" spans="1:22" ht="13.5" customHeight="1" x14ac:dyDescent="0.25">
      <c r="A82" s="26">
        <f>A81+1</f>
        <v>40</v>
      </c>
      <c r="C82" s="1"/>
      <c r="D82" s="26"/>
      <c r="F82" s="161">
        <f>SUM(H82:V82)</f>
        <v>1</v>
      </c>
      <c r="H82" s="163">
        <f t="shared" ref="H82:V82" si="19">H81/$F81</f>
        <v>0.53518082701190595</v>
      </c>
      <c r="I82" s="163">
        <f t="shared" si="19"/>
        <v>0.38222006404511183</v>
      </c>
      <c r="J82" s="163">
        <f t="shared" si="19"/>
        <v>2.3992259897723953E-2</v>
      </c>
      <c r="K82" s="163">
        <f t="shared" si="19"/>
        <v>3.0531858070915359E-2</v>
      </c>
      <c r="L82" s="163">
        <f t="shared" si="19"/>
        <v>2.7784754710625712E-4</v>
      </c>
      <c r="M82" s="163">
        <f t="shared" si="19"/>
        <v>0</v>
      </c>
      <c r="N82" s="163">
        <f t="shared" si="19"/>
        <v>0</v>
      </c>
      <c r="O82" s="163">
        <f t="shared" si="19"/>
        <v>1.3896042479646773E-2</v>
      </c>
      <c r="P82" s="163">
        <f t="shared" si="19"/>
        <v>0</v>
      </c>
      <c r="Q82" s="163">
        <f t="shared" si="19"/>
        <v>2.2109223363093633E-3</v>
      </c>
      <c r="R82" s="163">
        <f t="shared" si="19"/>
        <v>1.6243457843630115E-4</v>
      </c>
      <c r="S82" s="163">
        <f t="shared" si="19"/>
        <v>2.0241747973181136E-3</v>
      </c>
      <c r="T82" s="157"/>
      <c r="U82" s="163">
        <f t="shared" si="19"/>
        <v>1.4642533828185466E-3</v>
      </c>
      <c r="V82" s="157">
        <f t="shared" si="19"/>
        <v>8.039315852707599E-3</v>
      </c>
    </row>
    <row r="83" spans="1:22" ht="13.5" customHeight="1" x14ac:dyDescent="0.25">
      <c r="D83" s="26"/>
    </row>
    <row r="84" spans="1:22" ht="13.5" customHeight="1" x14ac:dyDescent="0.25">
      <c r="A84" s="26">
        <f>A82+1</f>
        <v>41</v>
      </c>
      <c r="C84" s="26" t="s">
        <v>286</v>
      </c>
      <c r="D84" s="26" t="s">
        <v>476</v>
      </c>
      <c r="F84" s="35">
        <f>SUM(H84:V84)</f>
        <v>34987.548184254068</v>
      </c>
      <c r="H84" s="17">
        <v>5658.3336645786057</v>
      </c>
      <c r="I84" s="17">
        <v>3452.784334365278</v>
      </c>
      <c r="J84" s="17">
        <v>6199.8073193104656</v>
      </c>
      <c r="K84" s="17">
        <v>13224.13286599972</v>
      </c>
      <c r="L84" s="17">
        <v>0</v>
      </c>
      <c r="M84" s="17">
        <v>0</v>
      </c>
      <c r="N84" s="17">
        <v>0</v>
      </c>
      <c r="O84" s="17">
        <v>6451.79</v>
      </c>
      <c r="P84" s="17">
        <v>0</v>
      </c>
      <c r="Q84" s="17">
        <v>0.7</v>
      </c>
      <c r="R84" s="17">
        <v>0</v>
      </c>
      <c r="S84" s="17">
        <v>0</v>
      </c>
      <c r="T84" s="38"/>
      <c r="U84" s="17">
        <v>0</v>
      </c>
      <c r="V84" s="17">
        <v>0</v>
      </c>
    </row>
    <row r="85" spans="1:22" ht="13.5" customHeight="1" x14ac:dyDescent="0.25">
      <c r="A85" s="26">
        <f>A84+1</f>
        <v>42</v>
      </c>
      <c r="C85" s="1"/>
      <c r="D85" s="26"/>
      <c r="F85" s="161">
        <f>SUM(H85:V85)</f>
        <v>0.99999999999999989</v>
      </c>
      <c r="H85" s="163">
        <f t="shared" ref="H85:V85" si="20">H84/$F84</f>
        <v>0.16172421213342134</v>
      </c>
      <c r="I85" s="163">
        <f t="shared" si="20"/>
        <v>9.8686090153615916E-2</v>
      </c>
      <c r="J85" s="163">
        <f t="shared" si="20"/>
        <v>0.1772003938847207</v>
      </c>
      <c r="K85" s="163">
        <f t="shared" si="20"/>
        <v>0.37796683541120951</v>
      </c>
      <c r="L85" s="163">
        <f t="shared" si="20"/>
        <v>0</v>
      </c>
      <c r="M85" s="163">
        <f t="shared" si="20"/>
        <v>0</v>
      </c>
      <c r="N85" s="163">
        <f t="shared" si="20"/>
        <v>0</v>
      </c>
      <c r="O85" s="163">
        <f t="shared" si="20"/>
        <v>0.18440246129917695</v>
      </c>
      <c r="P85" s="163">
        <f t="shared" si="20"/>
        <v>0</v>
      </c>
      <c r="Q85" s="163">
        <f t="shared" si="20"/>
        <v>2.0007117855575563E-5</v>
      </c>
      <c r="R85" s="163">
        <f t="shared" si="20"/>
        <v>0</v>
      </c>
      <c r="S85" s="163">
        <f t="shared" si="20"/>
        <v>0</v>
      </c>
      <c r="T85" s="157"/>
      <c r="U85" s="163">
        <f t="shared" si="20"/>
        <v>0</v>
      </c>
      <c r="V85" s="157">
        <f t="shared" si="20"/>
        <v>0</v>
      </c>
    </row>
    <row r="86" spans="1:22" ht="13.5" customHeight="1" x14ac:dyDescent="0.25">
      <c r="D86" s="26"/>
    </row>
    <row r="87" spans="1:22" ht="13.5" customHeight="1" x14ac:dyDescent="0.25">
      <c r="A87" s="26">
        <f>A85+1</f>
        <v>43</v>
      </c>
      <c r="C87" s="26" t="s">
        <v>434</v>
      </c>
      <c r="D87" s="26" t="s">
        <v>476</v>
      </c>
      <c r="F87" s="35">
        <f>SUM(H87:V87)</f>
        <v>35.641798822288479</v>
      </c>
      <c r="H87" s="17">
        <v>15.052285954999316</v>
      </c>
      <c r="I87" s="17">
        <v>10.91840207210833</v>
      </c>
      <c r="J87" s="17">
        <v>3.2566850097997895</v>
      </c>
      <c r="K87" s="17">
        <v>3.7508323857890637</v>
      </c>
      <c r="L87" s="17">
        <v>0</v>
      </c>
      <c r="M87" s="17">
        <v>0</v>
      </c>
      <c r="N87" s="17">
        <v>0</v>
      </c>
      <c r="O87" s="17">
        <v>2.0275286787406772</v>
      </c>
      <c r="P87" s="17">
        <v>0</v>
      </c>
      <c r="Q87" s="17">
        <v>2.8580348056462613E-4</v>
      </c>
      <c r="R87" s="17">
        <v>3.7358189120347126E-3</v>
      </c>
      <c r="S87" s="17">
        <v>0</v>
      </c>
      <c r="T87" s="38"/>
      <c r="U87" s="17">
        <v>0.10100041670672701</v>
      </c>
      <c r="V87" s="17">
        <v>0.53104268175197156</v>
      </c>
    </row>
    <row r="88" spans="1:22" ht="13.5" customHeight="1" x14ac:dyDescent="0.25">
      <c r="A88" s="26">
        <f>A87+1</f>
        <v>44</v>
      </c>
      <c r="C88" s="1"/>
      <c r="D88" s="26"/>
      <c r="F88" s="161">
        <f>SUM(H88:V88)</f>
        <v>1</v>
      </c>
      <c r="H88" s="163">
        <f t="shared" ref="H88:V88" si="21">H87/$F87</f>
        <v>0.42232116370025691</v>
      </c>
      <c r="I88" s="163">
        <f t="shared" si="21"/>
        <v>0.30633700971569777</v>
      </c>
      <c r="J88" s="163">
        <f t="shared" si="21"/>
        <v>9.137263318380083E-2</v>
      </c>
      <c r="K88" s="163">
        <f t="shared" si="21"/>
        <v>0.10523689908275599</v>
      </c>
      <c r="L88" s="163">
        <f t="shared" si="21"/>
        <v>0</v>
      </c>
      <c r="M88" s="163">
        <f t="shared" si="21"/>
        <v>0</v>
      </c>
      <c r="N88" s="163">
        <f t="shared" si="21"/>
        <v>0</v>
      </c>
      <c r="O88" s="163">
        <f t="shared" si="21"/>
        <v>5.6886261236421348E-2</v>
      </c>
      <c r="P88" s="163">
        <f t="shared" si="21"/>
        <v>0</v>
      </c>
      <c r="Q88" s="163">
        <f t="shared" si="21"/>
        <v>8.0187726211478376E-6</v>
      </c>
      <c r="R88" s="163">
        <f t="shared" si="21"/>
        <v>1.0481566687084634E-4</v>
      </c>
      <c r="S88" s="163">
        <f t="shared" si="21"/>
        <v>0</v>
      </c>
      <c r="T88" s="157"/>
      <c r="U88" s="163">
        <f t="shared" si="21"/>
        <v>2.8337631669579687E-3</v>
      </c>
      <c r="V88" s="157">
        <f t="shared" si="21"/>
        <v>1.4899435474617117E-2</v>
      </c>
    </row>
    <row r="89" spans="1:22" ht="13.5" customHeight="1" x14ac:dyDescent="0.25">
      <c r="D89" s="26"/>
    </row>
    <row r="90" spans="1:22" ht="13.5" customHeight="1" x14ac:dyDescent="0.25">
      <c r="A90" s="26">
        <f>A88+1</f>
        <v>45</v>
      </c>
      <c r="C90" s="26" t="s">
        <v>447</v>
      </c>
      <c r="D90" s="26" t="s">
        <v>476</v>
      </c>
      <c r="F90" s="35">
        <f>SUM(H90:V90)</f>
        <v>435695115.71106899</v>
      </c>
      <c r="H90" s="17">
        <v>0</v>
      </c>
      <c r="I90" s="17">
        <v>335541767.5070889</v>
      </c>
      <c r="J90" s="17">
        <v>44555933.70990146</v>
      </c>
      <c r="K90" s="17">
        <v>35109374.361662835</v>
      </c>
      <c r="L90" s="17">
        <v>0</v>
      </c>
      <c r="M90" s="17">
        <v>0</v>
      </c>
      <c r="N90" s="17">
        <v>0</v>
      </c>
      <c r="O90" s="17">
        <v>9570499.1144982502</v>
      </c>
      <c r="P90" s="17">
        <v>0</v>
      </c>
      <c r="Q90" s="17">
        <v>5009634.0696367025</v>
      </c>
      <c r="R90" s="17">
        <v>1643903.2336842106</v>
      </c>
      <c r="S90" s="17">
        <v>0</v>
      </c>
      <c r="T90" s="38"/>
      <c r="U90" s="17">
        <v>769124.95438400004</v>
      </c>
      <c r="V90" s="17">
        <v>3494878.760212617</v>
      </c>
    </row>
    <row r="91" spans="1:22" ht="13.5" customHeight="1" x14ac:dyDescent="0.25">
      <c r="A91" s="26">
        <f>A90+1</f>
        <v>46</v>
      </c>
      <c r="C91" s="1"/>
      <c r="D91" s="26"/>
      <c r="F91" s="161">
        <f>SUM(H91:V91)</f>
        <v>1</v>
      </c>
      <c r="H91" s="163">
        <f t="shared" ref="H91:V91" si="22">H90/$F90</f>
        <v>0</v>
      </c>
      <c r="I91" s="163">
        <f t="shared" si="22"/>
        <v>0.77012974304169901</v>
      </c>
      <c r="J91" s="163">
        <f t="shared" si="22"/>
        <v>0.10226401927224887</v>
      </c>
      <c r="K91" s="163">
        <f t="shared" si="22"/>
        <v>8.0582437341220045E-2</v>
      </c>
      <c r="L91" s="163">
        <f t="shared" si="22"/>
        <v>0</v>
      </c>
      <c r="M91" s="163">
        <f t="shared" si="22"/>
        <v>0</v>
      </c>
      <c r="N91" s="163">
        <f t="shared" si="22"/>
        <v>0</v>
      </c>
      <c r="O91" s="163">
        <f t="shared" si="22"/>
        <v>2.19660463690966E-2</v>
      </c>
      <c r="P91" s="163">
        <f t="shared" si="22"/>
        <v>0</v>
      </c>
      <c r="Q91" s="163">
        <f t="shared" si="22"/>
        <v>1.1498026691120492E-2</v>
      </c>
      <c r="R91" s="163">
        <f t="shared" si="22"/>
        <v>3.773058669710597E-3</v>
      </c>
      <c r="S91" s="163">
        <f t="shared" si="22"/>
        <v>0</v>
      </c>
      <c r="T91" s="157"/>
      <c r="U91" s="163">
        <f t="shared" si="22"/>
        <v>1.7652824799946688E-3</v>
      </c>
      <c r="V91" s="157">
        <f t="shared" si="22"/>
        <v>8.0213861349096322E-3</v>
      </c>
    </row>
    <row r="92" spans="1:22" ht="13.5" customHeight="1" x14ac:dyDescent="0.25">
      <c r="D92" s="26"/>
    </row>
    <row r="93" spans="1:22" ht="13.5" customHeight="1" x14ac:dyDescent="0.25">
      <c r="A93" s="26">
        <f>A91+1</f>
        <v>47</v>
      </c>
      <c r="C93" s="26" t="s">
        <v>429</v>
      </c>
      <c r="D93" s="26" t="s">
        <v>476</v>
      </c>
      <c r="F93" s="35">
        <f>SUM(H93:V93)</f>
        <v>177354.94449832872</v>
      </c>
      <c r="H93" s="17">
        <v>89767.745240482211</v>
      </c>
      <c r="I93" s="17">
        <v>62077.192362017231</v>
      </c>
      <c r="J93" s="17">
        <v>10260.27947336207</v>
      </c>
      <c r="K93" s="17">
        <v>8469.1411265547304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797.96772371107579</v>
      </c>
      <c r="R93" s="17">
        <v>0</v>
      </c>
      <c r="S93" s="17">
        <v>2423.403224616673</v>
      </c>
      <c r="T93" s="38"/>
      <c r="U93" s="17">
        <v>353.19434758474392</v>
      </c>
      <c r="V93" s="17">
        <v>3206.0210000000002</v>
      </c>
    </row>
    <row r="94" spans="1:22" ht="13.5" customHeight="1" x14ac:dyDescent="0.25">
      <c r="A94" s="26">
        <f>A93+1</f>
        <v>48</v>
      </c>
      <c r="D94" s="26"/>
      <c r="F94" s="161">
        <f>SUM(H94:V94)</f>
        <v>1</v>
      </c>
      <c r="H94" s="163">
        <f t="shared" ref="H94:V94" si="23">H93/$F93</f>
        <v>0.50614740679715375</v>
      </c>
      <c r="I94" s="163">
        <f t="shared" si="23"/>
        <v>0.3500166997746274</v>
      </c>
      <c r="J94" s="163">
        <f t="shared" si="23"/>
        <v>5.7851668598158289E-2</v>
      </c>
      <c r="K94" s="163">
        <f t="shared" si="23"/>
        <v>4.7752495147574181E-2</v>
      </c>
      <c r="L94" s="163">
        <f t="shared" si="23"/>
        <v>0</v>
      </c>
      <c r="M94" s="163">
        <f t="shared" si="23"/>
        <v>0</v>
      </c>
      <c r="N94" s="163">
        <f t="shared" si="23"/>
        <v>0</v>
      </c>
      <c r="O94" s="163">
        <f t="shared" si="23"/>
        <v>0</v>
      </c>
      <c r="P94" s="163">
        <f t="shared" si="23"/>
        <v>0</v>
      </c>
      <c r="Q94" s="163">
        <f t="shared" si="23"/>
        <v>4.4992696762316394E-3</v>
      </c>
      <c r="R94" s="163">
        <f t="shared" si="23"/>
        <v>0</v>
      </c>
      <c r="S94" s="163">
        <f t="shared" si="23"/>
        <v>1.3664142443119254E-2</v>
      </c>
      <c r="T94" s="157"/>
      <c r="U94" s="163">
        <f t="shared" si="23"/>
        <v>1.9914547552299685E-3</v>
      </c>
      <c r="V94" s="157">
        <f t="shared" si="23"/>
        <v>1.8076862807905599E-2</v>
      </c>
    </row>
    <row r="95" spans="1:22" ht="13.5" customHeight="1" x14ac:dyDescent="0.25">
      <c r="D95" s="26"/>
    </row>
    <row r="96" spans="1:22" ht="13.5" customHeight="1" x14ac:dyDescent="0.25">
      <c r="A96" s="26">
        <f>A94+1</f>
        <v>49</v>
      </c>
      <c r="B96" s="10"/>
      <c r="C96" s="26" t="s">
        <v>431</v>
      </c>
      <c r="D96" s="26" t="s">
        <v>476</v>
      </c>
      <c r="F96" s="35">
        <f>SUM(H96:V96)</f>
        <v>6358.7022967510939</v>
      </c>
      <c r="H96" s="17">
        <v>2633.0294704944286</v>
      </c>
      <c r="I96" s="17">
        <v>1974.5596928050431</v>
      </c>
      <c r="J96" s="17">
        <v>921.33098477725798</v>
      </c>
      <c r="K96" s="17">
        <v>349.48414003695706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152.09088370069531</v>
      </c>
      <c r="R96" s="17">
        <v>16.387980716725924</v>
      </c>
      <c r="S96" s="17">
        <v>180.2888137984184</v>
      </c>
      <c r="T96" s="38"/>
      <c r="U96" s="17">
        <v>31.841204331189093</v>
      </c>
      <c r="V96" s="17">
        <v>99.689126090378352</v>
      </c>
    </row>
    <row r="97" spans="1:22" ht="13.5" customHeight="1" x14ac:dyDescent="0.25">
      <c r="A97" s="26">
        <f>A96+1</f>
        <v>50</v>
      </c>
      <c r="C97" s="1"/>
      <c r="D97" s="26"/>
      <c r="F97" s="161">
        <f>SUM(H97:V97)</f>
        <v>0.99999999999999989</v>
      </c>
      <c r="H97" s="163">
        <f t="shared" ref="H97:V97" si="24">H96/$F96</f>
        <v>0.41408283445503413</v>
      </c>
      <c r="I97" s="163">
        <f t="shared" si="24"/>
        <v>0.31052872121626479</v>
      </c>
      <c r="J97" s="163">
        <f t="shared" si="24"/>
        <v>0.14489292654068764</v>
      </c>
      <c r="K97" s="163">
        <f t="shared" si="24"/>
        <v>5.4961550915117063E-2</v>
      </c>
      <c r="L97" s="163">
        <f t="shared" si="24"/>
        <v>0</v>
      </c>
      <c r="M97" s="163">
        <f t="shared" si="24"/>
        <v>0</v>
      </c>
      <c r="N97" s="163">
        <f t="shared" si="24"/>
        <v>0</v>
      </c>
      <c r="O97" s="163">
        <f t="shared" si="24"/>
        <v>0</v>
      </c>
      <c r="P97" s="163">
        <f t="shared" si="24"/>
        <v>0</v>
      </c>
      <c r="Q97" s="163">
        <f t="shared" si="24"/>
        <v>2.3918541331680903E-2</v>
      </c>
      <c r="R97" s="163">
        <f t="shared" si="24"/>
        <v>2.5772523939513845E-3</v>
      </c>
      <c r="S97" s="163">
        <f t="shared" si="24"/>
        <v>2.8353082969544731E-2</v>
      </c>
      <c r="T97" s="157"/>
      <c r="U97" s="163">
        <f t="shared" si="24"/>
        <v>5.0075004057758754E-3</v>
      </c>
      <c r="V97" s="157">
        <f t="shared" si="24"/>
        <v>1.5677589771943463E-2</v>
      </c>
    </row>
    <row r="98" spans="1:22" ht="13.5" customHeight="1" x14ac:dyDescent="0.25">
      <c r="D98" s="26"/>
    </row>
    <row r="99" spans="1:22" ht="13.5" customHeight="1" x14ac:dyDescent="0.25">
      <c r="A99" s="26">
        <f>A97+1</f>
        <v>51</v>
      </c>
      <c r="C99" s="26" t="s">
        <v>422</v>
      </c>
      <c r="D99" s="26" t="s">
        <v>476</v>
      </c>
      <c r="F99" s="35">
        <f>SUM(H99:V99)</f>
        <v>10745778.725618502</v>
      </c>
      <c r="H99" s="17">
        <v>7052128.3166810488</v>
      </c>
      <c r="I99" s="17">
        <v>3492999.8952274527</v>
      </c>
      <c r="J99" s="17">
        <v>170984.92397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7794.0499</v>
      </c>
      <c r="R99" s="17">
        <v>6076.2181399999999</v>
      </c>
      <c r="S99" s="17">
        <v>0</v>
      </c>
      <c r="T99" s="38"/>
      <c r="U99" s="17">
        <v>15795.3217</v>
      </c>
      <c r="V99" s="17">
        <v>0</v>
      </c>
    </row>
    <row r="100" spans="1:22" ht="13.5" customHeight="1" x14ac:dyDescent="0.25">
      <c r="A100" s="26">
        <f>A99+1</f>
        <v>52</v>
      </c>
      <c r="C100" s="1"/>
      <c r="D100" s="26"/>
      <c r="F100" s="161">
        <f>SUM(H100:V100)</f>
        <v>0.99999999999999989</v>
      </c>
      <c r="H100" s="163">
        <f t="shared" ref="H100:V100" si="25">H99/$F99</f>
        <v>0.65626963822253326</v>
      </c>
      <c r="I100" s="163">
        <f t="shared" si="25"/>
        <v>0.3250578654574337</v>
      </c>
      <c r="J100" s="163">
        <f t="shared" si="25"/>
        <v>1.5911822524538211E-2</v>
      </c>
      <c r="K100" s="163">
        <f t="shared" si="25"/>
        <v>0</v>
      </c>
      <c r="L100" s="163">
        <f t="shared" si="25"/>
        <v>0</v>
      </c>
      <c r="M100" s="163">
        <f t="shared" si="25"/>
        <v>0</v>
      </c>
      <c r="N100" s="163">
        <f t="shared" si="25"/>
        <v>0</v>
      </c>
      <c r="O100" s="163">
        <f t="shared" si="25"/>
        <v>0</v>
      </c>
      <c r="P100" s="163">
        <f t="shared" si="25"/>
        <v>0</v>
      </c>
      <c r="Q100" s="163">
        <f t="shared" si="25"/>
        <v>7.2531271106658602E-4</v>
      </c>
      <c r="R100" s="163">
        <f t="shared" si="25"/>
        <v>5.6545163409274155E-4</v>
      </c>
      <c r="S100" s="163">
        <f t="shared" si="25"/>
        <v>0</v>
      </c>
      <c r="T100" s="157"/>
      <c r="U100" s="163">
        <f t="shared" si="25"/>
        <v>1.4699094503354253E-3</v>
      </c>
      <c r="V100" s="157">
        <f t="shared" si="25"/>
        <v>0</v>
      </c>
    </row>
    <row r="101" spans="1:22" ht="13.5" customHeight="1" x14ac:dyDescent="0.25">
      <c r="D101" s="26"/>
    </row>
    <row r="102" spans="1:22" ht="13.5" customHeight="1" x14ac:dyDescent="0.25">
      <c r="A102" s="26">
        <f>A100+1</f>
        <v>53</v>
      </c>
      <c r="C102" s="26" t="s">
        <v>445</v>
      </c>
      <c r="D102" s="26" t="s">
        <v>476</v>
      </c>
      <c r="F102" s="35">
        <f>SUM(H102:V102)</f>
        <v>3152747.4259127108</v>
      </c>
      <c r="H102" s="17">
        <v>3081607.9731359426</v>
      </c>
      <c r="I102" s="17">
        <v>70275.452776768361</v>
      </c>
      <c r="J102" s="17">
        <v>687</v>
      </c>
      <c r="K102" s="17">
        <v>80</v>
      </c>
      <c r="L102" s="17">
        <v>0</v>
      </c>
      <c r="M102" s="17">
        <v>0</v>
      </c>
      <c r="N102" s="17">
        <v>0</v>
      </c>
      <c r="O102" s="17">
        <v>11</v>
      </c>
      <c r="P102" s="17">
        <v>0</v>
      </c>
      <c r="Q102" s="17">
        <v>48</v>
      </c>
      <c r="R102" s="17">
        <v>33</v>
      </c>
      <c r="S102" s="17">
        <v>0</v>
      </c>
      <c r="T102" s="38"/>
      <c r="U102" s="17">
        <v>4</v>
      </c>
      <c r="V102" s="17">
        <v>1</v>
      </c>
    </row>
    <row r="103" spans="1:22" ht="13.5" customHeight="1" x14ac:dyDescent="0.25">
      <c r="A103" s="26">
        <f>A102+1</f>
        <v>54</v>
      </c>
      <c r="C103" s="166"/>
      <c r="D103" s="26"/>
      <c r="F103" s="161">
        <f>SUM(H103:V103)</f>
        <v>1.0000000000000002</v>
      </c>
      <c r="H103" s="163">
        <f t="shared" ref="H103:V103" si="26">H102/$F102</f>
        <v>0.9774357272669334</v>
      </c>
      <c r="I103" s="163">
        <f t="shared" si="26"/>
        <v>2.2290226041949374E-2</v>
      </c>
      <c r="J103" s="163">
        <f t="shared" si="26"/>
        <v>2.1790518147869571E-4</v>
      </c>
      <c r="K103" s="163">
        <f t="shared" si="26"/>
        <v>2.5374693621973298E-5</v>
      </c>
      <c r="L103" s="163">
        <f t="shared" si="26"/>
        <v>0</v>
      </c>
      <c r="M103" s="163">
        <f t="shared" si="26"/>
        <v>0</v>
      </c>
      <c r="N103" s="163">
        <f t="shared" si="26"/>
        <v>0</v>
      </c>
      <c r="O103" s="163">
        <f t="shared" si="26"/>
        <v>3.4890203730213288E-6</v>
      </c>
      <c r="P103" s="163">
        <f t="shared" si="26"/>
        <v>0</v>
      </c>
      <c r="Q103" s="163">
        <f t="shared" si="26"/>
        <v>1.5224816173183979E-5</v>
      </c>
      <c r="R103" s="163">
        <f t="shared" si="26"/>
        <v>1.0467061119063986E-5</v>
      </c>
      <c r="S103" s="163">
        <f t="shared" si="26"/>
        <v>0</v>
      </c>
      <c r="T103" s="157"/>
      <c r="U103" s="163">
        <f t="shared" si="26"/>
        <v>1.2687346810986649E-6</v>
      </c>
      <c r="V103" s="157">
        <f t="shared" si="26"/>
        <v>3.1718367027466622E-7</v>
      </c>
    </row>
    <row r="104" spans="1:22" ht="13.5" customHeight="1" x14ac:dyDescent="0.25">
      <c r="D104" s="2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</row>
    <row r="105" spans="1:22" ht="13.5" customHeight="1" x14ac:dyDescent="0.25">
      <c r="A105" s="26">
        <f>A103+1</f>
        <v>55</v>
      </c>
      <c r="C105" s="26" t="s">
        <v>505</v>
      </c>
      <c r="D105" s="26" t="s">
        <v>476</v>
      </c>
      <c r="F105" s="35">
        <f>SUM(H105:V105)</f>
        <v>43202.624409569573</v>
      </c>
      <c r="H105" s="17">
        <v>15973.088018785877</v>
      </c>
      <c r="I105" s="17">
        <v>11402.983565184366</v>
      </c>
      <c r="J105" s="17">
        <v>4842.1690800738725</v>
      </c>
      <c r="K105" s="17">
        <v>6904.2558634330071</v>
      </c>
      <c r="L105" s="17">
        <v>139.299100014244</v>
      </c>
      <c r="M105" s="17">
        <v>0</v>
      </c>
      <c r="N105" s="17">
        <v>0</v>
      </c>
      <c r="O105" s="17">
        <v>2507.2847429102803</v>
      </c>
      <c r="P105" s="17">
        <v>0</v>
      </c>
      <c r="Q105" s="17">
        <v>756.11918391786662</v>
      </c>
      <c r="R105" s="17">
        <v>81.436711689654231</v>
      </c>
      <c r="S105" s="17">
        <v>0</v>
      </c>
      <c r="T105" s="38"/>
      <c r="U105" s="17">
        <v>158.22833952470432</v>
      </c>
      <c r="V105" s="17">
        <v>437.7598040357077</v>
      </c>
    </row>
    <row r="106" spans="1:22" ht="13.5" customHeight="1" x14ac:dyDescent="0.25">
      <c r="A106" s="26">
        <f>A105+1</f>
        <v>56</v>
      </c>
      <c r="C106" s="1"/>
      <c r="D106" s="26"/>
      <c r="F106" s="161">
        <f>SUM(H106:V106)</f>
        <v>1</v>
      </c>
      <c r="H106" s="163">
        <f t="shared" ref="H106:V106" si="27">H105/$F105</f>
        <v>0.36972494696983654</v>
      </c>
      <c r="I106" s="163">
        <f t="shared" si="27"/>
        <v>0.26394191836777753</v>
      </c>
      <c r="J106" s="163">
        <f t="shared" si="27"/>
        <v>0.11208043831247692</v>
      </c>
      <c r="K106" s="163">
        <f t="shared" si="27"/>
        <v>0.15981102902405353</v>
      </c>
      <c r="L106" s="163">
        <f t="shared" si="27"/>
        <v>3.2243203258593856E-3</v>
      </c>
      <c r="M106" s="163">
        <f t="shared" si="27"/>
        <v>0</v>
      </c>
      <c r="N106" s="163">
        <f t="shared" si="27"/>
        <v>0</v>
      </c>
      <c r="O106" s="163">
        <f t="shared" si="27"/>
        <v>5.8035473010637419E-2</v>
      </c>
      <c r="P106" s="163">
        <f t="shared" si="27"/>
        <v>0</v>
      </c>
      <c r="Q106" s="163">
        <f t="shared" si="27"/>
        <v>1.7501695655099667E-2</v>
      </c>
      <c r="R106" s="163">
        <f t="shared" si="27"/>
        <v>1.8849945530534863E-3</v>
      </c>
      <c r="S106" s="163">
        <f t="shared" si="27"/>
        <v>0</v>
      </c>
      <c r="T106" s="157"/>
      <c r="U106" s="163">
        <f t="shared" si="27"/>
        <v>3.6624705486562074E-3</v>
      </c>
      <c r="V106" s="157">
        <f t="shared" si="27"/>
        <v>1.0132713232549408E-2</v>
      </c>
    </row>
    <row r="107" spans="1:22" ht="13.5" customHeight="1" x14ac:dyDescent="0.25">
      <c r="D107" s="26"/>
    </row>
    <row r="108" spans="1:22" ht="13.5" customHeight="1" x14ac:dyDescent="0.25">
      <c r="A108" s="26">
        <f>A106+1</f>
        <v>57</v>
      </c>
      <c r="C108" s="26" t="s">
        <v>427</v>
      </c>
      <c r="D108" s="26" t="s">
        <v>476</v>
      </c>
      <c r="F108" s="35">
        <f>SUM(H108:V108)</f>
        <v>563.8527719960482</v>
      </c>
      <c r="H108" s="17">
        <v>191.80247060146968</v>
      </c>
      <c r="I108" s="17">
        <v>143.92122364472402</v>
      </c>
      <c r="J108" s="17">
        <v>67.109312988973656</v>
      </c>
      <c r="K108" s="17">
        <v>101.20928772465533</v>
      </c>
      <c r="L108" s="17">
        <v>2.0419814925742088</v>
      </c>
      <c r="M108" s="17">
        <v>0</v>
      </c>
      <c r="N108" s="17">
        <v>0</v>
      </c>
      <c r="O108" s="17">
        <v>36.754214787553877</v>
      </c>
      <c r="P108" s="17">
        <v>0</v>
      </c>
      <c r="Q108" s="17">
        <v>11.083929326052486</v>
      </c>
      <c r="R108" s="17">
        <v>1.1937784096908839</v>
      </c>
      <c r="S108" s="17">
        <v>0</v>
      </c>
      <c r="T108" s="38"/>
      <c r="U108" s="17">
        <v>2.3194646690262597</v>
      </c>
      <c r="V108" s="17">
        <v>6.4171083513276246</v>
      </c>
    </row>
    <row r="109" spans="1:22" ht="13.5" customHeight="1" x14ac:dyDescent="0.25">
      <c r="A109" s="26">
        <f>A108+1</f>
        <v>58</v>
      </c>
      <c r="C109" s="1"/>
      <c r="D109" s="26"/>
      <c r="F109" s="161">
        <f>SUM(H109:V109)</f>
        <v>0.99999999999999956</v>
      </c>
      <c r="H109" s="163">
        <f t="shared" ref="H109:V109" si="28">H108/$F108</f>
        <v>0.34016409979237267</v>
      </c>
      <c r="I109" s="163">
        <f t="shared" si="28"/>
        <v>0.25524610464401992</v>
      </c>
      <c r="J109" s="163">
        <f t="shared" si="28"/>
        <v>0.11901921267746113</v>
      </c>
      <c r="K109" s="163">
        <f t="shared" si="28"/>
        <v>0.17949594779213865</v>
      </c>
      <c r="L109" s="163">
        <f t="shared" si="28"/>
        <v>3.6214799216922537E-3</v>
      </c>
      <c r="M109" s="163">
        <f t="shared" si="28"/>
        <v>0</v>
      </c>
      <c r="N109" s="163">
        <f t="shared" si="28"/>
        <v>0</v>
      </c>
      <c r="O109" s="163">
        <f t="shared" si="28"/>
        <v>6.5184063310433582E-2</v>
      </c>
      <c r="P109" s="163">
        <f t="shared" si="28"/>
        <v>0</v>
      </c>
      <c r="Q109" s="163">
        <f t="shared" si="28"/>
        <v>1.9657488402185543E-2</v>
      </c>
      <c r="R109" s="163">
        <f t="shared" si="28"/>
        <v>2.1171810603411393E-3</v>
      </c>
      <c r="S109" s="163">
        <f t="shared" si="28"/>
        <v>0</v>
      </c>
      <c r="T109" s="157"/>
      <c r="U109" s="163">
        <f t="shared" si="28"/>
        <v>4.1135998335439872E-3</v>
      </c>
      <c r="V109" s="157">
        <f t="shared" si="28"/>
        <v>1.1380822565810848E-2</v>
      </c>
    </row>
    <row r="110" spans="1:22" ht="13.5" customHeight="1" x14ac:dyDescent="0.25">
      <c r="D110" s="26"/>
    </row>
    <row r="111" spans="1:22" ht="13.5" customHeight="1" x14ac:dyDescent="0.25">
      <c r="A111" s="26">
        <f>A109+1</f>
        <v>59</v>
      </c>
      <c r="C111" s="26" t="s">
        <v>438</v>
      </c>
      <c r="D111" s="26" t="s">
        <v>476</v>
      </c>
      <c r="F111" s="35">
        <f>SUM(H111:V111)</f>
        <v>385.72178106206957</v>
      </c>
      <c r="H111" s="17">
        <v>131.10889208101079</v>
      </c>
      <c r="I111" s="17">
        <v>98.437227240867429</v>
      </c>
      <c r="J111" s="17">
        <v>45.873380292809678</v>
      </c>
      <c r="K111" s="17">
        <v>69.182829300498</v>
      </c>
      <c r="L111" s="17">
        <v>1.3958210825232042</v>
      </c>
      <c r="M111" s="17">
        <v>0</v>
      </c>
      <c r="N111" s="17">
        <v>0</v>
      </c>
      <c r="O111" s="17">
        <v>25.123786804594342</v>
      </c>
      <c r="P111" s="17">
        <v>0</v>
      </c>
      <c r="Q111" s="17">
        <v>7.5765535707758866</v>
      </c>
      <c r="R111" s="17">
        <v>0.81602162960599056</v>
      </c>
      <c r="S111" s="17">
        <v>0.23527920812809608</v>
      </c>
      <c r="T111" s="38"/>
      <c r="U111" s="17">
        <v>1.5854980503208396</v>
      </c>
      <c r="V111" s="17">
        <v>4.3864918009354144</v>
      </c>
    </row>
    <row r="112" spans="1:22" ht="13.5" customHeight="1" x14ac:dyDescent="0.25">
      <c r="A112" s="26">
        <f>A111+1</f>
        <v>60</v>
      </c>
      <c r="C112" s="1"/>
      <c r="D112" s="26"/>
      <c r="F112" s="161">
        <f>SUM(H112:V112)</f>
        <v>1.0000000000000002</v>
      </c>
      <c r="H112" s="163">
        <f t="shared" ref="H112:V112" si="29">H111/$F111</f>
        <v>0.33990533726150407</v>
      </c>
      <c r="I112" s="163">
        <f t="shared" si="29"/>
        <v>0.25520266698402266</v>
      </c>
      <c r="J112" s="163">
        <f t="shared" si="29"/>
        <v>0.11892867487674445</v>
      </c>
      <c r="K112" s="163">
        <f t="shared" si="29"/>
        <v>0.17935940539838283</v>
      </c>
      <c r="L112" s="163">
        <f t="shared" si="29"/>
        <v>3.6187250786820137E-3</v>
      </c>
      <c r="M112" s="163">
        <f t="shared" si="29"/>
        <v>0</v>
      </c>
      <c r="N112" s="163">
        <f t="shared" si="29"/>
        <v>0</v>
      </c>
      <c r="O112" s="163">
        <f t="shared" si="29"/>
        <v>6.5134477849337402E-2</v>
      </c>
      <c r="P112" s="163">
        <f t="shared" si="29"/>
        <v>0</v>
      </c>
      <c r="Q112" s="163">
        <f t="shared" si="29"/>
        <v>1.9642534963709199E-2</v>
      </c>
      <c r="R112" s="163">
        <f t="shared" si="29"/>
        <v>2.1155705217348825E-3</v>
      </c>
      <c r="S112" s="163">
        <f t="shared" si="29"/>
        <v>6.099712789883531E-4</v>
      </c>
      <c r="T112" s="157"/>
      <c r="U112" s="163">
        <f t="shared" si="29"/>
        <v>4.1104706245917296E-3</v>
      </c>
      <c r="V112" s="157">
        <f t="shared" si="29"/>
        <v>1.1372165162302694E-2</v>
      </c>
    </row>
    <row r="113" spans="4:4" ht="13.5" customHeight="1" x14ac:dyDescent="0.25">
      <c r="D113" s="26"/>
    </row>
  </sheetData>
  <mergeCells count="4">
    <mergeCell ref="H9:S9"/>
    <mergeCell ref="U9:V9"/>
    <mergeCell ref="H68:S68"/>
    <mergeCell ref="U68:V68"/>
  </mergeCells>
  <pageMargins left="1.2" right="0.7" top="0.75" bottom="0.75" header="0.3" footer="0.3"/>
  <pageSetup scale="50" firstPageNumber="11" fitToHeight="0" pageOrder="overThenDown" orientation="landscape" useFirstPageNumber="1" r:id="rId1"/>
  <headerFooter differentFirst="1">
    <oddHeader>&amp;R&amp;"Arial,Regular"&amp;10Filed: 2025-02-28
EB-2025-0064
Phase 3 Exhibit 7
Tab 3
Schedule 5
Attachment 12
Page 16 of 18</oddHeader>
    <firstHeader>&amp;R&amp;"Arial,Regular"&amp;10Filed: 2025-02-28
EB-2025-0064
Phase 3 Exhibit 7
Tab 3
Schedule 5
Attachment 12
Page 15 of 18</firstHeader>
  </headerFooter>
  <rowBreaks count="1" manualBreakCount="1">
    <brk id="59" max="16383" man="1"/>
  </rowBreaks>
  <colBreaks count="1" manualBreakCount="1">
    <brk id="22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42F0-CCB6-4FBC-AF5F-55578121C4C0}">
  <dimension ref="A3:N113"/>
  <sheetViews>
    <sheetView view="pageBreakPreview" topLeftCell="A61" zoomScale="80" zoomScaleNormal="70" zoomScaleSheetLayoutView="80" zoomScalePageLayoutView="80" workbookViewId="0">
      <selection activeCell="T53" sqref="T53"/>
    </sheetView>
  </sheetViews>
  <sheetFormatPr defaultColWidth="8.5703125" defaultRowHeight="13.5" customHeight="1" x14ac:dyDescent="0.25"/>
  <cols>
    <col min="1" max="1" width="4.5703125" style="26" customWidth="1"/>
    <col min="2" max="2" width="0.85546875" style="1" customWidth="1"/>
    <col min="3" max="3" width="20" style="26" bestFit="1" customWidth="1"/>
    <col min="4" max="4" width="4.5703125" style="1" bestFit="1" customWidth="1"/>
    <col min="5" max="5" width="0.85546875" style="1" customWidth="1"/>
    <col min="6" max="6" width="15.140625" style="6" bestFit="1" customWidth="1"/>
    <col min="7" max="7" width="0.85546875" style="6" customWidth="1"/>
    <col min="8" max="9" width="1.5703125" style="6" customWidth="1"/>
    <col min="10" max="10" width="10.85546875" style="6" customWidth="1"/>
    <col min="11" max="13" width="12.5703125" style="147" customWidth="1"/>
    <col min="14" max="14" width="12.5703125" customWidth="1"/>
  </cols>
  <sheetData>
    <row r="3" spans="1:14" ht="13.5" customHeight="1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ht="13.5" customHeight="1" x14ac:dyDescent="0.25">
      <c r="A4" s="234" t="s">
        <v>508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14" ht="13.5" customHeight="1" x14ac:dyDescent="0.25">
      <c r="C5" s="1"/>
      <c r="F5" s="1"/>
      <c r="G5" s="1"/>
      <c r="K5" s="6"/>
      <c r="L5" s="6"/>
      <c r="M5" s="6"/>
    </row>
    <row r="6" spans="1:14" ht="13.5" customHeight="1" x14ac:dyDescent="0.25">
      <c r="D6" s="26"/>
      <c r="E6" s="26"/>
      <c r="F6" s="19"/>
      <c r="G6" s="19"/>
      <c r="H6" s="147"/>
    </row>
    <row r="7" spans="1:14" ht="13.5" customHeight="1" x14ac:dyDescent="0.25">
      <c r="D7" s="26"/>
      <c r="E7" s="26"/>
      <c r="F7" s="19"/>
      <c r="G7" s="19"/>
      <c r="H7" s="147"/>
    </row>
    <row r="9" spans="1:14" ht="13.5" customHeight="1" x14ac:dyDescent="0.25">
      <c r="A9" s="26" t="s">
        <v>3</v>
      </c>
      <c r="C9" s="1"/>
      <c r="D9" s="26"/>
      <c r="H9" s="26"/>
      <c r="I9" s="26"/>
      <c r="J9" s="231" t="s">
        <v>42</v>
      </c>
      <c r="K9" s="231"/>
      <c r="L9" s="231"/>
      <c r="M9" s="231"/>
      <c r="N9" s="231"/>
    </row>
    <row r="10" spans="1:14" ht="13.5" customHeight="1" x14ac:dyDescent="0.25">
      <c r="A10" s="106" t="s">
        <v>5</v>
      </c>
      <c r="C10" s="106" t="s">
        <v>495</v>
      </c>
      <c r="D10" s="106"/>
      <c r="F10" s="18" t="s">
        <v>81</v>
      </c>
      <c r="H10" s="26"/>
      <c r="I10" s="26"/>
      <c r="J10" s="167" t="s">
        <v>57</v>
      </c>
      <c r="K10" s="160" t="s">
        <v>60</v>
      </c>
      <c r="L10" s="106" t="s">
        <v>61</v>
      </c>
      <c r="M10" s="106" t="s">
        <v>62</v>
      </c>
      <c r="N10" s="106" t="s">
        <v>63</v>
      </c>
    </row>
    <row r="11" spans="1:14" ht="13.5" customHeight="1" x14ac:dyDescent="0.25">
      <c r="C11" s="1"/>
      <c r="D11" s="26"/>
      <c r="F11" s="26" t="s">
        <v>64</v>
      </c>
      <c r="G11" s="26"/>
      <c r="H11" s="26"/>
      <c r="I11" s="26"/>
      <c r="J11" s="26" t="s">
        <v>13</v>
      </c>
      <c r="K11" s="26" t="s">
        <v>14</v>
      </c>
      <c r="L11" s="164" t="s">
        <v>15</v>
      </c>
      <c r="M11" s="164" t="s">
        <v>16</v>
      </c>
      <c r="N11" s="114" t="s">
        <v>65</v>
      </c>
    </row>
    <row r="12" spans="1:14" ht="13.5" customHeight="1" x14ac:dyDescent="0.25">
      <c r="C12" s="1"/>
      <c r="D12" s="26"/>
    </row>
    <row r="13" spans="1:14" ht="13.5" customHeight="1" x14ac:dyDescent="0.25">
      <c r="A13" s="26">
        <v>1</v>
      </c>
      <c r="C13" s="26" t="s">
        <v>428</v>
      </c>
      <c r="D13" s="26" t="s">
        <v>477</v>
      </c>
      <c r="F13" s="35">
        <f>SUM(J13:N13)</f>
        <v>0</v>
      </c>
      <c r="H13" s="38"/>
      <c r="I13" s="38"/>
      <c r="J13" s="17">
        <v>0</v>
      </c>
      <c r="K13" s="17">
        <v>0</v>
      </c>
      <c r="L13" s="17">
        <v>0</v>
      </c>
      <c r="M13" s="17">
        <v>0</v>
      </c>
      <c r="N13" s="17">
        <v>0</v>
      </c>
    </row>
    <row r="14" spans="1:14" ht="13.5" customHeight="1" x14ac:dyDescent="0.25">
      <c r="A14" s="26">
        <f>A13+1</f>
        <v>2</v>
      </c>
      <c r="C14" s="1"/>
      <c r="D14" s="26"/>
      <c r="F14" s="161">
        <f>SUM(J14:N14)</f>
        <v>0</v>
      </c>
      <c r="H14" s="162"/>
      <c r="I14" s="162"/>
      <c r="J14" s="161">
        <v>0</v>
      </c>
      <c r="K14" s="161">
        <v>0</v>
      </c>
      <c r="L14" s="161">
        <v>0</v>
      </c>
      <c r="M14" s="161">
        <v>0</v>
      </c>
      <c r="N14" s="161">
        <v>0</v>
      </c>
    </row>
    <row r="15" spans="1:14" ht="13.5" customHeight="1" x14ac:dyDescent="0.25">
      <c r="D15" s="26"/>
      <c r="N15" s="147"/>
    </row>
    <row r="16" spans="1:14" ht="13.5" customHeight="1" x14ac:dyDescent="0.25">
      <c r="A16" s="26">
        <f>A14+1</f>
        <v>3</v>
      </c>
      <c r="C16" s="26" t="s">
        <v>449</v>
      </c>
      <c r="D16" s="26" t="s">
        <v>476</v>
      </c>
      <c r="F16" s="35">
        <f>SUM(J16:N16)</f>
        <v>21.017310653740001</v>
      </c>
      <c r="H16" s="38"/>
      <c r="I16" s="38"/>
      <c r="J16" s="17">
        <v>0</v>
      </c>
      <c r="K16" s="17">
        <v>21.017310653740001</v>
      </c>
      <c r="L16" s="17">
        <v>0</v>
      </c>
      <c r="M16" s="17">
        <v>0</v>
      </c>
      <c r="N16" s="17">
        <v>0</v>
      </c>
    </row>
    <row r="17" spans="1:14" ht="13.5" customHeight="1" x14ac:dyDescent="0.25">
      <c r="A17" s="26">
        <f>A16+1</f>
        <v>4</v>
      </c>
      <c r="C17" s="1"/>
      <c r="D17" s="26"/>
      <c r="F17" s="161">
        <f>SUM(J17:N17)</f>
        <v>1</v>
      </c>
      <c r="H17" s="162"/>
      <c r="I17" s="162"/>
      <c r="J17" s="161">
        <f>J16/$F16</f>
        <v>0</v>
      </c>
      <c r="K17" s="161">
        <f>K16/$F16</f>
        <v>1</v>
      </c>
      <c r="L17" s="161">
        <f t="shared" ref="L17:N17" si="0">L16/$F16</f>
        <v>0</v>
      </c>
      <c r="M17" s="161">
        <f t="shared" si="0"/>
        <v>0</v>
      </c>
      <c r="N17" s="161">
        <f t="shared" si="0"/>
        <v>0</v>
      </c>
    </row>
    <row r="18" spans="1:14" ht="13.5" customHeight="1" x14ac:dyDescent="0.25">
      <c r="D18" s="26"/>
      <c r="N18" s="147"/>
    </row>
    <row r="19" spans="1:14" ht="13.5" customHeight="1" x14ac:dyDescent="0.25">
      <c r="A19" s="26">
        <f>A17+1</f>
        <v>5</v>
      </c>
      <c r="C19" s="19" t="s">
        <v>437</v>
      </c>
      <c r="D19" s="26" t="s">
        <v>476</v>
      </c>
      <c r="F19" s="35">
        <f>SUM(J19:N19)</f>
        <v>68148.55814707953</v>
      </c>
      <c r="H19" s="38"/>
      <c r="I19" s="38"/>
      <c r="J19" s="38">
        <v>0</v>
      </c>
      <c r="K19" s="38">
        <v>67327.805014632497</v>
      </c>
      <c r="L19" s="38">
        <v>820.75313244703364</v>
      </c>
      <c r="M19" s="38">
        <v>0</v>
      </c>
      <c r="N19" s="38">
        <v>0</v>
      </c>
    </row>
    <row r="20" spans="1:14" ht="13.5" customHeight="1" x14ac:dyDescent="0.25">
      <c r="A20" s="26">
        <f>A19+1</f>
        <v>6</v>
      </c>
      <c r="C20" s="1"/>
      <c r="D20" s="26"/>
      <c r="F20" s="161">
        <f>SUM(J20:N20)</f>
        <v>1</v>
      </c>
      <c r="H20" s="162"/>
      <c r="I20" s="162"/>
      <c r="J20" s="163">
        <f t="shared" ref="J20:N20" si="1">J19/$F19</f>
        <v>0</v>
      </c>
      <c r="K20" s="163">
        <f t="shared" si="1"/>
        <v>0.98795641236200971</v>
      </c>
      <c r="L20" s="163">
        <f t="shared" si="1"/>
        <v>1.2043587637990351E-2</v>
      </c>
      <c r="M20" s="163">
        <f t="shared" si="1"/>
        <v>0</v>
      </c>
      <c r="N20" s="163">
        <f t="shared" si="1"/>
        <v>0</v>
      </c>
    </row>
    <row r="21" spans="1:14" ht="13.5" customHeight="1" x14ac:dyDescent="0.25">
      <c r="D21" s="26"/>
      <c r="K21" s="6"/>
      <c r="L21" s="6"/>
      <c r="M21" s="6"/>
      <c r="N21" s="6"/>
    </row>
    <row r="22" spans="1:14" ht="13.5" customHeight="1" x14ac:dyDescent="0.25">
      <c r="A22" s="26">
        <f>A20+1</f>
        <v>7</v>
      </c>
      <c r="C22" s="26" t="s">
        <v>503</v>
      </c>
      <c r="D22" s="26" t="s">
        <v>476</v>
      </c>
      <c r="F22" s="35">
        <f>SUM(J22:N22)</f>
        <v>0</v>
      </c>
      <c r="H22" s="38"/>
      <c r="I22" s="38"/>
      <c r="J22" s="38">
        <v>0</v>
      </c>
      <c r="K22" s="17">
        <v>0</v>
      </c>
      <c r="L22" s="17">
        <v>0</v>
      </c>
      <c r="M22" s="17">
        <v>0</v>
      </c>
      <c r="N22" s="17">
        <v>0</v>
      </c>
    </row>
    <row r="23" spans="1:14" ht="13.5" customHeight="1" x14ac:dyDescent="0.25">
      <c r="A23" s="26">
        <f>A22+1</f>
        <v>8</v>
      </c>
      <c r="C23" s="1"/>
      <c r="D23" s="26"/>
      <c r="F23" s="161">
        <f>SUM(J23:N23)</f>
        <v>0</v>
      </c>
      <c r="H23" s="162"/>
      <c r="I23" s="162"/>
      <c r="J23" s="162">
        <v>0</v>
      </c>
      <c r="K23" s="162">
        <v>0</v>
      </c>
      <c r="L23" s="162">
        <v>0</v>
      </c>
      <c r="M23" s="162">
        <v>0</v>
      </c>
      <c r="N23" s="162">
        <v>0</v>
      </c>
    </row>
    <row r="24" spans="1:14" ht="13.5" customHeight="1" x14ac:dyDescent="0.25">
      <c r="C24" s="1"/>
      <c r="D24" s="26"/>
      <c r="H24" s="162"/>
      <c r="I24" s="162"/>
      <c r="J24" s="162"/>
      <c r="K24" s="161"/>
      <c r="L24" s="161"/>
      <c r="M24" s="161"/>
      <c r="N24" s="161"/>
    </row>
    <row r="25" spans="1:14" ht="13.5" customHeight="1" x14ac:dyDescent="0.25">
      <c r="A25" s="26">
        <f>A23+1</f>
        <v>9</v>
      </c>
      <c r="C25" s="26" t="s">
        <v>436</v>
      </c>
      <c r="D25" s="26" t="s">
        <v>476</v>
      </c>
      <c r="F25" s="35">
        <f>SUM(J25:N25)</f>
        <v>60</v>
      </c>
      <c r="H25" s="38"/>
      <c r="I25" s="38"/>
      <c r="J25" s="38">
        <v>0</v>
      </c>
      <c r="K25" s="38">
        <v>60</v>
      </c>
      <c r="L25" s="38">
        <v>0</v>
      </c>
      <c r="M25" s="38">
        <v>0</v>
      </c>
      <c r="N25" s="38">
        <v>0</v>
      </c>
    </row>
    <row r="26" spans="1:14" ht="13.5" customHeight="1" x14ac:dyDescent="0.25">
      <c r="A26" s="26">
        <f>A25+1</f>
        <v>10</v>
      </c>
      <c r="C26" s="1"/>
      <c r="D26" s="26"/>
      <c r="F26" s="161">
        <f>SUM(J26:N26)</f>
        <v>1</v>
      </c>
      <c r="H26" s="162"/>
      <c r="I26" s="162"/>
      <c r="J26" s="161">
        <f t="shared" ref="J26:N26" si="2">J25/$F25</f>
        <v>0</v>
      </c>
      <c r="K26" s="161">
        <f t="shared" si="2"/>
        <v>1</v>
      </c>
      <c r="L26" s="161">
        <f t="shared" si="2"/>
        <v>0</v>
      </c>
      <c r="M26" s="161">
        <f t="shared" si="2"/>
        <v>0</v>
      </c>
      <c r="N26" s="161">
        <f t="shared" si="2"/>
        <v>0</v>
      </c>
    </row>
    <row r="27" spans="1:14" ht="13.5" customHeight="1" x14ac:dyDescent="0.25">
      <c r="D27" s="26"/>
      <c r="K27" s="6"/>
      <c r="L27" s="6"/>
      <c r="M27" s="6"/>
      <c r="N27" s="6"/>
    </row>
    <row r="28" spans="1:14" ht="13.5" customHeight="1" x14ac:dyDescent="0.25">
      <c r="A28" s="26">
        <f>A26+1</f>
        <v>11</v>
      </c>
      <c r="C28" s="26" t="s">
        <v>448</v>
      </c>
      <c r="D28" s="26" t="s">
        <v>476</v>
      </c>
      <c r="F28" s="35">
        <f>SUM(J28:N28)</f>
        <v>0</v>
      </c>
      <c r="H28" s="38"/>
      <c r="I28" s="38"/>
      <c r="J28" s="17">
        <v>0</v>
      </c>
      <c r="K28" s="17">
        <v>0</v>
      </c>
      <c r="L28" s="17">
        <v>0</v>
      </c>
      <c r="M28" s="17">
        <v>0</v>
      </c>
      <c r="N28" s="17">
        <v>0</v>
      </c>
    </row>
    <row r="29" spans="1:14" ht="13.5" customHeight="1" x14ac:dyDescent="0.25">
      <c r="A29" s="26">
        <f>A28+1</f>
        <v>12</v>
      </c>
      <c r="C29" s="1"/>
      <c r="D29" s="26"/>
      <c r="F29" s="161">
        <f>SUM(J29:N29)</f>
        <v>0</v>
      </c>
      <c r="H29" s="162"/>
      <c r="I29" s="162"/>
      <c r="J29" s="161">
        <v>0</v>
      </c>
      <c r="K29" s="161">
        <v>0</v>
      </c>
      <c r="L29" s="161">
        <v>0</v>
      </c>
      <c r="M29" s="161">
        <v>0</v>
      </c>
      <c r="N29" s="161">
        <v>0</v>
      </c>
    </row>
    <row r="30" spans="1:14" ht="13.5" customHeight="1" x14ac:dyDescent="0.25">
      <c r="D30" s="26"/>
      <c r="K30" s="6"/>
      <c r="L30" s="6"/>
      <c r="M30" s="6"/>
      <c r="N30" s="6"/>
    </row>
    <row r="31" spans="1:14" ht="13.5" customHeight="1" x14ac:dyDescent="0.25">
      <c r="A31" s="26">
        <f>A29+1</f>
        <v>13</v>
      </c>
      <c r="C31" s="26" t="s">
        <v>450</v>
      </c>
      <c r="D31" s="26" t="s">
        <v>477</v>
      </c>
      <c r="F31" s="35">
        <f>SUM(J31:N31)</f>
        <v>0</v>
      </c>
      <c r="H31" s="38"/>
      <c r="I31" s="38"/>
      <c r="J31" s="17">
        <v>0</v>
      </c>
      <c r="K31" s="17">
        <v>0</v>
      </c>
      <c r="L31" s="17">
        <v>0</v>
      </c>
      <c r="M31" s="17">
        <v>0</v>
      </c>
      <c r="N31" s="17">
        <v>0</v>
      </c>
    </row>
    <row r="32" spans="1:14" ht="13.5" customHeight="1" x14ac:dyDescent="0.25">
      <c r="A32" s="26">
        <f>A31+1</f>
        <v>14</v>
      </c>
      <c r="C32" s="1"/>
      <c r="D32" s="26"/>
      <c r="F32" s="161">
        <f>SUM(J32:N32)</f>
        <v>0</v>
      </c>
      <c r="H32" s="162"/>
      <c r="I32" s="162"/>
      <c r="J32" s="161">
        <v>0</v>
      </c>
      <c r="K32" s="161">
        <v>0</v>
      </c>
      <c r="L32" s="161">
        <v>0</v>
      </c>
      <c r="M32" s="161">
        <v>0</v>
      </c>
      <c r="N32" s="161">
        <v>0</v>
      </c>
    </row>
    <row r="33" spans="1:14" ht="13.5" customHeight="1" x14ac:dyDescent="0.25">
      <c r="D33" s="26"/>
      <c r="N33" s="147"/>
    </row>
    <row r="34" spans="1:14" ht="13.5" customHeight="1" x14ac:dyDescent="0.25">
      <c r="A34" s="26">
        <f>A32+1</f>
        <v>15</v>
      </c>
      <c r="C34" s="26" t="s">
        <v>432</v>
      </c>
      <c r="D34" s="26" t="s">
        <v>476</v>
      </c>
      <c r="F34" s="35">
        <f>SUM(J34:N34)</f>
        <v>80537.077789150469</v>
      </c>
      <c r="G34" s="17"/>
      <c r="H34" s="38"/>
      <c r="I34" s="38"/>
      <c r="J34" s="38">
        <v>0</v>
      </c>
      <c r="K34" s="38">
        <v>80537.077789150469</v>
      </c>
      <c r="L34" s="38">
        <v>0</v>
      </c>
      <c r="M34" s="38">
        <v>0</v>
      </c>
      <c r="N34" s="38">
        <v>0</v>
      </c>
    </row>
    <row r="35" spans="1:14" ht="13.5" customHeight="1" x14ac:dyDescent="0.25">
      <c r="A35" s="26">
        <f>A34+1</f>
        <v>16</v>
      </c>
      <c r="C35" s="1"/>
      <c r="D35" s="26"/>
      <c r="F35" s="161">
        <f>SUM(J35:N35)</f>
        <v>1</v>
      </c>
      <c r="H35" s="162"/>
      <c r="I35" s="162"/>
      <c r="J35" s="161">
        <f t="shared" ref="J35:N35" si="3">J34/$F34</f>
        <v>0</v>
      </c>
      <c r="K35" s="161">
        <f t="shared" si="3"/>
        <v>1</v>
      </c>
      <c r="L35" s="161">
        <f t="shared" si="3"/>
        <v>0</v>
      </c>
      <c r="M35" s="161">
        <f t="shared" si="3"/>
        <v>0</v>
      </c>
      <c r="N35" s="161">
        <f t="shared" si="3"/>
        <v>0</v>
      </c>
    </row>
    <row r="36" spans="1:14" ht="13.5" customHeight="1" x14ac:dyDescent="0.25">
      <c r="D36" s="26"/>
      <c r="K36" s="6"/>
      <c r="L36" s="6"/>
      <c r="M36" s="6"/>
      <c r="N36" s="6"/>
    </row>
    <row r="37" spans="1:14" ht="13.5" customHeight="1" x14ac:dyDescent="0.25">
      <c r="A37" s="26">
        <f>A35+1</f>
        <v>17</v>
      </c>
      <c r="C37" s="26" t="s">
        <v>451</v>
      </c>
      <c r="D37" s="26" t="s">
        <v>476</v>
      </c>
      <c r="F37" s="35">
        <f>SUM(J37:N37)</f>
        <v>0</v>
      </c>
      <c r="H37" s="38"/>
      <c r="I37" s="38"/>
      <c r="J37" s="17">
        <v>0</v>
      </c>
      <c r="K37" s="17">
        <v>0</v>
      </c>
      <c r="L37" s="17">
        <v>0</v>
      </c>
      <c r="M37" s="17">
        <v>0</v>
      </c>
      <c r="N37" s="17">
        <v>0</v>
      </c>
    </row>
    <row r="38" spans="1:14" ht="13.5" customHeight="1" x14ac:dyDescent="0.25">
      <c r="A38" s="26">
        <f>A37+1</f>
        <v>18</v>
      </c>
      <c r="C38" s="1"/>
      <c r="D38" s="26"/>
      <c r="F38" s="161">
        <f>SUM(J38:N38)</f>
        <v>0</v>
      </c>
      <c r="H38" s="162"/>
      <c r="I38" s="162"/>
      <c r="J38" s="161">
        <v>0</v>
      </c>
      <c r="K38" s="161">
        <v>0</v>
      </c>
      <c r="L38" s="161">
        <v>0</v>
      </c>
      <c r="M38" s="161">
        <v>0</v>
      </c>
      <c r="N38" s="161">
        <v>0</v>
      </c>
    </row>
    <row r="39" spans="1:14" ht="13.5" customHeight="1" x14ac:dyDescent="0.25">
      <c r="D39" s="26"/>
      <c r="K39" s="6"/>
      <c r="L39" s="6"/>
      <c r="M39" s="6"/>
      <c r="N39" s="6"/>
    </row>
    <row r="40" spans="1:14" ht="13.5" customHeight="1" x14ac:dyDescent="0.25">
      <c r="A40" s="26">
        <f>A38+1</f>
        <v>19</v>
      </c>
      <c r="C40" s="26" t="s">
        <v>435</v>
      </c>
      <c r="D40" s="26" t="s">
        <v>476</v>
      </c>
      <c r="F40" s="35">
        <f>SUM(J40:N40)</f>
        <v>11966.3574895087</v>
      </c>
      <c r="H40" s="38"/>
      <c r="I40" s="38"/>
      <c r="J40" s="38">
        <v>0</v>
      </c>
      <c r="K40" s="38">
        <v>11966.3574895087</v>
      </c>
      <c r="L40" s="38">
        <v>0</v>
      </c>
      <c r="M40" s="38">
        <v>0</v>
      </c>
      <c r="N40" s="38">
        <v>0</v>
      </c>
    </row>
    <row r="41" spans="1:14" ht="13.5" customHeight="1" x14ac:dyDescent="0.25">
      <c r="A41" s="26">
        <f>A40+1</f>
        <v>20</v>
      </c>
      <c r="C41" s="1"/>
      <c r="D41" s="26"/>
      <c r="F41" s="161">
        <f>SUM(J41:N41)</f>
        <v>1</v>
      </c>
      <c r="H41" s="162"/>
      <c r="I41" s="162"/>
      <c r="J41" s="161">
        <f t="shared" ref="J41:N41" si="4">J40/$F40</f>
        <v>0</v>
      </c>
      <c r="K41" s="161">
        <f t="shared" si="4"/>
        <v>1</v>
      </c>
      <c r="L41" s="161">
        <f t="shared" si="4"/>
        <v>0</v>
      </c>
      <c r="M41" s="161">
        <f t="shared" si="4"/>
        <v>0</v>
      </c>
      <c r="N41" s="161">
        <f t="shared" si="4"/>
        <v>0</v>
      </c>
    </row>
    <row r="42" spans="1:14" ht="13.5" customHeight="1" x14ac:dyDescent="0.25">
      <c r="D42" s="26"/>
      <c r="K42" s="6"/>
      <c r="L42" s="6"/>
      <c r="M42" s="6"/>
      <c r="N42" s="6"/>
    </row>
    <row r="43" spans="1:14" ht="13.5" customHeight="1" x14ac:dyDescent="0.25">
      <c r="A43" s="26">
        <f>A41+1</f>
        <v>21</v>
      </c>
      <c r="C43" s="26" t="s">
        <v>444</v>
      </c>
      <c r="D43" s="26" t="s">
        <v>476</v>
      </c>
      <c r="F43" s="35">
        <f>SUM(J43:N43)</f>
        <v>0</v>
      </c>
      <c r="H43" s="38"/>
      <c r="I43" s="38"/>
      <c r="J43" s="17">
        <v>0</v>
      </c>
      <c r="K43" s="17">
        <v>0</v>
      </c>
      <c r="L43" s="17">
        <v>0</v>
      </c>
      <c r="M43" s="17">
        <v>0</v>
      </c>
      <c r="N43" s="17">
        <v>0</v>
      </c>
    </row>
    <row r="44" spans="1:14" ht="13.5" customHeight="1" x14ac:dyDescent="0.25">
      <c r="A44" s="26">
        <f>A43+1</f>
        <v>22</v>
      </c>
      <c r="C44" s="1"/>
      <c r="D44" s="26"/>
      <c r="F44" s="161">
        <f>SUM(J44:N44)</f>
        <v>0</v>
      </c>
      <c r="H44" s="162"/>
      <c r="I44" s="162"/>
      <c r="J44" s="161">
        <v>0</v>
      </c>
      <c r="K44" s="161">
        <v>0</v>
      </c>
      <c r="L44" s="161">
        <v>0</v>
      </c>
      <c r="M44" s="161">
        <v>0</v>
      </c>
      <c r="N44" s="161">
        <v>0</v>
      </c>
    </row>
    <row r="45" spans="1:14" ht="13.5" customHeight="1" x14ac:dyDescent="0.25">
      <c r="D45" s="26"/>
      <c r="K45" s="6"/>
      <c r="L45" s="6"/>
      <c r="M45" s="6"/>
      <c r="N45" s="6"/>
    </row>
    <row r="46" spans="1:14" ht="13.5" customHeight="1" x14ac:dyDescent="0.25">
      <c r="A46" s="26">
        <f>A44+1</f>
        <v>23</v>
      </c>
      <c r="C46" s="26" t="s">
        <v>443</v>
      </c>
      <c r="D46" s="26" t="s">
        <v>476</v>
      </c>
      <c r="F46" s="35">
        <f>SUM(J46:N46)</f>
        <v>0</v>
      </c>
      <c r="H46" s="38"/>
      <c r="I46" s="38"/>
      <c r="J46" s="17">
        <v>0</v>
      </c>
      <c r="K46" s="17">
        <v>0</v>
      </c>
      <c r="L46" s="17">
        <v>0</v>
      </c>
      <c r="M46" s="17">
        <v>0</v>
      </c>
      <c r="N46" s="17">
        <v>0</v>
      </c>
    </row>
    <row r="47" spans="1:14" ht="13.5" customHeight="1" x14ac:dyDescent="0.25">
      <c r="A47" s="26">
        <f>A46+1</f>
        <v>24</v>
      </c>
      <c r="C47" s="1"/>
      <c r="D47" s="26"/>
      <c r="F47" s="161">
        <f>SUM(J47:N47)</f>
        <v>0</v>
      </c>
      <c r="H47" s="162"/>
      <c r="I47" s="162"/>
      <c r="J47" s="161">
        <v>0</v>
      </c>
      <c r="K47" s="161">
        <v>0</v>
      </c>
      <c r="L47" s="161">
        <v>0</v>
      </c>
      <c r="M47" s="161">
        <v>0</v>
      </c>
      <c r="N47" s="161">
        <v>0</v>
      </c>
    </row>
    <row r="48" spans="1:14" ht="13.5" customHeight="1" x14ac:dyDescent="0.25">
      <c r="D48" s="26"/>
      <c r="K48" s="6"/>
      <c r="L48" s="6"/>
      <c r="M48" s="6"/>
      <c r="N48" s="6"/>
    </row>
    <row r="49" spans="1:14" ht="13.5" customHeight="1" x14ac:dyDescent="0.25">
      <c r="A49" s="26">
        <f>A47+1</f>
        <v>25</v>
      </c>
      <c r="C49" s="26" t="s">
        <v>441</v>
      </c>
      <c r="D49" s="26" t="s">
        <v>476</v>
      </c>
      <c r="F49" s="35">
        <f>SUM(J49:N49)</f>
        <v>0</v>
      </c>
      <c r="H49" s="38"/>
      <c r="I49" s="38"/>
      <c r="J49" s="17">
        <v>0</v>
      </c>
      <c r="K49" s="17">
        <v>0</v>
      </c>
      <c r="L49" s="17">
        <v>0</v>
      </c>
      <c r="M49" s="17">
        <v>0</v>
      </c>
      <c r="N49" s="17">
        <v>0</v>
      </c>
    </row>
    <row r="50" spans="1:14" ht="13.5" customHeight="1" x14ac:dyDescent="0.25">
      <c r="A50" s="26">
        <f>A49+1</f>
        <v>26</v>
      </c>
      <c r="C50" s="1"/>
      <c r="D50" s="26"/>
      <c r="F50" s="161">
        <f>SUM(J50:N50)</f>
        <v>0</v>
      </c>
      <c r="H50" s="162"/>
      <c r="I50" s="162"/>
      <c r="J50" s="161">
        <v>0</v>
      </c>
      <c r="K50" s="161">
        <v>0</v>
      </c>
      <c r="L50" s="161">
        <v>0</v>
      </c>
      <c r="M50" s="161">
        <v>0</v>
      </c>
      <c r="N50" s="161">
        <v>0</v>
      </c>
    </row>
    <row r="51" spans="1:14" ht="13.5" customHeight="1" x14ac:dyDescent="0.25">
      <c r="D51" s="26"/>
      <c r="K51" s="6"/>
      <c r="L51" s="6"/>
      <c r="M51" s="6"/>
      <c r="N51" s="6"/>
    </row>
    <row r="52" spans="1:14" ht="13.5" customHeight="1" x14ac:dyDescent="0.25">
      <c r="A52" s="26">
        <f>A50+1</f>
        <v>27</v>
      </c>
      <c r="C52" s="26" t="s">
        <v>440</v>
      </c>
      <c r="D52" s="26" t="s">
        <v>476</v>
      </c>
      <c r="F52" s="35">
        <f>SUM(J52:N52)</f>
        <v>226.79119754350052</v>
      </c>
      <c r="G52" s="17"/>
      <c r="H52" s="38"/>
      <c r="I52" s="38"/>
      <c r="J52" s="38">
        <v>226.79119754350052</v>
      </c>
      <c r="K52" s="38">
        <v>0</v>
      </c>
      <c r="L52" s="38">
        <v>0</v>
      </c>
      <c r="M52" s="38">
        <v>0</v>
      </c>
      <c r="N52" s="38">
        <v>0</v>
      </c>
    </row>
    <row r="53" spans="1:14" ht="13.5" customHeight="1" x14ac:dyDescent="0.25">
      <c r="A53" s="26">
        <f>A52+1</f>
        <v>28</v>
      </c>
      <c r="C53" s="1"/>
      <c r="D53" s="26"/>
      <c r="F53" s="161">
        <f>SUM(J53:N53)</f>
        <v>1</v>
      </c>
      <c r="H53" s="162"/>
      <c r="I53" s="162"/>
      <c r="J53" s="161">
        <f t="shared" ref="J53:N53" si="5">J52/$F52</f>
        <v>1</v>
      </c>
      <c r="K53" s="161">
        <f t="shared" si="5"/>
        <v>0</v>
      </c>
      <c r="L53" s="161">
        <f t="shared" si="5"/>
        <v>0</v>
      </c>
      <c r="M53" s="161">
        <f t="shared" si="5"/>
        <v>0</v>
      </c>
      <c r="N53" s="161">
        <f t="shared" si="5"/>
        <v>0</v>
      </c>
    </row>
    <row r="54" spans="1:14" ht="13.5" customHeight="1" x14ac:dyDescent="0.25">
      <c r="D54" s="26"/>
      <c r="K54" s="6"/>
      <c r="L54" s="6"/>
      <c r="M54" s="6"/>
      <c r="N54" s="6"/>
    </row>
    <row r="55" spans="1:14" ht="13.5" customHeight="1" x14ac:dyDescent="0.25">
      <c r="A55" s="26">
        <f>A53+1</f>
        <v>29</v>
      </c>
      <c r="C55" s="26" t="s">
        <v>433</v>
      </c>
      <c r="D55" s="26" t="s">
        <v>476</v>
      </c>
      <c r="F55" s="35">
        <f>SUM(J55:N55)</f>
        <v>13317.272262026612</v>
      </c>
      <c r="H55" s="38"/>
      <c r="I55" s="38"/>
      <c r="J55" s="38">
        <v>0</v>
      </c>
      <c r="K55" s="38">
        <v>13317.272262026612</v>
      </c>
      <c r="L55" s="38">
        <v>0</v>
      </c>
      <c r="M55" s="38">
        <v>0</v>
      </c>
      <c r="N55" s="38">
        <v>0</v>
      </c>
    </row>
    <row r="56" spans="1:14" ht="13.5" customHeight="1" x14ac:dyDescent="0.25">
      <c r="A56" s="26">
        <f>A55+1</f>
        <v>30</v>
      </c>
      <c r="C56" s="1"/>
      <c r="D56" s="26"/>
      <c r="F56" s="161">
        <f>SUM(J56:N56)</f>
        <v>1</v>
      </c>
      <c r="H56" s="162"/>
      <c r="I56" s="162"/>
      <c r="J56" s="161">
        <f t="shared" ref="J56:N56" si="6">J55/$F55</f>
        <v>0</v>
      </c>
      <c r="K56" s="161">
        <f t="shared" si="6"/>
        <v>1</v>
      </c>
      <c r="L56" s="161">
        <f t="shared" si="6"/>
        <v>0</v>
      </c>
      <c r="M56" s="161">
        <f t="shared" si="6"/>
        <v>0</v>
      </c>
      <c r="N56" s="161">
        <f t="shared" si="6"/>
        <v>0</v>
      </c>
    </row>
    <row r="57" spans="1:14" ht="13.5" customHeight="1" x14ac:dyDescent="0.25">
      <c r="D57" s="26"/>
      <c r="K57" s="6"/>
      <c r="L57" s="6"/>
      <c r="M57" s="6"/>
      <c r="N57" s="6"/>
    </row>
    <row r="58" spans="1:14" ht="13.5" customHeight="1" x14ac:dyDescent="0.25">
      <c r="A58" s="26">
        <f>A56+1</f>
        <v>31</v>
      </c>
      <c r="C58" s="26" t="s">
        <v>423</v>
      </c>
      <c r="D58" s="26" t="s">
        <v>476</v>
      </c>
      <c r="F58" s="35">
        <f>SUM(J58:N58)</f>
        <v>0</v>
      </c>
      <c r="H58" s="38"/>
      <c r="I58" s="38"/>
      <c r="J58" s="17">
        <v>0</v>
      </c>
      <c r="K58" s="17">
        <v>0</v>
      </c>
      <c r="L58" s="17">
        <v>0</v>
      </c>
      <c r="M58" s="17">
        <v>0</v>
      </c>
      <c r="N58" s="17">
        <v>0</v>
      </c>
    </row>
    <row r="59" spans="1:14" ht="13.5" customHeight="1" x14ac:dyDescent="0.25">
      <c r="A59" s="26">
        <f>A58+1</f>
        <v>32</v>
      </c>
      <c r="C59" s="1"/>
      <c r="D59" s="26"/>
      <c r="F59" s="161">
        <f>SUM(J59:N59)</f>
        <v>0</v>
      </c>
      <c r="H59" s="162"/>
      <c r="I59" s="162"/>
      <c r="J59" s="161">
        <v>0</v>
      </c>
      <c r="K59" s="161">
        <v>0</v>
      </c>
      <c r="L59" s="161">
        <v>0</v>
      </c>
      <c r="M59" s="161">
        <v>0</v>
      </c>
      <c r="N59" s="161">
        <v>0</v>
      </c>
    </row>
    <row r="60" spans="1:14" ht="13.5" customHeight="1" x14ac:dyDescent="0.25">
      <c r="D60" s="26"/>
      <c r="K60" s="6"/>
      <c r="L60" s="6"/>
      <c r="M60" s="6"/>
      <c r="N60" s="6"/>
    </row>
    <row r="62" spans="1:14" ht="13.5" customHeight="1" x14ac:dyDescent="0.25">
      <c r="A62" s="234" t="s">
        <v>0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</row>
    <row r="63" spans="1:14" ht="13.5" customHeight="1" x14ac:dyDescent="0.25">
      <c r="A63" s="234" t="s">
        <v>509</v>
      </c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</row>
    <row r="64" spans="1:14" ht="13.5" customHeight="1" x14ac:dyDescent="0.25">
      <c r="C64" s="1"/>
      <c r="F64" s="1"/>
      <c r="G64" s="1"/>
      <c r="K64" s="6"/>
      <c r="L64" s="6"/>
      <c r="M64" s="6"/>
    </row>
    <row r="65" spans="1:14" ht="13.5" customHeight="1" x14ac:dyDescent="0.25">
      <c r="D65" s="26"/>
      <c r="E65" s="26"/>
      <c r="F65" s="19"/>
      <c r="G65" s="19"/>
      <c r="H65" s="147"/>
    </row>
    <row r="66" spans="1:14" ht="13.5" customHeight="1" x14ac:dyDescent="0.25">
      <c r="D66" s="26"/>
      <c r="E66" s="26"/>
      <c r="F66" s="19"/>
      <c r="G66" s="19"/>
      <c r="H66" s="147"/>
    </row>
    <row r="68" spans="1:14" ht="13.5" customHeight="1" x14ac:dyDescent="0.25">
      <c r="A68" s="26" t="s">
        <v>3</v>
      </c>
      <c r="C68" s="1"/>
      <c r="D68" s="26"/>
      <c r="H68" s="26"/>
      <c r="I68" s="26"/>
      <c r="J68" s="231" t="s">
        <v>42</v>
      </c>
      <c r="K68" s="231"/>
      <c r="L68" s="231"/>
      <c r="M68" s="231"/>
      <c r="N68" s="231"/>
    </row>
    <row r="69" spans="1:14" ht="13.5" customHeight="1" x14ac:dyDescent="0.25">
      <c r="A69" s="106" t="s">
        <v>5</v>
      </c>
      <c r="C69" s="106" t="s">
        <v>495</v>
      </c>
      <c r="D69" s="106"/>
      <c r="F69" s="18" t="s">
        <v>81</v>
      </c>
      <c r="H69" s="26"/>
      <c r="I69" s="26"/>
      <c r="J69" s="167" t="s">
        <v>57</v>
      </c>
      <c r="K69" s="160" t="s">
        <v>60</v>
      </c>
      <c r="L69" s="106" t="s">
        <v>61</v>
      </c>
      <c r="M69" s="106" t="s">
        <v>62</v>
      </c>
      <c r="N69" s="106" t="s">
        <v>63</v>
      </c>
    </row>
    <row r="70" spans="1:14" ht="13.5" customHeight="1" x14ac:dyDescent="0.25">
      <c r="C70" s="1"/>
      <c r="D70" s="26"/>
      <c r="F70" s="26" t="s">
        <v>64</v>
      </c>
      <c r="G70" s="26"/>
      <c r="H70" s="26"/>
      <c r="I70" s="26"/>
      <c r="J70" s="26" t="s">
        <v>13</v>
      </c>
      <c r="K70" s="26" t="s">
        <v>14</v>
      </c>
      <c r="L70" s="164" t="s">
        <v>15</v>
      </c>
      <c r="M70" s="164" t="s">
        <v>16</v>
      </c>
      <c r="N70" s="114" t="s">
        <v>65</v>
      </c>
    </row>
    <row r="71" spans="1:14" ht="13.5" customHeight="1" x14ac:dyDescent="0.25">
      <c r="C71" s="1"/>
      <c r="D71" s="26"/>
    </row>
    <row r="72" spans="1:14" ht="13.5" customHeight="1" x14ac:dyDescent="0.25">
      <c r="A72" s="26">
        <f>A59+1</f>
        <v>33</v>
      </c>
      <c r="C72" s="26" t="s">
        <v>442</v>
      </c>
      <c r="D72" s="26" t="s">
        <v>476</v>
      </c>
      <c r="F72" s="35">
        <f>SUM(J72:N72)</f>
        <v>0</v>
      </c>
      <c r="H72" s="38"/>
      <c r="I72" s="38"/>
      <c r="J72" s="17">
        <v>0</v>
      </c>
      <c r="K72" s="17">
        <v>0</v>
      </c>
      <c r="L72" s="17">
        <v>0</v>
      </c>
      <c r="M72" s="17">
        <v>0</v>
      </c>
      <c r="N72" s="17">
        <v>0</v>
      </c>
    </row>
    <row r="73" spans="1:14" ht="13.5" customHeight="1" x14ac:dyDescent="0.25">
      <c r="A73" s="26">
        <f>A72+1</f>
        <v>34</v>
      </c>
      <c r="C73" s="1"/>
      <c r="D73" s="26"/>
      <c r="F73" s="161">
        <f>SUM(J73:N73)</f>
        <v>0</v>
      </c>
      <c r="H73" s="162"/>
      <c r="I73" s="162"/>
      <c r="J73" s="161">
        <v>0</v>
      </c>
      <c r="K73" s="161">
        <v>0</v>
      </c>
      <c r="L73" s="161">
        <v>0</v>
      </c>
      <c r="M73" s="161">
        <v>0</v>
      </c>
      <c r="N73" s="161">
        <v>0</v>
      </c>
    </row>
    <row r="74" spans="1:14" ht="13.5" customHeight="1" x14ac:dyDescent="0.25">
      <c r="D74" s="26"/>
      <c r="K74" s="6"/>
      <c r="L74" s="6"/>
      <c r="M74" s="6"/>
      <c r="N74" s="6"/>
    </row>
    <row r="75" spans="1:14" ht="13.5" customHeight="1" x14ac:dyDescent="0.25">
      <c r="A75" s="26">
        <f>A73+1</f>
        <v>35</v>
      </c>
      <c r="C75" s="26" t="s">
        <v>446</v>
      </c>
      <c r="D75" s="26" t="s">
        <v>476</v>
      </c>
      <c r="F75" s="35">
        <f>SUM(J75:N75)</f>
        <v>0</v>
      </c>
      <c r="H75" s="38"/>
      <c r="I75" s="38"/>
      <c r="J75" s="17">
        <v>0</v>
      </c>
      <c r="K75" s="17">
        <v>0</v>
      </c>
      <c r="L75" s="17">
        <v>0</v>
      </c>
      <c r="M75" s="17">
        <v>0</v>
      </c>
      <c r="N75" s="17">
        <v>0</v>
      </c>
    </row>
    <row r="76" spans="1:14" ht="13.5" customHeight="1" x14ac:dyDescent="0.25">
      <c r="A76" s="26">
        <f>A75+1</f>
        <v>36</v>
      </c>
      <c r="C76" s="1"/>
      <c r="D76" s="26"/>
      <c r="F76" s="161">
        <f>SUM(J76:N76)</f>
        <v>0</v>
      </c>
      <c r="H76" s="162"/>
      <c r="I76" s="162"/>
      <c r="J76" s="161">
        <v>0</v>
      </c>
      <c r="K76" s="161">
        <v>0</v>
      </c>
      <c r="L76" s="161">
        <v>0</v>
      </c>
      <c r="M76" s="161">
        <v>0</v>
      </c>
      <c r="N76" s="161">
        <v>0</v>
      </c>
    </row>
    <row r="77" spans="1:14" ht="13.5" customHeight="1" x14ac:dyDescent="0.25">
      <c r="D77" s="26"/>
      <c r="K77" s="6"/>
      <c r="L77" s="6"/>
      <c r="M77" s="6"/>
      <c r="N77" s="6"/>
    </row>
    <row r="78" spans="1:14" ht="13.5" customHeight="1" x14ac:dyDescent="0.25">
      <c r="A78" s="26">
        <f>A76+1</f>
        <v>37</v>
      </c>
      <c r="C78" s="26" t="s">
        <v>424</v>
      </c>
      <c r="D78" s="26" t="s">
        <v>476</v>
      </c>
      <c r="F78" s="35">
        <f>SUM(J78:N78)</f>
        <v>0</v>
      </c>
      <c r="G78" s="17"/>
      <c r="H78" s="38"/>
      <c r="I78" s="38"/>
      <c r="J78" s="17">
        <v>0</v>
      </c>
      <c r="K78" s="17">
        <v>0</v>
      </c>
      <c r="L78" s="17">
        <v>0</v>
      </c>
      <c r="M78" s="17">
        <v>0</v>
      </c>
      <c r="N78" s="17">
        <v>0</v>
      </c>
    </row>
    <row r="79" spans="1:14" ht="13.5" customHeight="1" x14ac:dyDescent="0.25">
      <c r="A79" s="26">
        <f>A78+1</f>
        <v>38</v>
      </c>
      <c r="C79" s="1"/>
      <c r="D79" s="26"/>
      <c r="F79" s="161">
        <f>SUM(J79:N79)</f>
        <v>0</v>
      </c>
      <c r="H79" s="162"/>
      <c r="I79" s="162"/>
      <c r="J79" s="161">
        <v>0</v>
      </c>
      <c r="K79" s="161">
        <v>0</v>
      </c>
      <c r="L79" s="161">
        <v>0</v>
      </c>
      <c r="M79" s="161">
        <v>0</v>
      </c>
      <c r="N79" s="161">
        <v>0</v>
      </c>
    </row>
    <row r="80" spans="1:14" ht="13.5" customHeight="1" x14ac:dyDescent="0.25">
      <c r="D80" s="26"/>
      <c r="K80" s="6"/>
      <c r="L80" s="6"/>
      <c r="M80" s="6"/>
      <c r="N80" s="6"/>
    </row>
    <row r="81" spans="1:14" ht="13.5" customHeight="1" x14ac:dyDescent="0.25">
      <c r="A81" s="26">
        <f>A79+1</f>
        <v>39</v>
      </c>
      <c r="C81" s="26" t="s">
        <v>430</v>
      </c>
      <c r="D81" s="26" t="s">
        <v>476</v>
      </c>
      <c r="F81" s="35">
        <f>SUM(J81:N81)</f>
        <v>31833.527080742744</v>
      </c>
      <c r="H81" s="38"/>
      <c r="I81" s="38"/>
      <c r="J81" s="38">
        <v>0</v>
      </c>
      <c r="K81" s="38">
        <v>31432.751172025761</v>
      </c>
      <c r="L81" s="38">
        <v>278.31884747790519</v>
      </c>
      <c r="M81" s="38">
        <v>122.45706123907715</v>
      </c>
      <c r="N81" s="38">
        <v>0</v>
      </c>
    </row>
    <row r="82" spans="1:14" ht="13.5" customHeight="1" x14ac:dyDescent="0.25">
      <c r="A82" s="26">
        <f>A81+1</f>
        <v>40</v>
      </c>
      <c r="C82" s="1"/>
      <c r="D82" s="26"/>
      <c r="F82" s="161">
        <f>SUM(J82:N82)</f>
        <v>1</v>
      </c>
      <c r="H82" s="162"/>
      <c r="I82" s="162"/>
      <c r="J82" s="163">
        <f t="shared" ref="J82:N82" si="7">J81/$F81</f>
        <v>0</v>
      </c>
      <c r="K82" s="163">
        <f t="shared" si="7"/>
        <v>0.98741025750302647</v>
      </c>
      <c r="L82" s="163">
        <f t="shared" si="7"/>
        <v>8.7429472320794243E-3</v>
      </c>
      <c r="M82" s="163">
        <f t="shared" si="7"/>
        <v>3.8467952648940326E-3</v>
      </c>
      <c r="N82" s="163">
        <f t="shared" si="7"/>
        <v>0</v>
      </c>
    </row>
    <row r="83" spans="1:14" ht="13.5" customHeight="1" x14ac:dyDescent="0.25">
      <c r="D83" s="26"/>
      <c r="K83" s="6"/>
      <c r="L83" s="6"/>
      <c r="M83" s="6"/>
      <c r="N83" s="6"/>
    </row>
    <row r="84" spans="1:14" ht="13.5" customHeight="1" x14ac:dyDescent="0.25">
      <c r="A84" s="26">
        <f>A82+1</f>
        <v>41</v>
      </c>
      <c r="C84" s="26" t="s">
        <v>286</v>
      </c>
      <c r="D84" s="26" t="s">
        <v>476</v>
      </c>
      <c r="F84" s="35">
        <f>SUM(J84:N84)</f>
        <v>0</v>
      </c>
      <c r="H84" s="38"/>
      <c r="I84" s="38"/>
      <c r="J84" s="17">
        <v>0</v>
      </c>
      <c r="K84" s="17">
        <v>0</v>
      </c>
      <c r="L84" s="17">
        <v>0</v>
      </c>
      <c r="M84" s="17">
        <v>0</v>
      </c>
      <c r="N84" s="17">
        <v>0</v>
      </c>
    </row>
    <row r="85" spans="1:14" ht="13.5" customHeight="1" x14ac:dyDescent="0.25">
      <c r="A85" s="26">
        <f>A84+1</f>
        <v>42</v>
      </c>
      <c r="C85" s="1"/>
      <c r="D85" s="26"/>
      <c r="F85" s="161">
        <f>SUM(J85:N85)</f>
        <v>0</v>
      </c>
      <c r="H85" s="162"/>
      <c r="I85" s="162"/>
      <c r="J85" s="161">
        <v>0</v>
      </c>
      <c r="K85" s="161">
        <v>0</v>
      </c>
      <c r="L85" s="161">
        <v>0</v>
      </c>
      <c r="M85" s="161">
        <v>0</v>
      </c>
      <c r="N85" s="161">
        <v>0</v>
      </c>
    </row>
    <row r="86" spans="1:14" ht="13.5" customHeight="1" x14ac:dyDescent="0.25">
      <c r="D86" s="26"/>
      <c r="K86" s="6"/>
      <c r="L86" s="6"/>
      <c r="M86" s="6"/>
      <c r="N86" s="6"/>
    </row>
    <row r="87" spans="1:14" ht="13.5" customHeight="1" x14ac:dyDescent="0.25">
      <c r="A87" s="26">
        <f>A85+1</f>
        <v>43</v>
      </c>
      <c r="C87" s="26" t="s">
        <v>434</v>
      </c>
      <c r="D87" s="26" t="s">
        <v>476</v>
      </c>
      <c r="F87" s="35">
        <f>SUM(J87:N87)</f>
        <v>51.379497850054342</v>
      </c>
      <c r="H87" s="38"/>
      <c r="I87" s="38"/>
      <c r="J87" s="38">
        <v>0</v>
      </c>
      <c r="K87" s="38">
        <v>51.379497850054342</v>
      </c>
      <c r="L87" s="38">
        <v>0</v>
      </c>
      <c r="M87" s="38">
        <v>0</v>
      </c>
      <c r="N87" s="38">
        <v>0</v>
      </c>
    </row>
    <row r="88" spans="1:14" ht="13.5" customHeight="1" x14ac:dyDescent="0.25">
      <c r="A88" s="26">
        <f>A87+1</f>
        <v>44</v>
      </c>
      <c r="C88" s="1"/>
      <c r="D88" s="26"/>
      <c r="F88" s="161">
        <f>SUM(J88:N88)</f>
        <v>1</v>
      </c>
      <c r="H88" s="162"/>
      <c r="I88" s="162"/>
      <c r="J88" s="161">
        <f t="shared" ref="J88:N88" si="8">J87/$F87</f>
        <v>0</v>
      </c>
      <c r="K88" s="161">
        <f t="shared" si="8"/>
        <v>1</v>
      </c>
      <c r="L88" s="161">
        <f t="shared" si="8"/>
        <v>0</v>
      </c>
      <c r="M88" s="161">
        <f t="shared" si="8"/>
        <v>0</v>
      </c>
      <c r="N88" s="161">
        <f t="shared" si="8"/>
        <v>0</v>
      </c>
    </row>
    <row r="89" spans="1:14" ht="13.5" customHeight="1" x14ac:dyDescent="0.25">
      <c r="D89" s="26"/>
      <c r="K89" s="6"/>
      <c r="L89" s="6"/>
      <c r="M89" s="6"/>
      <c r="N89" s="6"/>
    </row>
    <row r="90" spans="1:14" ht="13.5" customHeight="1" x14ac:dyDescent="0.25">
      <c r="A90" s="26">
        <f>A88+1</f>
        <v>45</v>
      </c>
      <c r="C90" s="26" t="s">
        <v>447</v>
      </c>
      <c r="D90" s="26" t="s">
        <v>476</v>
      </c>
      <c r="F90" s="35">
        <f>SUM(J90:N90)</f>
        <v>0</v>
      </c>
      <c r="H90" s="38"/>
      <c r="I90" s="38"/>
      <c r="J90" s="17">
        <v>0</v>
      </c>
      <c r="K90" s="17">
        <v>0</v>
      </c>
      <c r="L90" s="17">
        <v>0</v>
      </c>
      <c r="M90" s="17">
        <v>0</v>
      </c>
      <c r="N90" s="17">
        <v>0</v>
      </c>
    </row>
    <row r="91" spans="1:14" ht="13.5" customHeight="1" x14ac:dyDescent="0.25">
      <c r="A91" s="26">
        <f>A90+1</f>
        <v>46</v>
      </c>
      <c r="C91" s="1"/>
      <c r="D91" s="26"/>
      <c r="F91" s="161">
        <f>SUM(J91:N91)</f>
        <v>0</v>
      </c>
      <c r="H91" s="162"/>
      <c r="I91" s="162"/>
      <c r="J91" s="161">
        <v>0</v>
      </c>
      <c r="K91" s="161">
        <v>0</v>
      </c>
      <c r="L91" s="161">
        <v>0</v>
      </c>
      <c r="M91" s="161">
        <v>0</v>
      </c>
      <c r="N91" s="161">
        <v>0</v>
      </c>
    </row>
    <row r="92" spans="1:14" ht="13.5" customHeight="1" x14ac:dyDescent="0.25">
      <c r="D92" s="26"/>
      <c r="K92" s="6"/>
      <c r="L92" s="6"/>
      <c r="M92" s="6"/>
      <c r="N92" s="6"/>
    </row>
    <row r="93" spans="1:14" ht="13.5" customHeight="1" x14ac:dyDescent="0.25">
      <c r="A93" s="26">
        <f>A91+1</f>
        <v>47</v>
      </c>
      <c r="C93" s="26" t="s">
        <v>429</v>
      </c>
      <c r="D93" s="26" t="s">
        <v>476</v>
      </c>
      <c r="F93" s="35">
        <f>SUM(J93:N93)</f>
        <v>0</v>
      </c>
      <c r="H93" s="38"/>
      <c r="I93" s="38"/>
      <c r="J93" s="17">
        <v>0</v>
      </c>
      <c r="K93" s="17">
        <v>0</v>
      </c>
      <c r="L93" s="17">
        <v>0</v>
      </c>
      <c r="M93" s="17">
        <v>0</v>
      </c>
      <c r="N93" s="17">
        <v>0</v>
      </c>
    </row>
    <row r="94" spans="1:14" ht="13.5" customHeight="1" x14ac:dyDescent="0.25">
      <c r="A94" s="26">
        <f>A93+1</f>
        <v>48</v>
      </c>
      <c r="D94" s="26"/>
      <c r="F94" s="161">
        <f>SUM(J94:N94)</f>
        <v>0</v>
      </c>
      <c r="H94" s="162"/>
      <c r="I94" s="162"/>
      <c r="J94" s="161">
        <v>0</v>
      </c>
      <c r="K94" s="161">
        <v>0</v>
      </c>
      <c r="L94" s="161">
        <v>0</v>
      </c>
      <c r="M94" s="161">
        <v>0</v>
      </c>
      <c r="N94" s="161">
        <v>0</v>
      </c>
    </row>
    <row r="95" spans="1:14" ht="13.5" customHeight="1" x14ac:dyDescent="0.25">
      <c r="D95" s="26"/>
      <c r="K95" s="6"/>
      <c r="L95" s="6"/>
      <c r="M95" s="6"/>
      <c r="N95" s="6"/>
    </row>
    <row r="96" spans="1:14" ht="13.5" customHeight="1" x14ac:dyDescent="0.25">
      <c r="A96" s="26">
        <f>A94+1</f>
        <v>49</v>
      </c>
      <c r="B96" s="10"/>
      <c r="C96" s="26" t="s">
        <v>431</v>
      </c>
      <c r="D96" s="26" t="s">
        <v>476</v>
      </c>
      <c r="F96" s="35">
        <f>SUM(J96:N96)</f>
        <v>0</v>
      </c>
      <c r="H96" s="38"/>
      <c r="I96" s="38"/>
      <c r="J96" s="17">
        <v>0</v>
      </c>
      <c r="K96" s="17">
        <v>0</v>
      </c>
      <c r="L96" s="17">
        <v>0</v>
      </c>
      <c r="M96" s="17">
        <v>0</v>
      </c>
      <c r="N96" s="17">
        <v>0</v>
      </c>
    </row>
    <row r="97" spans="1:14" ht="13.5" customHeight="1" x14ac:dyDescent="0.25">
      <c r="A97" s="26">
        <f>A96+1</f>
        <v>50</v>
      </c>
      <c r="C97" s="1"/>
      <c r="D97" s="26"/>
      <c r="F97" s="161">
        <f>SUM(J97:N97)</f>
        <v>0</v>
      </c>
      <c r="H97" s="162"/>
      <c r="I97" s="162"/>
      <c r="J97" s="161">
        <v>0</v>
      </c>
      <c r="K97" s="161">
        <v>0</v>
      </c>
      <c r="L97" s="161">
        <v>0</v>
      </c>
      <c r="M97" s="161">
        <v>0</v>
      </c>
      <c r="N97" s="161">
        <v>0</v>
      </c>
    </row>
    <row r="98" spans="1:14" ht="13.5" customHeight="1" x14ac:dyDescent="0.25">
      <c r="D98" s="26"/>
      <c r="K98" s="6"/>
      <c r="L98" s="6"/>
      <c r="M98" s="6"/>
      <c r="N98" s="6"/>
    </row>
    <row r="99" spans="1:14" ht="13.5" customHeight="1" x14ac:dyDescent="0.25">
      <c r="A99" s="26">
        <f>A97+1</f>
        <v>51</v>
      </c>
      <c r="C99" s="26" t="s">
        <v>422</v>
      </c>
      <c r="D99" s="26" t="s">
        <v>476</v>
      </c>
      <c r="F99" s="35">
        <f>SUM(J99:N99)</f>
        <v>0</v>
      </c>
      <c r="H99" s="38"/>
      <c r="I99" s="38"/>
      <c r="J99" s="17">
        <v>0</v>
      </c>
      <c r="K99" s="17">
        <v>0</v>
      </c>
      <c r="L99" s="17">
        <v>0</v>
      </c>
      <c r="M99" s="17">
        <v>0</v>
      </c>
      <c r="N99" s="17">
        <v>0</v>
      </c>
    </row>
    <row r="100" spans="1:14" ht="13.5" customHeight="1" x14ac:dyDescent="0.25">
      <c r="A100" s="26">
        <f>A99+1</f>
        <v>52</v>
      </c>
      <c r="C100" s="1"/>
      <c r="D100" s="26"/>
      <c r="F100" s="161">
        <f>SUM(J100:N100)</f>
        <v>0</v>
      </c>
      <c r="H100" s="162"/>
      <c r="I100" s="162"/>
      <c r="J100" s="161">
        <v>0</v>
      </c>
      <c r="K100" s="161">
        <v>0</v>
      </c>
      <c r="L100" s="161">
        <v>0</v>
      </c>
      <c r="M100" s="161">
        <v>0</v>
      </c>
      <c r="N100" s="161">
        <v>0</v>
      </c>
    </row>
    <row r="101" spans="1:14" ht="13.5" customHeight="1" x14ac:dyDescent="0.25">
      <c r="D101" s="26"/>
      <c r="K101" s="6"/>
      <c r="L101" s="6"/>
      <c r="M101" s="6"/>
      <c r="N101" s="6"/>
    </row>
    <row r="102" spans="1:14" ht="13.5" customHeight="1" x14ac:dyDescent="0.25">
      <c r="A102" s="26">
        <f>A100+1</f>
        <v>53</v>
      </c>
      <c r="C102" s="26" t="s">
        <v>445</v>
      </c>
      <c r="D102" s="26" t="s">
        <v>476</v>
      </c>
      <c r="F102" s="35">
        <f>SUM(J102:N102)</f>
        <v>0</v>
      </c>
      <c r="H102" s="38"/>
      <c r="I102" s="38"/>
      <c r="J102" s="17">
        <v>0</v>
      </c>
      <c r="K102" s="17">
        <v>0</v>
      </c>
      <c r="L102" s="17">
        <v>0</v>
      </c>
      <c r="M102" s="17">
        <v>0</v>
      </c>
      <c r="N102" s="17">
        <v>0</v>
      </c>
    </row>
    <row r="103" spans="1:14" ht="13.5" customHeight="1" x14ac:dyDescent="0.25">
      <c r="A103" s="26">
        <f>A102+1</f>
        <v>54</v>
      </c>
      <c r="C103" s="166"/>
      <c r="D103" s="26"/>
      <c r="F103" s="161">
        <f>SUM(J103:N103)</f>
        <v>0</v>
      </c>
      <c r="H103" s="162"/>
      <c r="I103" s="162"/>
      <c r="J103" s="161">
        <v>0</v>
      </c>
      <c r="K103" s="161">
        <v>0</v>
      </c>
      <c r="L103" s="161">
        <v>0</v>
      </c>
      <c r="M103" s="161">
        <v>0</v>
      </c>
      <c r="N103" s="161">
        <v>0</v>
      </c>
    </row>
    <row r="104" spans="1:14" ht="13.5" customHeight="1" x14ac:dyDescent="0.25">
      <c r="D104" s="26"/>
      <c r="H104" s="166"/>
      <c r="I104" s="166"/>
      <c r="K104" s="6"/>
      <c r="L104" s="6"/>
      <c r="M104" s="6"/>
      <c r="N104" s="6"/>
    </row>
    <row r="105" spans="1:14" ht="13.5" customHeight="1" x14ac:dyDescent="0.25">
      <c r="A105" s="26">
        <f>A103+1</f>
        <v>55</v>
      </c>
      <c r="C105" s="26" t="s">
        <v>505</v>
      </c>
      <c r="D105" s="26" t="s">
        <v>476</v>
      </c>
      <c r="F105" s="35">
        <f>SUM(J105:N105)</f>
        <v>0</v>
      </c>
      <c r="H105" s="38"/>
      <c r="I105" s="38"/>
      <c r="J105" s="17">
        <v>0</v>
      </c>
      <c r="K105" s="17">
        <v>0</v>
      </c>
      <c r="L105" s="17">
        <v>0</v>
      </c>
      <c r="M105" s="17">
        <v>0</v>
      </c>
      <c r="N105" s="17">
        <v>0</v>
      </c>
    </row>
    <row r="106" spans="1:14" ht="13.5" customHeight="1" x14ac:dyDescent="0.25">
      <c r="A106" s="26">
        <f>A105+1</f>
        <v>56</v>
      </c>
      <c r="C106" s="1"/>
      <c r="D106" s="26"/>
      <c r="F106" s="161">
        <f>SUM(J106:N106)</f>
        <v>0</v>
      </c>
      <c r="H106" s="162"/>
      <c r="I106" s="162"/>
      <c r="J106" s="161">
        <v>0</v>
      </c>
      <c r="K106" s="161">
        <v>0</v>
      </c>
      <c r="L106" s="161">
        <v>0</v>
      </c>
      <c r="M106" s="161">
        <v>0</v>
      </c>
      <c r="N106" s="161">
        <v>0</v>
      </c>
    </row>
    <row r="107" spans="1:14" ht="13.5" customHeight="1" x14ac:dyDescent="0.25">
      <c r="D107" s="26"/>
      <c r="K107" s="6"/>
      <c r="L107" s="6"/>
      <c r="M107" s="6"/>
      <c r="N107" s="6"/>
    </row>
    <row r="108" spans="1:14" ht="13.5" customHeight="1" x14ac:dyDescent="0.25">
      <c r="A108" s="26">
        <f>A106+1</f>
        <v>57</v>
      </c>
      <c r="C108" s="26" t="s">
        <v>427</v>
      </c>
      <c r="D108" s="26" t="s">
        <v>476</v>
      </c>
      <c r="F108" s="35">
        <f>SUM(J108:N108)</f>
        <v>0</v>
      </c>
      <c r="H108" s="38"/>
      <c r="I108" s="38"/>
      <c r="J108" s="17">
        <v>0</v>
      </c>
      <c r="K108" s="17">
        <v>0</v>
      </c>
      <c r="L108" s="17">
        <v>0</v>
      </c>
      <c r="M108" s="17">
        <v>0</v>
      </c>
      <c r="N108" s="17">
        <v>0</v>
      </c>
    </row>
    <row r="109" spans="1:14" ht="13.5" customHeight="1" x14ac:dyDescent="0.25">
      <c r="A109" s="26">
        <f>A108+1</f>
        <v>58</v>
      </c>
      <c r="C109" s="1"/>
      <c r="D109" s="26"/>
      <c r="F109" s="161">
        <f>SUM(J109:N109)</f>
        <v>0</v>
      </c>
      <c r="H109" s="162"/>
      <c r="I109" s="162"/>
      <c r="J109" s="161">
        <v>0</v>
      </c>
      <c r="K109" s="161">
        <v>0</v>
      </c>
      <c r="L109" s="161">
        <v>0</v>
      </c>
      <c r="M109" s="161">
        <v>0</v>
      </c>
      <c r="N109" s="161">
        <v>0</v>
      </c>
    </row>
    <row r="110" spans="1:14" ht="13.5" customHeight="1" x14ac:dyDescent="0.25">
      <c r="D110" s="26"/>
      <c r="K110" s="6"/>
      <c r="L110" s="6"/>
      <c r="M110" s="6"/>
      <c r="N110" s="6"/>
    </row>
    <row r="111" spans="1:14" ht="13.5" customHeight="1" x14ac:dyDescent="0.25">
      <c r="A111" s="26">
        <f>A109+1</f>
        <v>59</v>
      </c>
      <c r="C111" s="26" t="s">
        <v>438</v>
      </c>
      <c r="D111" s="26" t="s">
        <v>476</v>
      </c>
      <c r="F111" s="35">
        <f>SUM(J111:N111)</f>
        <v>10937.167196229904</v>
      </c>
      <c r="H111" s="38"/>
      <c r="I111" s="38"/>
      <c r="J111" s="38">
        <v>0</v>
      </c>
      <c r="K111" s="38">
        <v>10687.124906261968</v>
      </c>
      <c r="L111" s="38">
        <v>173.64187929209038</v>
      </c>
      <c r="M111" s="38">
        <v>76.400410675845478</v>
      </c>
      <c r="N111" s="38">
        <v>0</v>
      </c>
    </row>
    <row r="112" spans="1:14" ht="13.5" customHeight="1" x14ac:dyDescent="0.25">
      <c r="A112" s="26">
        <f>A111+1</f>
        <v>60</v>
      </c>
      <c r="C112" s="1"/>
      <c r="D112" s="26"/>
      <c r="F112" s="161">
        <f>SUM(J112:N112)</f>
        <v>1</v>
      </c>
      <c r="H112" s="162"/>
      <c r="I112" s="162"/>
      <c r="J112" s="163">
        <f t="shared" ref="J112:N112" si="9">J111/$F111</f>
        <v>0</v>
      </c>
      <c r="K112" s="163">
        <f t="shared" si="9"/>
        <v>0.9771382950007268</v>
      </c>
      <c r="L112" s="163">
        <f t="shared" si="9"/>
        <v>1.5876312044671458E-2</v>
      </c>
      <c r="M112" s="163">
        <f t="shared" si="9"/>
        <v>6.9853929546017249E-3</v>
      </c>
      <c r="N112" s="163">
        <f t="shared" si="9"/>
        <v>0</v>
      </c>
    </row>
    <row r="113" spans="4:14" ht="13.5" customHeight="1" x14ac:dyDescent="0.25">
      <c r="D113" s="26"/>
      <c r="K113" s="6"/>
      <c r="L113" s="6"/>
      <c r="M113" s="6"/>
      <c r="N113" s="6"/>
    </row>
  </sheetData>
  <mergeCells count="6">
    <mergeCell ref="J68:N68"/>
    <mergeCell ref="A3:N3"/>
    <mergeCell ref="A4:N4"/>
    <mergeCell ref="J9:N9"/>
    <mergeCell ref="A62:N62"/>
    <mergeCell ref="A63:N63"/>
  </mergeCells>
  <pageMargins left="1.2" right="0.7" top="0.75" bottom="0.75" header="0.3" footer="0.3"/>
  <pageSetup scale="63" firstPageNumber="11" fitToHeight="0" pageOrder="overThenDown" orientation="portrait" useFirstPageNumber="1" r:id="rId1"/>
  <headerFooter differentFirst="1">
    <oddHeader>&amp;R&amp;"Arial,Regular"&amp;10Filed: 2025-02-28
EB-2025-0064
Phase 3 Exhibit 7
Tab 3
Schedule 5
Attachment 12
Page 18 of 18</oddHeader>
    <firstHeader>&amp;R&amp;"Arial,Regular"&amp;10Filed: 2025-02-28
EB-2025-0064
Phase 3 Exhibit 7
Tab 3
Schedule 5
Attachment 12
Page 17 of 18</firstHeader>
  </headerFooter>
  <rowBreaks count="1" manualBreakCount="1">
    <brk id="59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1424-AE26-4338-A20F-014C76659482}">
  <sheetPr>
    <pageSetUpPr fitToPage="1"/>
  </sheetPr>
  <dimension ref="A5:U111"/>
  <sheetViews>
    <sheetView view="pageLayout" topLeftCell="A76" zoomScale="55" zoomScaleNormal="60" zoomScaleSheetLayoutView="90" zoomScalePageLayoutView="55" workbookViewId="0">
      <selection activeCell="I112" sqref="I112"/>
    </sheetView>
  </sheetViews>
  <sheetFormatPr defaultColWidth="8.85546875" defaultRowHeight="15" x14ac:dyDescent="0.25"/>
  <cols>
    <col min="1" max="1" width="9.42578125" style="1" customWidth="1"/>
    <col min="2" max="2" width="6.42578125" style="1" customWidth="1"/>
    <col min="3" max="3" width="1.5703125" customWidth="1"/>
    <col min="4" max="4" width="38" style="1" customWidth="1"/>
    <col min="5" max="5" width="1.5703125" customWidth="1"/>
    <col min="6" max="6" width="12.42578125" style="1" customWidth="1"/>
    <col min="7" max="7" width="1.5703125" customWidth="1"/>
    <col min="8" max="9" width="11.42578125" bestFit="1" customWidth="1"/>
    <col min="10" max="21" width="10.5703125" customWidth="1"/>
    <col min="22" max="22" width="8.85546875" customWidth="1"/>
  </cols>
  <sheetData>
    <row r="5" spans="2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x14ac:dyDescent="0.25">
      <c r="B6" s="230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</row>
    <row r="7" spans="2:21" x14ac:dyDescent="0.25">
      <c r="B7" s="230" t="s">
        <v>510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spans="2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x14ac:dyDescent="0.25">
      <c r="B9" s="175"/>
      <c r="D9" s="175"/>
      <c r="F9" s="26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</row>
    <row r="10" spans="2:21" x14ac:dyDescent="0.25">
      <c r="B10" s="26" t="s">
        <v>3</v>
      </c>
      <c r="F10" s="26" t="s">
        <v>511</v>
      </c>
      <c r="H10" s="26" t="s">
        <v>407</v>
      </c>
      <c r="I10" s="26" t="s">
        <v>407</v>
      </c>
      <c r="J10" s="26" t="s">
        <v>407</v>
      </c>
      <c r="K10" s="26" t="s">
        <v>407</v>
      </c>
      <c r="L10" s="26" t="s">
        <v>407</v>
      </c>
      <c r="M10" s="26" t="s">
        <v>407</v>
      </c>
      <c r="N10" s="26" t="s">
        <v>407</v>
      </c>
      <c r="O10" s="26" t="s">
        <v>407</v>
      </c>
      <c r="P10" s="26" t="s">
        <v>407</v>
      </c>
      <c r="Q10" s="26" t="s">
        <v>407</v>
      </c>
      <c r="R10" s="26" t="s">
        <v>407</v>
      </c>
      <c r="S10" s="26" t="s">
        <v>407</v>
      </c>
      <c r="T10" s="26" t="s">
        <v>407</v>
      </c>
      <c r="U10" s="26" t="s">
        <v>407</v>
      </c>
    </row>
    <row r="11" spans="2:21" x14ac:dyDescent="0.25">
      <c r="B11" s="176" t="s">
        <v>5</v>
      </c>
      <c r="D11" s="2" t="s">
        <v>6</v>
      </c>
      <c r="F11" s="106" t="s">
        <v>81</v>
      </c>
      <c r="H11" s="106" t="s">
        <v>408</v>
      </c>
      <c r="I11" s="106" t="s">
        <v>409</v>
      </c>
      <c r="J11" s="106" t="s">
        <v>410</v>
      </c>
      <c r="K11" s="106" t="s">
        <v>411</v>
      </c>
      <c r="L11" s="106" t="s">
        <v>412</v>
      </c>
      <c r="M11" s="106" t="s">
        <v>413</v>
      </c>
      <c r="N11" s="106" t="s">
        <v>414</v>
      </c>
      <c r="O11" s="106" t="s">
        <v>415</v>
      </c>
      <c r="P11" s="106" t="s">
        <v>416</v>
      </c>
      <c r="Q11" s="106" t="s">
        <v>417</v>
      </c>
      <c r="R11" s="160" t="s">
        <v>418</v>
      </c>
      <c r="S11" s="106" t="s">
        <v>419</v>
      </c>
      <c r="T11" s="106" t="s">
        <v>420</v>
      </c>
      <c r="U11" s="106" t="s">
        <v>421</v>
      </c>
    </row>
    <row r="12" spans="2:21" x14ac:dyDescent="0.25">
      <c r="F12" s="114" t="s">
        <v>64</v>
      </c>
      <c r="H12" s="114" t="s">
        <v>13</v>
      </c>
      <c r="I12" s="114" t="s">
        <v>14</v>
      </c>
      <c r="J12" s="114" t="s">
        <v>512</v>
      </c>
      <c r="K12" s="114" t="s">
        <v>16</v>
      </c>
      <c r="L12" s="114" t="s">
        <v>513</v>
      </c>
      <c r="M12" s="114" t="s">
        <v>66</v>
      </c>
      <c r="N12" s="114" t="s">
        <v>67</v>
      </c>
      <c r="O12" s="114" t="s">
        <v>68</v>
      </c>
      <c r="P12" s="114" t="s">
        <v>69</v>
      </c>
      <c r="Q12" s="114" t="s">
        <v>70</v>
      </c>
      <c r="R12" s="114" t="s">
        <v>71</v>
      </c>
      <c r="S12" s="114" t="s">
        <v>72</v>
      </c>
      <c r="T12" s="114" t="s">
        <v>73</v>
      </c>
      <c r="U12" s="114" t="s">
        <v>74</v>
      </c>
    </row>
    <row r="13" spans="2:21" x14ac:dyDescent="0.25">
      <c r="F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2:21" x14ac:dyDescent="0.25">
      <c r="D14" s="8" t="s">
        <v>514</v>
      </c>
    </row>
    <row r="15" spans="2:21" x14ac:dyDescent="0.25">
      <c r="B15" s="177">
        <v>1</v>
      </c>
      <c r="D15" s="9" t="s">
        <v>515</v>
      </c>
      <c r="F15" s="5">
        <f>SUM(H15:U15)</f>
        <v>2794059.0288544204</v>
      </c>
      <c r="H15" s="5">
        <v>1994657.4373369678</v>
      </c>
      <c r="I15" s="5">
        <v>502307.06830494257</v>
      </c>
      <c r="J15" s="5">
        <v>116228.97200356284</v>
      </c>
      <c r="K15" s="5">
        <v>80457.059470689594</v>
      </c>
      <c r="L15" s="5">
        <v>315.39612908652987</v>
      </c>
      <c r="M15" s="5">
        <v>11979.814317769407</v>
      </c>
      <c r="N15" s="5">
        <v>708.98744165096548</v>
      </c>
      <c r="O15" s="5">
        <v>57355.736922077042</v>
      </c>
      <c r="P15" s="5">
        <v>1399.2669464238893</v>
      </c>
      <c r="Q15" s="5">
        <v>4219.5176088497692</v>
      </c>
      <c r="R15" s="5">
        <v>2738.4625291224497</v>
      </c>
      <c r="S15" s="5">
        <v>1590.5480545812075</v>
      </c>
      <c r="T15" s="5">
        <v>6551.8191411667303</v>
      </c>
      <c r="U15" s="5">
        <v>13548.942647530097</v>
      </c>
    </row>
    <row r="16" spans="2:21" x14ac:dyDescent="0.25">
      <c r="B16" s="177">
        <f>MAX(B$15:B15)+1</f>
        <v>2</v>
      </c>
      <c r="D16" s="9" t="s">
        <v>516</v>
      </c>
      <c r="F16" s="5">
        <f>ROUND(SUM(H16:U16),0)</f>
        <v>0</v>
      </c>
      <c r="H16" s="5">
        <v>1491.723623018434</v>
      </c>
      <c r="I16" s="5">
        <v>626.61798724296159</v>
      </c>
      <c r="J16" s="5">
        <v>-479.65270139396523</v>
      </c>
      <c r="K16" s="5">
        <v>-1137.6681404222254</v>
      </c>
      <c r="L16" s="5">
        <v>0</v>
      </c>
      <c r="M16" s="5">
        <v>0</v>
      </c>
      <c r="N16" s="5">
        <v>0</v>
      </c>
      <c r="O16" s="5">
        <v>-555.04553728179883</v>
      </c>
      <c r="P16" s="5">
        <v>0</v>
      </c>
      <c r="Q16" s="5">
        <v>3.4143180020884301</v>
      </c>
      <c r="R16" s="5">
        <v>1.4132604171517227</v>
      </c>
      <c r="S16" s="5">
        <v>0</v>
      </c>
      <c r="T16" s="5">
        <v>49.197190417353312</v>
      </c>
      <c r="U16" s="5">
        <v>0</v>
      </c>
    </row>
    <row r="17" spans="2:21" ht="15.75" thickBot="1" x14ac:dyDescent="0.3">
      <c r="B17" s="177">
        <f>MAX(B$15:B16)+1</f>
        <v>3</v>
      </c>
      <c r="D17" s="1" t="s">
        <v>517</v>
      </c>
      <c r="F17" s="178">
        <f>SUM(F15:F16)</f>
        <v>2794059.0288544204</v>
      </c>
      <c r="H17" s="178">
        <f t="shared" ref="H17:Q17" si="0">SUM(H15:H16)</f>
        <v>1996149.1609599863</v>
      </c>
      <c r="I17" s="178">
        <f t="shared" si="0"/>
        <v>502933.68629218551</v>
      </c>
      <c r="J17" s="178">
        <f t="shared" si="0"/>
        <v>115749.31930216888</v>
      </c>
      <c r="K17" s="178">
        <f t="shared" si="0"/>
        <v>79319.391330267361</v>
      </c>
      <c r="L17" s="178">
        <f t="shared" si="0"/>
        <v>315.39612908652987</v>
      </c>
      <c r="M17" s="178">
        <f t="shared" si="0"/>
        <v>11979.814317769407</v>
      </c>
      <c r="N17" s="178">
        <f t="shared" si="0"/>
        <v>708.98744165096548</v>
      </c>
      <c r="O17" s="178">
        <f t="shared" si="0"/>
        <v>56800.691384795246</v>
      </c>
      <c r="P17" s="178">
        <f t="shared" si="0"/>
        <v>1399.2669464238893</v>
      </c>
      <c r="Q17" s="178">
        <f t="shared" si="0"/>
        <v>4222.9319268518575</v>
      </c>
      <c r="R17" s="178">
        <f>SUM(R15:R16)</f>
        <v>2739.8757895396016</v>
      </c>
      <c r="S17" s="178">
        <f>SUM(S15:S16)</f>
        <v>1590.5480545812075</v>
      </c>
      <c r="T17" s="178">
        <f>SUM(T15:T16)</f>
        <v>6601.0163315840837</v>
      </c>
      <c r="U17" s="178">
        <f>SUM(U15:U16)</f>
        <v>13548.942647530097</v>
      </c>
    </row>
    <row r="18" spans="2:21" ht="15.75" thickTop="1" x14ac:dyDescent="0.25">
      <c r="F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</row>
    <row r="19" spans="2:21" x14ac:dyDescent="0.25">
      <c r="D19" s="1" t="s">
        <v>518</v>
      </c>
      <c r="F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</row>
    <row r="20" spans="2:21" x14ac:dyDescent="0.25">
      <c r="B20" s="177"/>
      <c r="D20" s="179" t="s">
        <v>519</v>
      </c>
      <c r="F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</row>
    <row r="21" spans="2:21" x14ac:dyDescent="0.25">
      <c r="B21" s="177">
        <f>MAX(B$15:B20)+1</f>
        <v>4</v>
      </c>
      <c r="D21" s="181" t="s">
        <v>493</v>
      </c>
      <c r="F21" s="180">
        <f t="shared" ref="F21:F35" si="1">SUM(H21:U21)</f>
        <v>318998.43700988358</v>
      </c>
      <c r="H21" s="180">
        <v>291498.80325520912</v>
      </c>
      <c r="I21" s="180">
        <v>20941.817985800408</v>
      </c>
      <c r="J21" s="180">
        <v>2631.713208928647</v>
      </c>
      <c r="K21" s="180">
        <v>0</v>
      </c>
      <c r="L21" s="180">
        <v>0</v>
      </c>
      <c r="M21" s="180">
        <v>2105.0543662011682</v>
      </c>
      <c r="N21" s="180">
        <v>13.950514315209631</v>
      </c>
      <c r="O21" s="180">
        <v>1276.3315614115641</v>
      </c>
      <c r="P21" s="180">
        <v>6.4409273701736662</v>
      </c>
      <c r="Q21" s="180">
        <v>154.4395629862527</v>
      </c>
      <c r="R21" s="180">
        <v>337.7625253068847</v>
      </c>
      <c r="S21" s="180">
        <v>0</v>
      </c>
      <c r="T21" s="180">
        <v>32.123102354161759</v>
      </c>
      <c r="U21" s="180">
        <v>0</v>
      </c>
    </row>
    <row r="22" spans="2:21" x14ac:dyDescent="0.25">
      <c r="B22" s="177">
        <f>MAX(B$15:B21)+1</f>
        <v>5</v>
      </c>
      <c r="D22" s="181" t="s">
        <v>494</v>
      </c>
      <c r="F22" s="180">
        <f t="shared" si="1"/>
        <v>1170620.8532718355</v>
      </c>
      <c r="H22" s="180">
        <v>1046560.1231029264</v>
      </c>
      <c r="I22" s="180">
        <v>92602.367017907396</v>
      </c>
      <c r="J22" s="180">
        <v>21226.241922032175</v>
      </c>
      <c r="K22" s="180">
        <v>5675.6144203465992</v>
      </c>
      <c r="L22" s="180">
        <v>0</v>
      </c>
      <c r="M22" s="180">
        <v>0</v>
      </c>
      <c r="N22" s="180">
        <v>0</v>
      </c>
      <c r="O22" s="180">
        <v>1194.3039788007432</v>
      </c>
      <c r="P22" s="180">
        <v>0</v>
      </c>
      <c r="Q22" s="180">
        <v>1775.3511339341435</v>
      </c>
      <c r="R22" s="180">
        <v>1081.0956059686762</v>
      </c>
      <c r="S22" s="180">
        <v>0</v>
      </c>
      <c r="T22" s="180">
        <v>169.04437349517715</v>
      </c>
      <c r="U22" s="180">
        <v>336.71171642396149</v>
      </c>
    </row>
    <row r="23" spans="2:21" x14ac:dyDescent="0.25">
      <c r="B23" s="177"/>
      <c r="D23" s="182" t="s">
        <v>520</v>
      </c>
      <c r="F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</row>
    <row r="24" spans="2:21" x14ac:dyDescent="0.25">
      <c r="B24" s="177">
        <f>MAX(B$15:B23)+1</f>
        <v>6</v>
      </c>
      <c r="D24" s="184" t="s">
        <v>493</v>
      </c>
      <c r="F24" s="183">
        <f t="shared" si="1"/>
        <v>235729.3538618726</v>
      </c>
      <c r="H24" s="183">
        <v>129299.07959823163</v>
      </c>
      <c r="I24" s="183">
        <v>72369.08097246135</v>
      </c>
      <c r="J24" s="183">
        <v>9189.7407135215326</v>
      </c>
      <c r="K24" s="183">
        <v>0</v>
      </c>
      <c r="L24" s="183">
        <v>0</v>
      </c>
      <c r="M24" s="183">
        <v>9874.7599515682396</v>
      </c>
      <c r="N24" s="183">
        <v>695.03692733575588</v>
      </c>
      <c r="O24" s="183">
        <v>8173.9238858281615</v>
      </c>
      <c r="P24" s="183">
        <v>1223.9580301865772</v>
      </c>
      <c r="Q24" s="183">
        <v>273.24687017420547</v>
      </c>
      <c r="R24" s="183">
        <v>191.29238900511044</v>
      </c>
      <c r="S24" s="183">
        <v>194.67043312203711</v>
      </c>
      <c r="T24" s="183">
        <v>4244.564090438008</v>
      </c>
      <c r="U24" s="183">
        <v>0</v>
      </c>
    </row>
    <row r="25" spans="2:21" x14ac:dyDescent="0.25">
      <c r="B25" s="177">
        <f>MAX(B$15:B24)+1</f>
        <v>7</v>
      </c>
      <c r="D25" s="184" t="s">
        <v>494</v>
      </c>
      <c r="F25" s="183">
        <f t="shared" si="1"/>
        <v>1035983.079381893</v>
      </c>
      <c r="H25" s="183">
        <v>524806.15582576371</v>
      </c>
      <c r="I25" s="183">
        <v>316421.51860201563</v>
      </c>
      <c r="J25" s="183">
        <v>83417.29306555129</v>
      </c>
      <c r="K25" s="183">
        <v>68226.243089361189</v>
      </c>
      <c r="L25" s="183">
        <v>315.39612908652992</v>
      </c>
      <c r="M25" s="183">
        <v>0</v>
      </c>
      <c r="N25" s="183">
        <v>0</v>
      </c>
      <c r="O25" s="183">
        <v>25147.778566570367</v>
      </c>
      <c r="P25" s="183">
        <v>168.86798886713839</v>
      </c>
      <c r="Q25" s="183">
        <v>2103.5008613324176</v>
      </c>
      <c r="R25" s="183">
        <v>1139.9102304653434</v>
      </c>
      <c r="S25" s="183">
        <v>0</v>
      </c>
      <c r="T25" s="183">
        <v>2577.0028190758362</v>
      </c>
      <c r="U25" s="183">
        <v>11659.412203803518</v>
      </c>
    </row>
    <row r="26" spans="2:21" x14ac:dyDescent="0.25">
      <c r="B26" s="177">
        <f>MAX(B$15:B25)+1</f>
        <v>8</v>
      </c>
      <c r="D26" s="185" t="s">
        <v>521</v>
      </c>
      <c r="F26" s="186">
        <v>0</v>
      </c>
      <c r="H26" s="186">
        <v>0</v>
      </c>
      <c r="I26" s="186">
        <v>0</v>
      </c>
      <c r="J26" s="186">
        <v>0</v>
      </c>
      <c r="K26" s="186">
        <v>0</v>
      </c>
      <c r="L26" s="186">
        <v>0</v>
      </c>
      <c r="M26" s="186">
        <v>0</v>
      </c>
      <c r="N26" s="186">
        <v>0</v>
      </c>
      <c r="O26" s="186">
        <v>0</v>
      </c>
      <c r="P26" s="186">
        <v>0</v>
      </c>
      <c r="Q26" s="186">
        <v>0</v>
      </c>
      <c r="R26" s="186">
        <v>0</v>
      </c>
      <c r="S26" s="186">
        <v>0</v>
      </c>
      <c r="T26" s="186">
        <v>0</v>
      </c>
      <c r="U26" s="186">
        <v>0</v>
      </c>
    </row>
    <row r="27" spans="2:21" x14ac:dyDescent="0.25">
      <c r="B27" s="177"/>
      <c r="D27" s="187" t="s">
        <v>522</v>
      </c>
      <c r="F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</row>
    <row r="28" spans="2:21" x14ac:dyDescent="0.25">
      <c r="B28" s="177">
        <f>MAX(B$15:B27)+1</f>
        <v>9</v>
      </c>
      <c r="D28" s="189" t="s">
        <v>493</v>
      </c>
      <c r="F28" s="188">
        <f t="shared" si="1"/>
        <v>-14122.664983468021</v>
      </c>
      <c r="H28" s="188">
        <v>-7646.9009684321818</v>
      </c>
      <c r="I28" s="188">
        <v>-4783.9777199654418</v>
      </c>
      <c r="J28" s="188">
        <v>-926.62015164917489</v>
      </c>
      <c r="K28" s="188">
        <v>0</v>
      </c>
      <c r="L28" s="188">
        <v>0</v>
      </c>
      <c r="M28" s="188">
        <v>0</v>
      </c>
      <c r="N28" s="188">
        <v>0</v>
      </c>
      <c r="O28" s="188">
        <v>0</v>
      </c>
      <c r="P28" s="188">
        <v>0</v>
      </c>
      <c r="Q28" s="188">
        <v>-95.625371261178628</v>
      </c>
      <c r="R28" s="188">
        <v>-18.533616540472384</v>
      </c>
      <c r="S28" s="188">
        <v>0</v>
      </c>
      <c r="T28" s="188">
        <v>-651.00715561957281</v>
      </c>
      <c r="U28" s="188">
        <v>0</v>
      </c>
    </row>
    <row r="29" spans="2:21" x14ac:dyDescent="0.25">
      <c r="B29" s="177">
        <f>MAX(B$15:B28)+1</f>
        <v>10</v>
      </c>
      <c r="D29" s="189" t="s">
        <v>494</v>
      </c>
      <c r="F29" s="188">
        <f t="shared" si="1"/>
        <v>19982.098694127424</v>
      </c>
      <c r="H29" s="188">
        <v>-524.65692184606644</v>
      </c>
      <c r="I29" s="188">
        <v>-379.9395604722389</v>
      </c>
      <c r="J29" s="188">
        <v>-110.15786427176468</v>
      </c>
      <c r="K29" s="188">
        <v>0</v>
      </c>
      <c r="L29" s="188">
        <v>0</v>
      </c>
      <c r="M29" s="188">
        <v>0</v>
      </c>
      <c r="N29" s="188">
        <v>0</v>
      </c>
      <c r="O29" s="188">
        <v>21008.353392184399</v>
      </c>
      <c r="P29" s="188">
        <v>0</v>
      </c>
      <c r="Q29" s="188">
        <v>-7.327169731488735</v>
      </c>
      <c r="R29" s="188">
        <v>-0.7880377837365018</v>
      </c>
      <c r="S29" s="188">
        <v>0</v>
      </c>
      <c r="T29" s="188">
        <v>-3.3851439516807531</v>
      </c>
      <c r="U29" s="188">
        <v>0</v>
      </c>
    </row>
    <row r="30" spans="2:21" x14ac:dyDescent="0.25">
      <c r="B30" s="177"/>
      <c r="D30" s="190" t="s">
        <v>523</v>
      </c>
      <c r="F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</row>
    <row r="31" spans="2:21" x14ac:dyDescent="0.25">
      <c r="B31" s="177">
        <f>MAX(B$15:B30)+1</f>
        <v>11</v>
      </c>
      <c r="D31" s="192" t="s">
        <v>493</v>
      </c>
      <c r="F31" s="191">
        <f t="shared" si="1"/>
        <v>3643.7497366839407</v>
      </c>
      <c r="H31" s="191">
        <v>2405.7738493715265</v>
      </c>
      <c r="I31" s="191">
        <v>933.14442924965294</v>
      </c>
      <c r="J31" s="191">
        <v>84.692272041672965</v>
      </c>
      <c r="K31" s="191">
        <v>0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8.569421698944403</v>
      </c>
      <c r="R31" s="191">
        <v>0.73527396991915528</v>
      </c>
      <c r="S31" s="191">
        <v>0</v>
      </c>
      <c r="T31" s="191">
        <v>210.83449035222486</v>
      </c>
      <c r="U31" s="191">
        <v>0</v>
      </c>
    </row>
    <row r="32" spans="2:21" x14ac:dyDescent="0.25">
      <c r="B32" s="177">
        <f>MAX(B$15:B31)+1</f>
        <v>12</v>
      </c>
      <c r="D32" s="192" t="s">
        <v>494</v>
      </c>
      <c r="F32" s="191">
        <f t="shared" si="1"/>
        <v>14857.891712271905</v>
      </c>
      <c r="H32" s="191">
        <v>9750.7832187622589</v>
      </c>
      <c r="I32" s="191">
        <v>4829.6745651888004</v>
      </c>
      <c r="J32" s="191">
        <v>236.41613601447773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10.776617718561695</v>
      </c>
      <c r="R32" s="191">
        <v>8.4014191478771512</v>
      </c>
      <c r="S32" s="191">
        <v>0</v>
      </c>
      <c r="T32" s="191">
        <v>21.839755439928869</v>
      </c>
      <c r="U32" s="191">
        <v>0</v>
      </c>
    </row>
    <row r="33" spans="2:21" x14ac:dyDescent="0.25">
      <c r="B33" s="177"/>
      <c r="D33" s="193" t="s">
        <v>524</v>
      </c>
      <c r="F33" s="194"/>
      <c r="G33" s="195"/>
      <c r="H33" s="196"/>
      <c r="I33" s="196"/>
      <c r="J33" s="196"/>
      <c r="K33" s="194"/>
      <c r="L33" s="196"/>
      <c r="M33" s="196"/>
      <c r="N33" s="196"/>
      <c r="O33" s="196"/>
      <c r="P33" s="196"/>
      <c r="Q33" s="196"/>
      <c r="R33" s="196"/>
      <c r="S33" s="194"/>
      <c r="T33" s="196"/>
      <c r="U33" s="194"/>
    </row>
    <row r="34" spans="2:21" x14ac:dyDescent="0.25">
      <c r="B34" s="177">
        <f>MAX(B$15:B33)+1</f>
        <v>13</v>
      </c>
      <c r="D34" s="197" t="s">
        <v>493</v>
      </c>
      <c r="F34" s="194">
        <f t="shared" si="1"/>
        <v>384.53649996446336</v>
      </c>
      <c r="G34" s="195"/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0</v>
      </c>
      <c r="O34" s="196">
        <v>0</v>
      </c>
      <c r="P34" s="196">
        <v>0</v>
      </c>
      <c r="Q34" s="196">
        <v>0</v>
      </c>
      <c r="R34" s="196">
        <v>0</v>
      </c>
      <c r="S34" s="194">
        <v>384.53649996446336</v>
      </c>
      <c r="T34" s="196">
        <v>0</v>
      </c>
      <c r="U34" s="196">
        <v>0</v>
      </c>
    </row>
    <row r="35" spans="2:21" x14ac:dyDescent="0.25">
      <c r="B35" s="177">
        <f>MAX(B$15:B34)+1</f>
        <v>14</v>
      </c>
      <c r="D35" s="197" t="s">
        <v>494</v>
      </c>
      <c r="F35" s="194">
        <f t="shared" si="1"/>
        <v>7981.693669356896</v>
      </c>
      <c r="G35" s="195"/>
      <c r="H35" s="196">
        <v>0</v>
      </c>
      <c r="I35" s="196">
        <v>0</v>
      </c>
      <c r="J35" s="196">
        <v>0</v>
      </c>
      <c r="K35" s="194">
        <v>5417.533820559569</v>
      </c>
      <c r="L35" s="196">
        <v>0</v>
      </c>
      <c r="M35" s="196">
        <v>0</v>
      </c>
      <c r="N35" s="196">
        <v>0</v>
      </c>
      <c r="O35" s="196">
        <v>0</v>
      </c>
      <c r="P35" s="196">
        <v>0</v>
      </c>
      <c r="Q35" s="196">
        <v>0</v>
      </c>
      <c r="R35" s="196">
        <v>0</v>
      </c>
      <c r="S35" s="194">
        <v>1011.3411214947072</v>
      </c>
      <c r="T35" s="196">
        <v>0</v>
      </c>
      <c r="U35" s="194">
        <v>1552.8187273026197</v>
      </c>
    </row>
    <row r="36" spans="2:21" ht="15.75" thickBot="1" x14ac:dyDescent="0.3">
      <c r="B36" s="177">
        <f>MAX(B$15:B35)+1</f>
        <v>15</v>
      </c>
      <c r="D36" s="1" t="s">
        <v>517</v>
      </c>
      <c r="F36" s="178">
        <f>SUM(F21:F35)</f>
        <v>2794059.0288544213</v>
      </c>
      <c r="H36" s="178">
        <f>SUM(H21:H35)</f>
        <v>1996149.1609599865</v>
      </c>
      <c r="I36" s="178">
        <f t="shared" ref="I36:U36" si="2">SUM(I21:I35)</f>
        <v>502933.68629218551</v>
      </c>
      <c r="J36" s="178">
        <f t="shared" si="2"/>
        <v>115749.31930216886</v>
      </c>
      <c r="K36" s="178">
        <f t="shared" si="2"/>
        <v>79319.391330267361</v>
      </c>
      <c r="L36" s="178">
        <f t="shared" si="2"/>
        <v>315.39612908652992</v>
      </c>
      <c r="M36" s="178">
        <f t="shared" si="2"/>
        <v>11979.814317769407</v>
      </c>
      <c r="N36" s="178">
        <f t="shared" si="2"/>
        <v>708.98744165096548</v>
      </c>
      <c r="O36" s="178">
        <f t="shared" si="2"/>
        <v>56800.691384795231</v>
      </c>
      <c r="P36" s="178">
        <f t="shared" si="2"/>
        <v>1399.2669464238893</v>
      </c>
      <c r="Q36" s="178">
        <f t="shared" si="2"/>
        <v>4222.9319268518566</v>
      </c>
      <c r="R36" s="178">
        <f t="shared" si="2"/>
        <v>2739.875789539602</v>
      </c>
      <c r="S36" s="178">
        <f t="shared" si="2"/>
        <v>1590.5480545812077</v>
      </c>
      <c r="T36" s="178">
        <f t="shared" si="2"/>
        <v>6601.0163315840828</v>
      </c>
      <c r="U36" s="178">
        <f t="shared" si="2"/>
        <v>13548.942647530099</v>
      </c>
    </row>
    <row r="37" spans="2:21" ht="15.75" thickTop="1" x14ac:dyDescent="0.25"/>
    <row r="38" spans="2:21" x14ac:dyDescent="0.25">
      <c r="D38" s="8" t="s">
        <v>525</v>
      </c>
    </row>
    <row r="39" spans="2:21" x14ac:dyDescent="0.25">
      <c r="B39" s="177">
        <f>MAX(B$15:B38)+1</f>
        <v>16</v>
      </c>
      <c r="D39" s="9" t="s">
        <v>515</v>
      </c>
      <c r="F39" s="5">
        <f>SUM(H39:U39)</f>
        <v>2314510.6650552144</v>
      </c>
      <c r="H39" s="5">
        <v>1450841.3440546126</v>
      </c>
      <c r="I39" s="5">
        <v>733943.42346232291</v>
      </c>
      <c r="J39" s="5">
        <v>65463.800750402319</v>
      </c>
      <c r="K39" s="5">
        <v>14971.568016049205</v>
      </c>
      <c r="L39" s="5">
        <v>216.83707199014506</v>
      </c>
      <c r="M39" s="5">
        <v>893.70632062252616</v>
      </c>
      <c r="N39" s="5">
        <v>38.776374620683647</v>
      </c>
      <c r="O39" s="5">
        <v>6151.7358040594445</v>
      </c>
      <c r="P39" s="5">
        <v>42.143237701435908</v>
      </c>
      <c r="Q39" s="5">
        <v>5017.0821746586498</v>
      </c>
      <c r="R39" s="5">
        <v>1458.553976735956</v>
      </c>
      <c r="S39" s="5">
        <v>2645.4583858109327</v>
      </c>
      <c r="T39" s="5">
        <v>31255.990555388689</v>
      </c>
      <c r="U39" s="5">
        <v>1570.2448702387906</v>
      </c>
    </row>
    <row r="40" spans="2:21" ht="15.75" thickBot="1" x14ac:dyDescent="0.3">
      <c r="B40" s="177">
        <f>MAX(B$15:B39)+1</f>
        <v>17</v>
      </c>
      <c r="D40" s="1" t="s">
        <v>526</v>
      </c>
      <c r="F40" s="178">
        <f>SUM(F39:F39)</f>
        <v>2314510.6650552144</v>
      </c>
      <c r="H40" s="178">
        <f t="shared" ref="H40:U40" si="3">SUM(H39:H39)</f>
        <v>1450841.3440546126</v>
      </c>
      <c r="I40" s="178">
        <f t="shared" si="3"/>
        <v>733943.42346232291</v>
      </c>
      <c r="J40" s="178">
        <f t="shared" si="3"/>
        <v>65463.800750402319</v>
      </c>
      <c r="K40" s="178">
        <f t="shared" si="3"/>
        <v>14971.568016049205</v>
      </c>
      <c r="L40" s="178">
        <f t="shared" si="3"/>
        <v>216.83707199014506</v>
      </c>
      <c r="M40" s="178">
        <f t="shared" si="3"/>
        <v>893.70632062252616</v>
      </c>
      <c r="N40" s="178">
        <f t="shared" si="3"/>
        <v>38.776374620683647</v>
      </c>
      <c r="O40" s="178">
        <f t="shared" si="3"/>
        <v>6151.7358040594445</v>
      </c>
      <c r="P40" s="178">
        <f t="shared" si="3"/>
        <v>42.143237701435908</v>
      </c>
      <c r="Q40" s="178">
        <f t="shared" si="3"/>
        <v>5017.0821746586498</v>
      </c>
      <c r="R40" s="178">
        <f t="shared" si="3"/>
        <v>1458.553976735956</v>
      </c>
      <c r="S40" s="178">
        <f t="shared" si="3"/>
        <v>2645.4583858109327</v>
      </c>
      <c r="T40" s="178">
        <f t="shared" si="3"/>
        <v>31255.990555388689</v>
      </c>
      <c r="U40" s="178">
        <f t="shared" si="3"/>
        <v>1570.2448702387906</v>
      </c>
    </row>
    <row r="41" spans="2:21" ht="15.75" thickTop="1" x14ac:dyDescent="0.25">
      <c r="F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</row>
    <row r="42" spans="2:21" x14ac:dyDescent="0.25">
      <c r="D42" s="1" t="s">
        <v>518</v>
      </c>
      <c r="F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</row>
    <row r="43" spans="2:21" x14ac:dyDescent="0.25">
      <c r="B43" s="177">
        <f>MAX(B$15:B42)+1</f>
        <v>18</v>
      </c>
      <c r="D43" s="179" t="s">
        <v>519</v>
      </c>
      <c r="F43" s="180">
        <f t="shared" ref="F43:F61" si="4">SUM(H43:U43)</f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0">
        <v>0</v>
      </c>
      <c r="O43" s="180">
        <v>0</v>
      </c>
      <c r="P43" s="180">
        <v>0</v>
      </c>
      <c r="Q43" s="180">
        <v>0</v>
      </c>
      <c r="R43" s="180">
        <v>0</v>
      </c>
      <c r="S43" s="180">
        <v>0</v>
      </c>
      <c r="T43" s="180">
        <v>0</v>
      </c>
      <c r="U43" s="180">
        <v>0</v>
      </c>
    </row>
    <row r="44" spans="2:21" x14ac:dyDescent="0.25">
      <c r="B44" s="177"/>
      <c r="D44" s="182" t="s">
        <v>527</v>
      </c>
      <c r="F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</row>
    <row r="45" spans="2:21" x14ac:dyDescent="0.25">
      <c r="B45" s="177">
        <f>MAX(B$15:B44)+1</f>
        <v>19</v>
      </c>
      <c r="D45" s="184" t="s">
        <v>493</v>
      </c>
      <c r="F45" s="183">
        <f t="shared" si="4"/>
        <v>6256.3483197162968</v>
      </c>
      <c r="H45" s="183">
        <v>2152.5828531674765</v>
      </c>
      <c r="I45" s="183">
        <v>1438.6805949160653</v>
      </c>
      <c r="J45" s="183">
        <v>161.95851621645005</v>
      </c>
      <c r="K45" s="183">
        <v>0</v>
      </c>
      <c r="L45" s="183">
        <v>0</v>
      </c>
      <c r="M45" s="183">
        <v>276.75643138186359</v>
      </c>
      <c r="N45" s="183">
        <v>0</v>
      </c>
      <c r="O45" s="183">
        <v>280.10076011935627</v>
      </c>
      <c r="P45" s="183">
        <v>0</v>
      </c>
      <c r="Q45" s="183">
        <v>2.3664017969908864</v>
      </c>
      <c r="R45" s="183">
        <v>2.778472583432709E-2</v>
      </c>
      <c r="S45" s="183">
        <v>1792.7806724011955</v>
      </c>
      <c r="T45" s="183">
        <v>151.09430499106512</v>
      </c>
      <c r="U45" s="183">
        <v>0</v>
      </c>
    </row>
    <row r="46" spans="2:21" x14ac:dyDescent="0.25">
      <c r="B46" s="177">
        <f>MAX(B$15:B45)+1</f>
        <v>20</v>
      </c>
      <c r="D46" s="184" t="s">
        <v>494</v>
      </c>
      <c r="F46" s="183">
        <f t="shared" si="4"/>
        <v>26806.621812724978</v>
      </c>
      <c r="H46" s="183">
        <v>9044.3577842019404</v>
      </c>
      <c r="I46" s="183">
        <v>6454.7299653607688</v>
      </c>
      <c r="J46" s="183">
        <v>1801.6973081918029</v>
      </c>
      <c r="K46" s="183">
        <v>7891.6506036607198</v>
      </c>
      <c r="L46" s="183">
        <v>132.21629448691999</v>
      </c>
      <c r="M46" s="183">
        <v>0</v>
      </c>
      <c r="N46" s="183">
        <v>0</v>
      </c>
      <c r="O46" s="183">
        <v>887.00508482388113</v>
      </c>
      <c r="P46" s="183">
        <v>0</v>
      </c>
      <c r="Q46" s="183">
        <v>11.138091273151117</v>
      </c>
      <c r="R46" s="183">
        <v>0.84576339869717987</v>
      </c>
      <c r="S46" s="183">
        <v>0</v>
      </c>
      <c r="T46" s="183">
        <v>47.255092397077846</v>
      </c>
      <c r="U46" s="183">
        <v>535.7258249300138</v>
      </c>
    </row>
    <row r="47" spans="2:21" x14ac:dyDescent="0.25">
      <c r="B47" s="177"/>
      <c r="D47" s="185" t="s">
        <v>521</v>
      </c>
      <c r="F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</row>
    <row r="48" spans="2:21" x14ac:dyDescent="0.25">
      <c r="B48" s="177">
        <f>MAX(B$15:B47)+1</f>
        <v>21</v>
      </c>
      <c r="D48" s="198" t="s">
        <v>493</v>
      </c>
      <c r="F48" s="186">
        <f t="shared" si="4"/>
        <v>13511.569027935435</v>
      </c>
      <c r="H48" s="186">
        <v>6607.0941760513424</v>
      </c>
      <c r="I48" s="186">
        <v>4171.367244164614</v>
      </c>
      <c r="J48" s="186">
        <v>754.31779487415406</v>
      </c>
      <c r="K48" s="186">
        <v>0</v>
      </c>
      <c r="L48" s="186">
        <v>0</v>
      </c>
      <c r="M48" s="186">
        <v>616.94988924066263</v>
      </c>
      <c r="N48" s="186">
        <v>38.776374620683647</v>
      </c>
      <c r="O48" s="186">
        <v>632.40742133347385</v>
      </c>
      <c r="P48" s="186">
        <v>42.143237701435908</v>
      </c>
      <c r="Q48" s="186">
        <v>72.931421268826938</v>
      </c>
      <c r="R48" s="186">
        <v>14.132809928670461</v>
      </c>
      <c r="S48" s="186">
        <v>18.577907982422282</v>
      </c>
      <c r="T48" s="186">
        <v>542.87075076914721</v>
      </c>
      <c r="U48" s="186">
        <v>0</v>
      </c>
    </row>
    <row r="49" spans="2:21" x14ac:dyDescent="0.25">
      <c r="B49" s="177">
        <f>MAX(B$15:B48)+1</f>
        <v>22</v>
      </c>
      <c r="D49" s="198" t="s">
        <v>528</v>
      </c>
      <c r="F49" s="186">
        <f t="shared" si="4"/>
        <v>59940.555531041035</v>
      </c>
      <c r="H49" s="186">
        <v>29208.144535950076</v>
      </c>
      <c r="I49" s="186">
        <v>21345.053482200012</v>
      </c>
      <c r="J49" s="186">
        <v>7177.5676527015312</v>
      </c>
      <c r="K49" s="186">
        <v>0</v>
      </c>
      <c r="L49" s="186">
        <v>0</v>
      </c>
      <c r="M49" s="186">
        <v>0</v>
      </c>
      <c r="N49" s="186">
        <v>0</v>
      </c>
      <c r="O49" s="186">
        <v>1164.8338796077746</v>
      </c>
      <c r="P49" s="186">
        <v>0</v>
      </c>
      <c r="Q49" s="186">
        <v>735.01456801046299</v>
      </c>
      <c r="R49" s="186">
        <v>79.130737423646735</v>
      </c>
      <c r="S49" s="186">
        <v>0.23512170974873656</v>
      </c>
      <c r="T49" s="186">
        <v>230.57555343779103</v>
      </c>
      <c r="U49" s="186">
        <v>0</v>
      </c>
    </row>
    <row r="50" spans="2:21" x14ac:dyDescent="0.25">
      <c r="B50" s="177"/>
      <c r="D50" s="187" t="s">
        <v>522</v>
      </c>
      <c r="F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</row>
    <row r="51" spans="2:21" x14ac:dyDescent="0.25">
      <c r="B51" s="177">
        <f>MAX(B$15:B50)+1</f>
        <v>23</v>
      </c>
      <c r="D51" s="199" t="s">
        <v>493</v>
      </c>
      <c r="F51" s="188">
        <f>SUM(H51:U51)</f>
        <v>270151.24827165739</v>
      </c>
      <c r="H51" s="188">
        <v>146570.60684303421</v>
      </c>
      <c r="I51" s="188">
        <v>91856.986141093177</v>
      </c>
      <c r="J51" s="188">
        <v>17683.151194698097</v>
      </c>
      <c r="K51" s="188">
        <v>0</v>
      </c>
      <c r="L51" s="188">
        <v>0</v>
      </c>
      <c r="M51" s="188">
        <v>0</v>
      </c>
      <c r="N51" s="188">
        <v>0</v>
      </c>
      <c r="O51" s="188">
        <v>0</v>
      </c>
      <c r="P51" s="188">
        <v>0</v>
      </c>
      <c r="Q51" s="188">
        <v>1663.630350465118</v>
      </c>
      <c r="R51" s="188">
        <v>322.35958850023576</v>
      </c>
      <c r="S51" s="188">
        <v>0</v>
      </c>
      <c r="T51" s="188">
        <v>12054.514153866547</v>
      </c>
      <c r="U51" s="188">
        <v>0</v>
      </c>
    </row>
    <row r="52" spans="2:21" x14ac:dyDescent="0.25">
      <c r="B52" s="177">
        <f>MAX(B$15:B51)+1</f>
        <v>24</v>
      </c>
      <c r="D52" s="199" t="s">
        <v>528</v>
      </c>
      <c r="F52" s="188">
        <f>SUM(H52:U52)</f>
        <v>50500.29610179962</v>
      </c>
      <c r="H52" s="188">
        <v>23502.497470509596</v>
      </c>
      <c r="I52" s="188">
        <v>16801.007807835136</v>
      </c>
      <c r="J52" s="188">
        <v>6011.4785196286311</v>
      </c>
      <c r="K52" s="188">
        <v>0</v>
      </c>
      <c r="L52" s="188">
        <v>0</v>
      </c>
      <c r="M52" s="188">
        <v>0</v>
      </c>
      <c r="N52" s="188">
        <v>0</v>
      </c>
      <c r="O52" s="188">
        <v>3187.3886581749575</v>
      </c>
      <c r="P52" s="188">
        <v>0</v>
      </c>
      <c r="Q52" s="188">
        <v>728.97119341364862</v>
      </c>
      <c r="R52" s="188">
        <v>78.489757017626744</v>
      </c>
      <c r="S52" s="188">
        <v>0</v>
      </c>
      <c r="T52" s="188">
        <v>190.4626952200168</v>
      </c>
      <c r="U52" s="188">
        <v>0</v>
      </c>
    </row>
    <row r="53" spans="2:21" x14ac:dyDescent="0.25">
      <c r="B53" s="177"/>
      <c r="D53" s="190" t="s">
        <v>523</v>
      </c>
      <c r="F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</row>
    <row r="54" spans="2:21" x14ac:dyDescent="0.25">
      <c r="B54" s="177">
        <f>MAX(B$15:B53)+1</f>
        <v>25</v>
      </c>
      <c r="D54" s="200" t="s">
        <v>493</v>
      </c>
      <c r="F54" s="191">
        <f t="shared" si="4"/>
        <v>270929.52717932063</v>
      </c>
      <c r="H54" s="191">
        <v>178880.33443915378</v>
      </c>
      <c r="I54" s="191">
        <v>69383.573866603023</v>
      </c>
      <c r="J54" s="191">
        <v>6297.2593833721794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637.1758591763579</v>
      </c>
      <c r="R54" s="191">
        <v>54.670996477038791</v>
      </c>
      <c r="S54" s="191">
        <v>0</v>
      </c>
      <c r="T54" s="191">
        <v>15676.512634538278</v>
      </c>
      <c r="U54" s="191">
        <v>0</v>
      </c>
    </row>
    <row r="55" spans="2:21" x14ac:dyDescent="0.25">
      <c r="B55" s="177">
        <f>MAX(B$15:B54)+1</f>
        <v>26</v>
      </c>
      <c r="D55" s="200" t="s">
        <v>528</v>
      </c>
      <c r="F55" s="191">
        <f t="shared" si="4"/>
        <v>1607381.5768921005</v>
      </c>
      <c r="H55" s="191">
        <v>1054875.725952544</v>
      </c>
      <c r="I55" s="191">
        <v>522492.0243601501</v>
      </c>
      <c r="J55" s="191">
        <v>25576.370380719476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1165.8542892540936</v>
      </c>
      <c r="R55" s="191">
        <v>908.89653926420601</v>
      </c>
      <c r="S55" s="191">
        <v>0</v>
      </c>
      <c r="T55" s="191">
        <v>2362.7053701687569</v>
      </c>
      <c r="U55" s="191">
        <v>0</v>
      </c>
    </row>
    <row r="56" spans="2:21" x14ac:dyDescent="0.25">
      <c r="B56" s="177"/>
      <c r="D56" s="201" t="s">
        <v>529</v>
      </c>
      <c r="F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</row>
    <row r="57" spans="2:21" x14ac:dyDescent="0.25">
      <c r="B57" s="177">
        <f>MAX(B$15:B56)+1</f>
        <v>27</v>
      </c>
      <c r="D57" s="203" t="s">
        <v>493</v>
      </c>
      <c r="F57" s="202">
        <f t="shared" si="4"/>
        <v>0</v>
      </c>
      <c r="H57" s="202">
        <v>0</v>
      </c>
      <c r="I57" s="202">
        <v>0</v>
      </c>
      <c r="J57" s="202">
        <v>0</v>
      </c>
      <c r="K57" s="202">
        <v>0</v>
      </c>
      <c r="L57" s="202">
        <v>0</v>
      </c>
      <c r="M57" s="202">
        <v>0</v>
      </c>
      <c r="N57" s="202">
        <v>0</v>
      </c>
      <c r="O57" s="202">
        <v>0</v>
      </c>
      <c r="P57" s="202">
        <v>0</v>
      </c>
      <c r="Q57" s="202">
        <v>0</v>
      </c>
      <c r="R57" s="202">
        <v>0</v>
      </c>
      <c r="S57" s="202">
        <v>0</v>
      </c>
      <c r="T57" s="202">
        <v>0</v>
      </c>
      <c r="U57" s="202">
        <v>0</v>
      </c>
    </row>
    <row r="58" spans="2:21" x14ac:dyDescent="0.25">
      <c r="B58" s="177">
        <f>MAX(B$15:B57)+1</f>
        <v>28</v>
      </c>
      <c r="D58" s="203" t="s">
        <v>528</v>
      </c>
      <c r="F58" s="202">
        <f t="shared" si="4"/>
        <v>4544.7147344618752</v>
      </c>
      <c r="H58" s="202">
        <v>0</v>
      </c>
      <c r="I58" s="202">
        <v>0</v>
      </c>
      <c r="J58" s="202">
        <v>0</v>
      </c>
      <c r="K58" s="202">
        <v>4194.1656417727563</v>
      </c>
      <c r="L58" s="202">
        <v>84.620777503225057</v>
      </c>
      <c r="M58" s="202">
        <v>0</v>
      </c>
      <c r="N58" s="202">
        <v>0</v>
      </c>
      <c r="O58" s="202">
        <v>0</v>
      </c>
      <c r="P58" s="202">
        <v>0</v>
      </c>
      <c r="Q58" s="202">
        <v>0</v>
      </c>
      <c r="R58" s="202">
        <v>0</v>
      </c>
      <c r="S58" s="202">
        <v>0</v>
      </c>
      <c r="T58" s="202">
        <v>0</v>
      </c>
      <c r="U58" s="202">
        <v>265.92831518589384</v>
      </c>
    </row>
    <row r="59" spans="2:21" x14ac:dyDescent="0.25">
      <c r="B59" s="177"/>
      <c r="D59" s="193" t="s">
        <v>524</v>
      </c>
      <c r="F59" s="194"/>
      <c r="G59" s="195"/>
      <c r="H59" s="196"/>
      <c r="I59" s="196"/>
      <c r="J59" s="196"/>
      <c r="K59" s="194"/>
      <c r="L59" s="196"/>
      <c r="M59" s="196"/>
      <c r="N59" s="196"/>
      <c r="O59" s="196"/>
      <c r="P59" s="196"/>
      <c r="Q59" s="196"/>
      <c r="R59" s="196"/>
      <c r="S59" s="194"/>
      <c r="T59" s="196"/>
      <c r="U59" s="194"/>
    </row>
    <row r="60" spans="2:21" x14ac:dyDescent="0.25">
      <c r="B60" s="177">
        <f>MAX(B$15:B59)+1</f>
        <v>29</v>
      </c>
      <c r="D60" s="204" t="s">
        <v>493</v>
      </c>
      <c r="F60" s="194">
        <f t="shared" si="4"/>
        <v>145.58048863032886</v>
      </c>
      <c r="G60" s="195"/>
      <c r="H60" s="196">
        <v>0</v>
      </c>
      <c r="I60" s="196"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196">
        <v>0</v>
      </c>
      <c r="S60" s="194">
        <v>145.58048863032886</v>
      </c>
      <c r="T60" s="196">
        <v>0</v>
      </c>
      <c r="U60" s="196">
        <v>0</v>
      </c>
    </row>
    <row r="61" spans="2:21" x14ac:dyDescent="0.25">
      <c r="B61" s="177">
        <f>MAX(B$15:B60)+1</f>
        <v>30</v>
      </c>
      <c r="D61" s="204" t="s">
        <v>528</v>
      </c>
      <c r="F61" s="194">
        <f t="shared" si="4"/>
        <v>4342.6266958258475</v>
      </c>
      <c r="G61" s="195"/>
      <c r="H61" s="196">
        <v>0</v>
      </c>
      <c r="I61" s="196">
        <v>0</v>
      </c>
      <c r="J61" s="196">
        <v>0</v>
      </c>
      <c r="K61" s="194">
        <v>2885.7517706157278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194">
        <v>688.28419508723766</v>
      </c>
      <c r="T61" s="196">
        <v>0</v>
      </c>
      <c r="U61" s="194">
        <v>768.59073012288263</v>
      </c>
    </row>
    <row r="62" spans="2:21" ht="15.75" thickBot="1" x14ac:dyDescent="0.3">
      <c r="B62" s="177">
        <f>MAX(B$15:B61)+1</f>
        <v>31</v>
      </c>
      <c r="D62" s="1" t="s">
        <v>526</v>
      </c>
      <c r="F62" s="178">
        <f>SUM(F43:F61)</f>
        <v>2314510.665055214</v>
      </c>
      <c r="H62" s="178">
        <f>SUM(H43:H61)</f>
        <v>1450841.3440546123</v>
      </c>
      <c r="I62" s="178">
        <f t="shared" ref="I62:U62" si="5">SUM(I43:I61)</f>
        <v>733943.42346232291</v>
      </c>
      <c r="J62" s="178">
        <f t="shared" si="5"/>
        <v>65463.800750402319</v>
      </c>
      <c r="K62" s="178">
        <f t="shared" si="5"/>
        <v>14971.568016049205</v>
      </c>
      <c r="L62" s="178">
        <f t="shared" si="5"/>
        <v>216.83707199014503</v>
      </c>
      <c r="M62" s="178">
        <f t="shared" si="5"/>
        <v>893.70632062252616</v>
      </c>
      <c r="N62" s="178">
        <f t="shared" si="5"/>
        <v>38.776374620683647</v>
      </c>
      <c r="O62" s="178">
        <f t="shared" si="5"/>
        <v>6151.7358040594436</v>
      </c>
      <c r="P62" s="178">
        <f t="shared" si="5"/>
        <v>42.143237701435908</v>
      </c>
      <c r="Q62" s="178">
        <f t="shared" si="5"/>
        <v>5017.0821746586498</v>
      </c>
      <c r="R62" s="178">
        <f t="shared" si="5"/>
        <v>1458.553976735956</v>
      </c>
      <c r="S62" s="178">
        <f t="shared" si="5"/>
        <v>2645.4583858109327</v>
      </c>
      <c r="T62" s="178">
        <f t="shared" si="5"/>
        <v>31255.990555388682</v>
      </c>
      <c r="U62" s="178">
        <f t="shared" si="5"/>
        <v>1570.2448702387903</v>
      </c>
    </row>
    <row r="63" spans="2:21" ht="15.75" thickTop="1" x14ac:dyDescent="0.25"/>
    <row r="64" spans="2:21" x14ac:dyDescent="0.25">
      <c r="D64" s="8" t="s">
        <v>530</v>
      </c>
    </row>
    <row r="65" spans="2:21" x14ac:dyDescent="0.25">
      <c r="B65" s="177">
        <f>MAX(B$15:B64)+1</f>
        <v>32</v>
      </c>
      <c r="D65" s="9" t="s">
        <v>515</v>
      </c>
      <c r="F65" s="5">
        <f>SUM(H65:U65)</f>
        <v>5108569.6939096348</v>
      </c>
      <c r="H65" s="5">
        <f t="shared" ref="H65:U65" si="6">H15+H39</f>
        <v>3445498.7813915806</v>
      </c>
      <c r="I65" s="5">
        <f t="shared" si="6"/>
        <v>1236250.4917672654</v>
      </c>
      <c r="J65" s="5">
        <f t="shared" si="6"/>
        <v>181692.77275396517</v>
      </c>
      <c r="K65" s="5">
        <f t="shared" si="6"/>
        <v>95428.627486738798</v>
      </c>
      <c r="L65" s="5">
        <f t="shared" si="6"/>
        <v>532.23320107667496</v>
      </c>
      <c r="M65" s="5">
        <f t="shared" si="6"/>
        <v>12873.520638391934</v>
      </c>
      <c r="N65" s="5">
        <f t="shared" si="6"/>
        <v>747.76381627164915</v>
      </c>
      <c r="O65" s="5">
        <f t="shared" si="6"/>
        <v>63507.47272613649</v>
      </c>
      <c r="P65" s="5">
        <f t="shared" si="6"/>
        <v>1441.4101841253253</v>
      </c>
      <c r="Q65" s="5">
        <f t="shared" si="6"/>
        <v>9236.5997835084199</v>
      </c>
      <c r="R65" s="5">
        <f t="shared" si="6"/>
        <v>4197.0165058584062</v>
      </c>
      <c r="S65" s="5">
        <f t="shared" si="6"/>
        <v>4236.0064403921406</v>
      </c>
      <c r="T65" s="5">
        <f t="shared" si="6"/>
        <v>37807.809696555421</v>
      </c>
      <c r="U65" s="5">
        <f t="shared" si="6"/>
        <v>15119.187517768887</v>
      </c>
    </row>
    <row r="66" spans="2:21" x14ac:dyDescent="0.25">
      <c r="B66" s="177">
        <f>MAX(B$15:B65)+1</f>
        <v>33</v>
      </c>
      <c r="D66" s="9" t="s">
        <v>516</v>
      </c>
      <c r="F66" s="5">
        <f>ROUND(SUM(H66:U66),0)</f>
        <v>0</v>
      </c>
      <c r="H66" s="5">
        <f t="shared" ref="H66:U66" si="7">H16</f>
        <v>1491.723623018434</v>
      </c>
      <c r="I66" s="5">
        <f t="shared" si="7"/>
        <v>626.61798724296159</v>
      </c>
      <c r="J66" s="5">
        <f t="shared" si="7"/>
        <v>-479.65270139396523</v>
      </c>
      <c r="K66" s="5">
        <f t="shared" si="7"/>
        <v>-1137.6681404222254</v>
      </c>
      <c r="L66" s="5">
        <f t="shared" si="7"/>
        <v>0</v>
      </c>
      <c r="M66" s="5">
        <f t="shared" si="7"/>
        <v>0</v>
      </c>
      <c r="N66" s="5">
        <f t="shared" si="7"/>
        <v>0</v>
      </c>
      <c r="O66" s="5">
        <f t="shared" si="7"/>
        <v>-555.04553728179883</v>
      </c>
      <c r="P66" s="5">
        <f t="shared" si="7"/>
        <v>0</v>
      </c>
      <c r="Q66" s="5">
        <f t="shared" si="7"/>
        <v>3.4143180020884301</v>
      </c>
      <c r="R66" s="5">
        <f t="shared" si="7"/>
        <v>1.4132604171517227</v>
      </c>
      <c r="S66" s="5">
        <f t="shared" si="7"/>
        <v>0</v>
      </c>
      <c r="T66" s="5">
        <f t="shared" si="7"/>
        <v>49.197190417353312</v>
      </c>
      <c r="U66" s="5">
        <f t="shared" si="7"/>
        <v>0</v>
      </c>
    </row>
    <row r="67" spans="2:21" ht="15.75" thickBot="1" x14ac:dyDescent="0.3">
      <c r="B67" s="177">
        <f>MAX(B$15:B66)+1</f>
        <v>34</v>
      </c>
      <c r="D67" s="1" t="s">
        <v>34</v>
      </c>
      <c r="F67" s="178">
        <f>SUM(F65:F66)</f>
        <v>5108569.6939096348</v>
      </c>
      <c r="H67" s="178">
        <f t="shared" ref="H67:Q67" si="8">SUM(H65:H66)</f>
        <v>3446990.5050145988</v>
      </c>
      <c r="I67" s="178">
        <f t="shared" si="8"/>
        <v>1236877.1097545084</v>
      </c>
      <c r="J67" s="178">
        <f t="shared" si="8"/>
        <v>181213.1200525712</v>
      </c>
      <c r="K67" s="178">
        <f t="shared" si="8"/>
        <v>94290.95934631658</v>
      </c>
      <c r="L67" s="178">
        <f t="shared" si="8"/>
        <v>532.23320107667496</v>
      </c>
      <c r="M67" s="178">
        <f t="shared" si="8"/>
        <v>12873.520638391934</v>
      </c>
      <c r="N67" s="178">
        <f t="shared" si="8"/>
        <v>747.76381627164915</v>
      </c>
      <c r="O67" s="178">
        <f t="shared" si="8"/>
        <v>62952.427188854694</v>
      </c>
      <c r="P67" s="178">
        <f t="shared" si="8"/>
        <v>1441.4101841253253</v>
      </c>
      <c r="Q67" s="178">
        <f t="shared" si="8"/>
        <v>9240.0141015105091</v>
      </c>
      <c r="R67" s="178">
        <f>SUM(R65:R66)</f>
        <v>4198.429766275558</v>
      </c>
      <c r="S67" s="178">
        <f>SUM(S65:S66)</f>
        <v>4236.0064403921406</v>
      </c>
      <c r="T67" s="178">
        <f>SUM(T65:T66)</f>
        <v>37857.006886972777</v>
      </c>
      <c r="U67" s="178">
        <f>SUM(U65:U66)</f>
        <v>15119.187517768887</v>
      </c>
    </row>
    <row r="68" spans="2:21" ht="15.75" thickTop="1" x14ac:dyDescent="0.25">
      <c r="F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</row>
    <row r="69" spans="2:21" x14ac:dyDescent="0.25">
      <c r="D69" s="1" t="s">
        <v>518</v>
      </c>
      <c r="F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</row>
    <row r="70" spans="2:21" x14ac:dyDescent="0.25">
      <c r="B70" s="177"/>
      <c r="D70" s="179" t="s">
        <v>519</v>
      </c>
      <c r="F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</row>
    <row r="71" spans="2:21" x14ac:dyDescent="0.25">
      <c r="B71" s="177">
        <f>MAX(B$15:B70)+1</f>
        <v>35</v>
      </c>
      <c r="D71" s="181" t="s">
        <v>493</v>
      </c>
      <c r="F71" s="180">
        <f t="shared" ref="F71:F90" si="9">SUM(H71:U71)</f>
        <v>318998.43700988358</v>
      </c>
      <c r="H71" s="180">
        <f>H21</f>
        <v>291498.80325520912</v>
      </c>
      <c r="I71" s="180">
        <f t="shared" ref="I71:U72" si="10">I21</f>
        <v>20941.817985800408</v>
      </c>
      <c r="J71" s="180">
        <f t="shared" si="10"/>
        <v>2631.713208928647</v>
      </c>
      <c r="K71" s="180">
        <f t="shared" si="10"/>
        <v>0</v>
      </c>
      <c r="L71" s="180">
        <f t="shared" si="10"/>
        <v>0</v>
      </c>
      <c r="M71" s="180">
        <f t="shared" si="10"/>
        <v>2105.0543662011682</v>
      </c>
      <c r="N71" s="180">
        <f t="shared" si="10"/>
        <v>13.950514315209631</v>
      </c>
      <c r="O71" s="180">
        <f t="shared" si="10"/>
        <v>1276.3315614115641</v>
      </c>
      <c r="P71" s="180">
        <f t="shared" si="10"/>
        <v>6.4409273701736662</v>
      </c>
      <c r="Q71" s="180">
        <f t="shared" si="10"/>
        <v>154.4395629862527</v>
      </c>
      <c r="R71" s="180">
        <f t="shared" si="10"/>
        <v>337.7625253068847</v>
      </c>
      <c r="S71" s="180">
        <f t="shared" si="10"/>
        <v>0</v>
      </c>
      <c r="T71" s="180">
        <f t="shared" si="10"/>
        <v>32.123102354161759</v>
      </c>
      <c r="U71" s="180">
        <f t="shared" si="10"/>
        <v>0</v>
      </c>
    </row>
    <row r="72" spans="2:21" x14ac:dyDescent="0.25">
      <c r="B72" s="177">
        <f>MAX(B$15:B71)+1</f>
        <v>36</v>
      </c>
      <c r="D72" s="181" t="s">
        <v>494</v>
      </c>
      <c r="F72" s="180">
        <f t="shared" si="9"/>
        <v>1170620.8532718355</v>
      </c>
      <c r="H72" s="180">
        <f>H22</f>
        <v>1046560.1231029264</v>
      </c>
      <c r="I72" s="180">
        <f t="shared" si="10"/>
        <v>92602.367017907396</v>
      </c>
      <c r="J72" s="180">
        <f t="shared" si="10"/>
        <v>21226.241922032175</v>
      </c>
      <c r="K72" s="180">
        <f t="shared" si="10"/>
        <v>5675.6144203465992</v>
      </c>
      <c r="L72" s="180">
        <f t="shared" si="10"/>
        <v>0</v>
      </c>
      <c r="M72" s="180">
        <f t="shared" si="10"/>
        <v>0</v>
      </c>
      <c r="N72" s="180">
        <f t="shared" si="10"/>
        <v>0</v>
      </c>
      <c r="O72" s="180">
        <f t="shared" si="10"/>
        <v>1194.3039788007432</v>
      </c>
      <c r="P72" s="180">
        <f t="shared" si="10"/>
        <v>0</v>
      </c>
      <c r="Q72" s="180">
        <f t="shared" si="10"/>
        <v>1775.3511339341435</v>
      </c>
      <c r="R72" s="180">
        <f t="shared" si="10"/>
        <v>1081.0956059686762</v>
      </c>
      <c r="S72" s="180">
        <f t="shared" si="10"/>
        <v>0</v>
      </c>
      <c r="T72" s="180">
        <f t="shared" si="10"/>
        <v>169.04437349517715</v>
      </c>
      <c r="U72" s="180">
        <f t="shared" si="10"/>
        <v>336.71171642396149</v>
      </c>
    </row>
    <row r="73" spans="2:21" x14ac:dyDescent="0.25">
      <c r="B73" s="177"/>
      <c r="D73" s="182" t="s">
        <v>527</v>
      </c>
      <c r="F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</row>
    <row r="74" spans="2:21" x14ac:dyDescent="0.25">
      <c r="B74" s="177">
        <f>MAX(B$15:B73)+1</f>
        <v>37</v>
      </c>
      <c r="D74" s="205" t="s">
        <v>493</v>
      </c>
      <c r="F74" s="183">
        <f t="shared" si="9"/>
        <v>241985.70218158892</v>
      </c>
      <c r="H74" s="183">
        <f t="shared" ref="H74:U75" si="11">H24+H45</f>
        <v>131451.66245139911</v>
      </c>
      <c r="I74" s="183">
        <f t="shared" si="11"/>
        <v>73807.761567377413</v>
      </c>
      <c r="J74" s="183">
        <f t="shared" si="11"/>
        <v>9351.699229737982</v>
      </c>
      <c r="K74" s="183">
        <f t="shared" si="11"/>
        <v>0</v>
      </c>
      <c r="L74" s="183">
        <f t="shared" si="11"/>
        <v>0</v>
      </c>
      <c r="M74" s="183">
        <f t="shared" si="11"/>
        <v>10151.516382950103</v>
      </c>
      <c r="N74" s="183">
        <f t="shared" si="11"/>
        <v>695.03692733575588</v>
      </c>
      <c r="O74" s="183">
        <f t="shared" si="11"/>
        <v>8454.0246459475184</v>
      </c>
      <c r="P74" s="183">
        <f t="shared" si="11"/>
        <v>1223.9580301865772</v>
      </c>
      <c r="Q74" s="183">
        <f t="shared" si="11"/>
        <v>275.61327197119635</v>
      </c>
      <c r="R74" s="183">
        <f t="shared" si="11"/>
        <v>191.32017373094476</v>
      </c>
      <c r="S74" s="183">
        <f t="shared" si="11"/>
        <v>1987.4511055232326</v>
      </c>
      <c r="T74" s="183">
        <f t="shared" si="11"/>
        <v>4395.6583954290727</v>
      </c>
      <c r="U74" s="183">
        <f t="shared" si="11"/>
        <v>0</v>
      </c>
    </row>
    <row r="75" spans="2:21" x14ac:dyDescent="0.25">
      <c r="B75" s="177">
        <f>MAX(B$15:B74)+1</f>
        <v>38</v>
      </c>
      <c r="D75" s="205" t="s">
        <v>528</v>
      </c>
      <c r="F75" s="183">
        <f t="shared" si="9"/>
        <v>1062789.7011946179</v>
      </c>
      <c r="H75" s="183">
        <f t="shared" si="11"/>
        <v>533850.51360996568</v>
      </c>
      <c r="I75" s="183">
        <f t="shared" si="11"/>
        <v>322876.2485673764</v>
      </c>
      <c r="J75" s="183">
        <f t="shared" si="11"/>
        <v>85218.990373743087</v>
      </c>
      <c r="K75" s="183">
        <f t="shared" si="11"/>
        <v>76117.893693021906</v>
      </c>
      <c r="L75" s="183">
        <f t="shared" si="11"/>
        <v>447.61242357344992</v>
      </c>
      <c r="M75" s="183">
        <f t="shared" si="11"/>
        <v>0</v>
      </c>
      <c r="N75" s="183">
        <f t="shared" si="11"/>
        <v>0</v>
      </c>
      <c r="O75" s="183">
        <f t="shared" si="11"/>
        <v>26034.783651394249</v>
      </c>
      <c r="P75" s="183">
        <f t="shared" si="11"/>
        <v>168.86798886713839</v>
      </c>
      <c r="Q75" s="183">
        <f t="shared" si="11"/>
        <v>2114.6389526055686</v>
      </c>
      <c r="R75" s="183">
        <f t="shared" si="11"/>
        <v>1140.7559938640406</v>
      </c>
      <c r="S75" s="183">
        <f t="shared" si="11"/>
        <v>0</v>
      </c>
      <c r="T75" s="183">
        <f t="shared" si="11"/>
        <v>2624.2579114729142</v>
      </c>
      <c r="U75" s="183">
        <f t="shared" si="11"/>
        <v>12195.138028733532</v>
      </c>
    </row>
    <row r="76" spans="2:21" x14ac:dyDescent="0.25">
      <c r="B76" s="177"/>
      <c r="D76" s="185" t="s">
        <v>521</v>
      </c>
      <c r="F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</row>
    <row r="77" spans="2:21" x14ac:dyDescent="0.25">
      <c r="B77" s="177">
        <f>MAX(B$15:B76)+1</f>
        <v>39</v>
      </c>
      <c r="D77" s="198" t="s">
        <v>493</v>
      </c>
      <c r="F77" s="186">
        <f t="shared" si="9"/>
        <v>13511.569027935435</v>
      </c>
      <c r="H77" s="186">
        <f>H48</f>
        <v>6607.0941760513424</v>
      </c>
      <c r="I77" s="186">
        <f t="shared" ref="I77:U78" si="12">I48</f>
        <v>4171.367244164614</v>
      </c>
      <c r="J77" s="186">
        <f t="shared" si="12"/>
        <v>754.31779487415406</v>
      </c>
      <c r="K77" s="186">
        <f t="shared" si="12"/>
        <v>0</v>
      </c>
      <c r="L77" s="186">
        <f t="shared" si="12"/>
        <v>0</v>
      </c>
      <c r="M77" s="186">
        <f t="shared" si="12"/>
        <v>616.94988924066263</v>
      </c>
      <c r="N77" s="186">
        <f t="shared" si="12"/>
        <v>38.776374620683647</v>
      </c>
      <c r="O77" s="186">
        <f t="shared" si="12"/>
        <v>632.40742133347385</v>
      </c>
      <c r="P77" s="186">
        <f t="shared" si="12"/>
        <v>42.143237701435908</v>
      </c>
      <c r="Q77" s="186">
        <f t="shared" si="12"/>
        <v>72.931421268826938</v>
      </c>
      <c r="R77" s="186">
        <f t="shared" si="12"/>
        <v>14.132809928670461</v>
      </c>
      <c r="S77" s="186">
        <f t="shared" si="12"/>
        <v>18.577907982422282</v>
      </c>
      <c r="T77" s="186">
        <f t="shared" si="12"/>
        <v>542.87075076914721</v>
      </c>
      <c r="U77" s="186">
        <f t="shared" si="12"/>
        <v>0</v>
      </c>
    </row>
    <row r="78" spans="2:21" x14ac:dyDescent="0.25">
      <c r="B78" s="177">
        <f>MAX(B$15:B77)+1</f>
        <v>40</v>
      </c>
      <c r="D78" s="198" t="s">
        <v>528</v>
      </c>
      <c r="F78" s="186">
        <f t="shared" si="9"/>
        <v>59940.555531041035</v>
      </c>
      <c r="H78" s="186">
        <f>H49</f>
        <v>29208.144535950076</v>
      </c>
      <c r="I78" s="186">
        <f t="shared" si="12"/>
        <v>21345.053482200012</v>
      </c>
      <c r="J78" s="186">
        <f t="shared" si="12"/>
        <v>7177.5676527015312</v>
      </c>
      <c r="K78" s="186">
        <f t="shared" si="12"/>
        <v>0</v>
      </c>
      <c r="L78" s="186">
        <f t="shared" si="12"/>
        <v>0</v>
      </c>
      <c r="M78" s="186">
        <f t="shared" si="12"/>
        <v>0</v>
      </c>
      <c r="N78" s="186">
        <f t="shared" si="12"/>
        <v>0</v>
      </c>
      <c r="O78" s="186">
        <f t="shared" si="12"/>
        <v>1164.8338796077746</v>
      </c>
      <c r="P78" s="186">
        <f t="shared" si="12"/>
        <v>0</v>
      </c>
      <c r="Q78" s="186">
        <f t="shared" si="12"/>
        <v>735.01456801046299</v>
      </c>
      <c r="R78" s="186">
        <f t="shared" si="12"/>
        <v>79.130737423646735</v>
      </c>
      <c r="S78" s="186">
        <f t="shared" si="12"/>
        <v>0.23512170974873656</v>
      </c>
      <c r="T78" s="186">
        <f t="shared" si="12"/>
        <v>230.57555343779103</v>
      </c>
      <c r="U78" s="186">
        <f t="shared" si="12"/>
        <v>0</v>
      </c>
    </row>
    <row r="79" spans="2:21" x14ac:dyDescent="0.25">
      <c r="B79" s="177"/>
      <c r="D79" s="187" t="s">
        <v>522</v>
      </c>
      <c r="F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</row>
    <row r="80" spans="2:21" x14ac:dyDescent="0.25">
      <c r="B80" s="177">
        <f>MAX(B$15:B79)+1</f>
        <v>41</v>
      </c>
      <c r="D80" s="199" t="s">
        <v>493</v>
      </c>
      <c r="F80" s="188">
        <f t="shared" si="9"/>
        <v>256028.58328818937</v>
      </c>
      <c r="H80" s="188">
        <f t="shared" ref="H80:U81" si="13">H28+H51</f>
        <v>138923.70587460202</v>
      </c>
      <c r="I80" s="188">
        <f t="shared" si="13"/>
        <v>87073.008421127743</v>
      </c>
      <c r="J80" s="188">
        <f t="shared" si="13"/>
        <v>16756.531043048923</v>
      </c>
      <c r="K80" s="188">
        <f t="shared" si="13"/>
        <v>0</v>
      </c>
      <c r="L80" s="188">
        <f t="shared" si="13"/>
        <v>0</v>
      </c>
      <c r="M80" s="188">
        <f t="shared" si="13"/>
        <v>0</v>
      </c>
      <c r="N80" s="188">
        <f t="shared" si="13"/>
        <v>0</v>
      </c>
      <c r="O80" s="188">
        <f t="shared" si="13"/>
        <v>0</v>
      </c>
      <c r="P80" s="188">
        <f t="shared" si="13"/>
        <v>0</v>
      </c>
      <c r="Q80" s="188">
        <f t="shared" si="13"/>
        <v>1568.0049792039395</v>
      </c>
      <c r="R80" s="188">
        <f t="shared" si="13"/>
        <v>303.82597195976336</v>
      </c>
      <c r="S80" s="188">
        <f t="shared" si="13"/>
        <v>0</v>
      </c>
      <c r="T80" s="188">
        <f t="shared" si="13"/>
        <v>11403.506998246974</v>
      </c>
      <c r="U80" s="188">
        <f t="shared" si="13"/>
        <v>0</v>
      </c>
    </row>
    <row r="81" spans="2:21" x14ac:dyDescent="0.25">
      <c r="B81" s="177">
        <f>MAX(B$15:B80)+1</f>
        <v>42</v>
      </c>
      <c r="D81" s="199" t="s">
        <v>528</v>
      </c>
      <c r="F81" s="188">
        <f t="shared" si="9"/>
        <v>70482.394795927044</v>
      </c>
      <c r="H81" s="188">
        <f t="shared" si="13"/>
        <v>22977.840548663527</v>
      </c>
      <c r="I81" s="188">
        <f t="shared" si="13"/>
        <v>16421.068247362899</v>
      </c>
      <c r="J81" s="188">
        <f t="shared" si="13"/>
        <v>5901.3206553568662</v>
      </c>
      <c r="K81" s="188">
        <f t="shared" si="13"/>
        <v>0</v>
      </c>
      <c r="L81" s="188">
        <f t="shared" si="13"/>
        <v>0</v>
      </c>
      <c r="M81" s="188">
        <f t="shared" si="13"/>
        <v>0</v>
      </c>
      <c r="N81" s="188">
        <f t="shared" si="13"/>
        <v>0</v>
      </c>
      <c r="O81" s="188">
        <f t="shared" si="13"/>
        <v>24195.742050359357</v>
      </c>
      <c r="P81" s="188">
        <f t="shared" si="13"/>
        <v>0</v>
      </c>
      <c r="Q81" s="188">
        <f t="shared" si="13"/>
        <v>721.64402368215985</v>
      </c>
      <c r="R81" s="188">
        <f t="shared" si="13"/>
        <v>77.701719233890245</v>
      </c>
      <c r="S81" s="188">
        <f t="shared" si="13"/>
        <v>0</v>
      </c>
      <c r="T81" s="188">
        <f t="shared" si="13"/>
        <v>187.07755126833604</v>
      </c>
      <c r="U81" s="188">
        <f t="shared" si="13"/>
        <v>0</v>
      </c>
    </row>
    <row r="82" spans="2:21" x14ac:dyDescent="0.25">
      <c r="B82" s="177"/>
      <c r="D82" s="190" t="s">
        <v>523</v>
      </c>
      <c r="F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</row>
    <row r="83" spans="2:21" x14ac:dyDescent="0.25">
      <c r="B83" s="177">
        <f>MAX(B$15:B82)+1</f>
        <v>43</v>
      </c>
      <c r="D83" s="200" t="s">
        <v>493</v>
      </c>
      <c r="F83" s="191">
        <f t="shared" si="9"/>
        <v>274573.2769160046</v>
      </c>
      <c r="H83" s="191">
        <f t="shared" ref="H83:U84" si="14">H31+H54</f>
        <v>181286.10828852531</v>
      </c>
      <c r="I83" s="191">
        <f t="shared" si="14"/>
        <v>70316.718295852683</v>
      </c>
      <c r="J83" s="191">
        <f t="shared" si="14"/>
        <v>6381.9516554138527</v>
      </c>
      <c r="K83" s="191">
        <f t="shared" si="14"/>
        <v>0</v>
      </c>
      <c r="L83" s="191">
        <f t="shared" si="14"/>
        <v>0</v>
      </c>
      <c r="M83" s="191">
        <f t="shared" si="14"/>
        <v>0</v>
      </c>
      <c r="N83" s="191">
        <f t="shared" si="14"/>
        <v>0</v>
      </c>
      <c r="O83" s="191">
        <f t="shared" si="14"/>
        <v>0</v>
      </c>
      <c r="P83" s="191">
        <f t="shared" si="14"/>
        <v>0</v>
      </c>
      <c r="Q83" s="191">
        <f t="shared" si="14"/>
        <v>645.74528087530234</v>
      </c>
      <c r="R83" s="191">
        <f t="shared" si="14"/>
        <v>55.406270446957947</v>
      </c>
      <c r="S83" s="191">
        <f t="shared" si="14"/>
        <v>0</v>
      </c>
      <c r="T83" s="191">
        <f t="shared" si="14"/>
        <v>15887.347124890503</v>
      </c>
      <c r="U83" s="191">
        <f t="shared" si="14"/>
        <v>0</v>
      </c>
    </row>
    <row r="84" spans="2:21" x14ac:dyDescent="0.25">
      <c r="B84" s="177">
        <f>MAX(B$15:B83)+1</f>
        <v>44</v>
      </c>
      <c r="D84" s="200" t="s">
        <v>528</v>
      </c>
      <c r="F84" s="191">
        <f t="shared" si="9"/>
        <v>1622239.4686043726</v>
      </c>
      <c r="H84" s="191">
        <f t="shared" si="14"/>
        <v>1064626.5091713064</v>
      </c>
      <c r="I84" s="191">
        <f t="shared" si="14"/>
        <v>527321.69892533892</v>
      </c>
      <c r="J84" s="191">
        <f t="shared" si="14"/>
        <v>25812.786516733955</v>
      </c>
      <c r="K84" s="191">
        <f t="shared" si="14"/>
        <v>0</v>
      </c>
      <c r="L84" s="191">
        <f t="shared" si="14"/>
        <v>0</v>
      </c>
      <c r="M84" s="191">
        <f t="shared" si="14"/>
        <v>0</v>
      </c>
      <c r="N84" s="191">
        <f t="shared" si="14"/>
        <v>0</v>
      </c>
      <c r="O84" s="191">
        <f t="shared" si="14"/>
        <v>0</v>
      </c>
      <c r="P84" s="191">
        <f t="shared" si="14"/>
        <v>0</v>
      </c>
      <c r="Q84" s="191">
        <f t="shared" si="14"/>
        <v>1176.6309069726553</v>
      </c>
      <c r="R84" s="191">
        <f t="shared" si="14"/>
        <v>917.29795841208318</v>
      </c>
      <c r="S84" s="191">
        <f t="shared" si="14"/>
        <v>0</v>
      </c>
      <c r="T84" s="191">
        <f t="shared" si="14"/>
        <v>2384.5451256086858</v>
      </c>
      <c r="U84" s="191">
        <f t="shared" si="14"/>
        <v>0</v>
      </c>
    </row>
    <row r="85" spans="2:21" x14ac:dyDescent="0.25">
      <c r="B85" s="177"/>
      <c r="D85" s="201" t="s">
        <v>529</v>
      </c>
      <c r="F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</row>
    <row r="86" spans="2:21" x14ac:dyDescent="0.25">
      <c r="B86" s="177">
        <f>MAX(B$15:B85)+1</f>
        <v>45</v>
      </c>
      <c r="D86" s="203" t="s">
        <v>493</v>
      </c>
      <c r="F86" s="202">
        <f t="shared" si="9"/>
        <v>0</v>
      </c>
      <c r="H86" s="202">
        <f>H57</f>
        <v>0</v>
      </c>
      <c r="I86" s="202">
        <f t="shared" ref="I86:U87" si="15">I57</f>
        <v>0</v>
      </c>
      <c r="J86" s="202">
        <f t="shared" si="15"/>
        <v>0</v>
      </c>
      <c r="K86" s="202">
        <f t="shared" si="15"/>
        <v>0</v>
      </c>
      <c r="L86" s="202">
        <f t="shared" si="15"/>
        <v>0</v>
      </c>
      <c r="M86" s="202">
        <f t="shared" si="15"/>
        <v>0</v>
      </c>
      <c r="N86" s="202">
        <f t="shared" si="15"/>
        <v>0</v>
      </c>
      <c r="O86" s="202">
        <f t="shared" si="15"/>
        <v>0</v>
      </c>
      <c r="P86" s="202">
        <f t="shared" si="15"/>
        <v>0</v>
      </c>
      <c r="Q86" s="202">
        <f t="shared" si="15"/>
        <v>0</v>
      </c>
      <c r="R86" s="202">
        <f t="shared" si="15"/>
        <v>0</v>
      </c>
      <c r="S86" s="202">
        <f t="shared" si="15"/>
        <v>0</v>
      </c>
      <c r="T86" s="202">
        <f t="shared" si="15"/>
        <v>0</v>
      </c>
      <c r="U86" s="202">
        <f t="shared" si="15"/>
        <v>0</v>
      </c>
    </row>
    <row r="87" spans="2:21" x14ac:dyDescent="0.25">
      <c r="B87" s="177">
        <f>MAX(B$15:B86)+1</f>
        <v>46</v>
      </c>
      <c r="D87" s="203" t="s">
        <v>528</v>
      </c>
      <c r="F87" s="202">
        <f t="shared" si="9"/>
        <v>4544.7147344618752</v>
      </c>
      <c r="H87" s="202">
        <f>H58</f>
        <v>0</v>
      </c>
      <c r="I87" s="202">
        <f t="shared" si="15"/>
        <v>0</v>
      </c>
      <c r="J87" s="202">
        <f t="shared" si="15"/>
        <v>0</v>
      </c>
      <c r="K87" s="202">
        <f t="shared" si="15"/>
        <v>4194.1656417727563</v>
      </c>
      <c r="L87" s="202">
        <f t="shared" si="15"/>
        <v>84.620777503225057</v>
      </c>
      <c r="M87" s="202">
        <f t="shared" si="15"/>
        <v>0</v>
      </c>
      <c r="N87" s="202">
        <f t="shared" si="15"/>
        <v>0</v>
      </c>
      <c r="O87" s="202">
        <f t="shared" si="15"/>
        <v>0</v>
      </c>
      <c r="P87" s="202">
        <f t="shared" si="15"/>
        <v>0</v>
      </c>
      <c r="Q87" s="202">
        <f t="shared" si="15"/>
        <v>0</v>
      </c>
      <c r="R87" s="202">
        <f t="shared" si="15"/>
        <v>0</v>
      </c>
      <c r="S87" s="202">
        <f t="shared" si="15"/>
        <v>0</v>
      </c>
      <c r="T87" s="202">
        <f t="shared" si="15"/>
        <v>0</v>
      </c>
      <c r="U87" s="202">
        <f t="shared" si="15"/>
        <v>265.92831518589384</v>
      </c>
    </row>
    <row r="88" spans="2:21" x14ac:dyDescent="0.25">
      <c r="B88" s="177"/>
      <c r="D88" s="193" t="s">
        <v>524</v>
      </c>
      <c r="F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</row>
    <row r="89" spans="2:21" x14ac:dyDescent="0.25">
      <c r="B89" s="177">
        <f>MAX(B$15:B88)+1</f>
        <v>47</v>
      </c>
      <c r="D89" s="204" t="s">
        <v>493</v>
      </c>
      <c r="F89" s="194">
        <f t="shared" si="9"/>
        <v>530.11698859479225</v>
      </c>
      <c r="H89" s="194">
        <f t="shared" ref="H89:U90" si="16">H60+H34</f>
        <v>0</v>
      </c>
      <c r="I89" s="194">
        <f t="shared" si="16"/>
        <v>0</v>
      </c>
      <c r="J89" s="194">
        <f t="shared" si="16"/>
        <v>0</v>
      </c>
      <c r="K89" s="194">
        <f t="shared" si="16"/>
        <v>0</v>
      </c>
      <c r="L89" s="194">
        <f t="shared" si="16"/>
        <v>0</v>
      </c>
      <c r="M89" s="194">
        <f t="shared" si="16"/>
        <v>0</v>
      </c>
      <c r="N89" s="194">
        <f t="shared" si="16"/>
        <v>0</v>
      </c>
      <c r="O89" s="194">
        <f t="shared" si="16"/>
        <v>0</v>
      </c>
      <c r="P89" s="194">
        <f t="shared" si="16"/>
        <v>0</v>
      </c>
      <c r="Q89" s="194">
        <f t="shared" si="16"/>
        <v>0</v>
      </c>
      <c r="R89" s="194">
        <f t="shared" si="16"/>
        <v>0</v>
      </c>
      <c r="S89" s="194">
        <f t="shared" si="16"/>
        <v>530.11698859479225</v>
      </c>
      <c r="T89" s="194">
        <f t="shared" si="16"/>
        <v>0</v>
      </c>
      <c r="U89" s="194">
        <f t="shared" si="16"/>
        <v>0</v>
      </c>
    </row>
    <row r="90" spans="2:21" x14ac:dyDescent="0.25">
      <c r="B90" s="177">
        <f>MAX(B$15:B89)+1</f>
        <v>48</v>
      </c>
      <c r="D90" s="204" t="s">
        <v>528</v>
      </c>
      <c r="F90" s="194">
        <f t="shared" si="9"/>
        <v>12324.320365182743</v>
      </c>
      <c r="H90" s="194">
        <f t="shared" si="16"/>
        <v>0</v>
      </c>
      <c r="I90" s="194">
        <f t="shared" si="16"/>
        <v>0</v>
      </c>
      <c r="J90" s="194">
        <f t="shared" si="16"/>
        <v>0</v>
      </c>
      <c r="K90" s="194">
        <f t="shared" si="16"/>
        <v>8303.2855911752958</v>
      </c>
      <c r="L90" s="194">
        <f t="shared" si="16"/>
        <v>0</v>
      </c>
      <c r="M90" s="194">
        <f t="shared" si="16"/>
        <v>0</v>
      </c>
      <c r="N90" s="194">
        <f t="shared" si="16"/>
        <v>0</v>
      </c>
      <c r="O90" s="194">
        <f t="shared" si="16"/>
        <v>0</v>
      </c>
      <c r="P90" s="194">
        <f t="shared" si="16"/>
        <v>0</v>
      </c>
      <c r="Q90" s="194">
        <f t="shared" si="16"/>
        <v>0</v>
      </c>
      <c r="R90" s="194">
        <f t="shared" si="16"/>
        <v>0</v>
      </c>
      <c r="S90" s="194">
        <f t="shared" si="16"/>
        <v>1699.6253165819448</v>
      </c>
      <c r="T90" s="194">
        <f t="shared" si="16"/>
        <v>0</v>
      </c>
      <c r="U90" s="194">
        <f t="shared" si="16"/>
        <v>2321.4094574255023</v>
      </c>
    </row>
    <row r="91" spans="2:21" ht="15.75" thickBot="1" x14ac:dyDescent="0.3">
      <c r="B91" s="177">
        <f>MAX(B$15:B90)+1</f>
        <v>49</v>
      </c>
      <c r="D91" s="1" t="s">
        <v>34</v>
      </c>
      <c r="F91" s="178">
        <f>SUM(F71:F90)</f>
        <v>5108569.6939096367</v>
      </c>
      <c r="H91" s="178">
        <f>SUM(H71:H90)</f>
        <v>3446990.5050145984</v>
      </c>
      <c r="I91" s="178">
        <f t="shared" ref="I91:U91" si="17">SUM(I71:I90)</f>
        <v>1236877.1097545084</v>
      </c>
      <c r="J91" s="178">
        <f t="shared" si="17"/>
        <v>181213.12005257115</v>
      </c>
      <c r="K91" s="178">
        <f t="shared" si="17"/>
        <v>94290.959346316551</v>
      </c>
      <c r="L91" s="178">
        <f t="shared" si="17"/>
        <v>532.23320107667496</v>
      </c>
      <c r="M91" s="178">
        <f t="shared" si="17"/>
        <v>12873.520638391934</v>
      </c>
      <c r="N91" s="178">
        <f t="shared" si="17"/>
        <v>747.76381627164915</v>
      </c>
      <c r="O91" s="178">
        <f t="shared" si="17"/>
        <v>62952.427188854679</v>
      </c>
      <c r="P91" s="178">
        <f t="shared" si="17"/>
        <v>1441.4101841253253</v>
      </c>
      <c r="Q91" s="178">
        <f t="shared" si="17"/>
        <v>9240.0141015105091</v>
      </c>
      <c r="R91" s="178">
        <f t="shared" si="17"/>
        <v>4198.4297662755589</v>
      </c>
      <c r="S91" s="178">
        <f t="shared" si="17"/>
        <v>4236.0064403921406</v>
      </c>
      <c r="T91" s="178">
        <f t="shared" si="17"/>
        <v>37857.006886972762</v>
      </c>
      <c r="U91" s="178">
        <f t="shared" si="17"/>
        <v>15119.187517768889</v>
      </c>
    </row>
    <row r="92" spans="2:21" ht="15.75" thickTop="1" x14ac:dyDescent="0.25"/>
    <row r="93" spans="2:21" x14ac:dyDescent="0.25">
      <c r="B93" s="8" t="s">
        <v>531</v>
      </c>
    </row>
    <row r="94" spans="2:21" x14ac:dyDescent="0.25">
      <c r="B94" s="114" t="s">
        <v>532</v>
      </c>
      <c r="D94" s="1" t="s">
        <v>533</v>
      </c>
    </row>
    <row r="95" spans="2:21" x14ac:dyDescent="0.25">
      <c r="B95" s="114" t="s">
        <v>534</v>
      </c>
      <c r="D95" s="1" t="s">
        <v>535</v>
      </c>
    </row>
    <row r="96" spans="2:21" x14ac:dyDescent="0.25">
      <c r="B96" s="114" t="s">
        <v>536</v>
      </c>
      <c r="D96" s="1" t="s">
        <v>537</v>
      </c>
    </row>
    <row r="97" spans="2:21" x14ac:dyDescent="0.25">
      <c r="B97" s="206"/>
    </row>
    <row r="98" spans="2:21" x14ac:dyDescent="0.25">
      <c r="B98" s="206"/>
    </row>
    <row r="99" spans="2:21" x14ac:dyDescent="0.25">
      <c r="B99" s="206"/>
      <c r="D99" s="7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</row>
    <row r="100" spans="2:21" x14ac:dyDescent="0.25">
      <c r="B100" s="206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</row>
    <row r="101" spans="2:21" x14ac:dyDescent="0.25">
      <c r="B101" s="206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</row>
    <row r="102" spans="2:21" x14ac:dyDescent="0.25">
      <c r="D102" s="7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</row>
    <row r="103" spans="2:21" x14ac:dyDescent="0.25">
      <c r="B103" s="7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</row>
    <row r="104" spans="2:21" x14ac:dyDescent="0.25"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</row>
    <row r="105" spans="2:21" x14ac:dyDescent="0.25">
      <c r="D105" s="7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</row>
    <row r="106" spans="2:21" x14ac:dyDescent="0.25"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</row>
    <row r="107" spans="2:21" x14ac:dyDescent="0.25"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</row>
    <row r="108" spans="2:21" x14ac:dyDescent="0.25"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</row>
    <row r="109" spans="2:21" x14ac:dyDescent="0.25"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</row>
    <row r="110" spans="2:21" x14ac:dyDescent="0.25"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</row>
    <row r="111" spans="2:21" x14ac:dyDescent="0.25"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</row>
  </sheetData>
  <mergeCells count="4">
    <mergeCell ref="B6:U6"/>
    <mergeCell ref="B7:U7"/>
    <mergeCell ref="H9:Q9"/>
    <mergeCell ref="R9:U9"/>
  </mergeCells>
  <pageMargins left="0.7" right="0.7" top="0.75" bottom="0.75" header="0.3" footer="0.3"/>
  <pageSetup scale="58" fitToHeight="0" orientation="landscape" r:id="rId1"/>
  <headerFooter>
    <oddHeader>&amp;R&amp;"Arial,Regular"&amp;10Filed: 2025-02-28
EB-2025-0064
Phase 3 Exhibit 7
Tab 3
Schedule 5
Attachment 13
Page &amp;P of 8</oddHeader>
  </headerFooter>
  <rowBreaks count="2" manualBreakCount="2">
    <brk id="37" min="1" max="20" man="1"/>
    <brk id="63" min="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C3747-1508-4915-98FD-F4D29DFC03A0}">
  <sheetPr>
    <pageSetUpPr fitToPage="1"/>
  </sheetPr>
  <dimension ref="B1:AF273"/>
  <sheetViews>
    <sheetView showGridLines="0" view="pageBreakPreview" topLeftCell="A158" zoomScaleNormal="100" zoomScaleSheetLayoutView="100" zoomScalePageLayoutView="85" workbookViewId="0">
      <selection activeCell="H22" sqref="H22"/>
    </sheetView>
  </sheetViews>
  <sheetFormatPr defaultColWidth="9.140625" defaultRowHeight="12.75" customHeight="1" zeroHeight="1" x14ac:dyDescent="0.2"/>
  <cols>
    <col min="1" max="1" width="1.5703125" style="1" customWidth="1"/>
    <col min="2" max="2" width="5.5703125" style="26" bestFit="1" customWidth="1"/>
    <col min="3" max="3" width="1.5703125" style="1" customWidth="1"/>
    <col min="4" max="4" width="46" style="1" bestFit="1" customWidth="1"/>
    <col min="5" max="5" width="1.5703125" style="6" customWidth="1"/>
    <col min="6" max="6" width="19.5703125" style="6" customWidth="1"/>
    <col min="7" max="7" width="1.5703125" style="6" customWidth="1"/>
    <col min="8" max="8" width="13.140625" style="6" customWidth="1"/>
    <col min="9" max="9" width="1.5703125" style="6" customWidth="1"/>
    <col min="10" max="10" width="19.42578125" style="19" customWidth="1"/>
    <col min="11" max="11" width="1.5703125" style="28" customWidth="1"/>
    <col min="12" max="12" width="13.42578125" style="6" customWidth="1"/>
    <col min="13" max="13" width="1.5703125" style="6" customWidth="1"/>
    <col min="14" max="14" width="19.85546875" style="6" customWidth="1"/>
    <col min="15" max="15" width="1.5703125" style="28" customWidth="1"/>
    <col min="16" max="16" width="15.42578125" style="6" customWidth="1"/>
    <col min="17" max="17" width="1.5703125" style="6" customWidth="1"/>
    <col min="18" max="18" width="15.42578125" style="6" customWidth="1"/>
    <col min="19" max="19" width="1.5703125" style="6" customWidth="1"/>
    <col min="20" max="20" width="15.42578125" style="6" customWidth="1"/>
    <col min="21" max="21" width="1.5703125" style="6" customWidth="1"/>
    <col min="22" max="22" width="15.42578125" style="6" customWidth="1"/>
    <col min="23" max="23" width="1.5703125" style="6" customWidth="1"/>
    <col min="24" max="24" width="15.42578125" style="6" hidden="1" customWidth="1"/>
    <col min="25" max="25" width="9.140625" style="1" customWidth="1"/>
    <col min="26" max="26" width="0" style="1" hidden="1" customWidth="1"/>
    <col min="27" max="28" width="10.5703125" style="1" bestFit="1" customWidth="1"/>
    <col min="29" max="32" width="11.5703125" style="1" bestFit="1" customWidth="1"/>
    <col min="33" max="16384" width="9.140625" style="1"/>
  </cols>
  <sheetData>
    <row r="1" spans="2:26" x14ac:dyDescent="0.2"/>
    <row r="2" spans="2:26" x14ac:dyDescent="0.2"/>
    <row r="3" spans="2:26" x14ac:dyDescent="0.2"/>
    <row r="4" spans="2:26" x14ac:dyDescent="0.2"/>
    <row r="5" spans="2:26" ht="15" customHeight="1" x14ac:dyDescent="0.2"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</row>
    <row r="6" spans="2:26" ht="15" customHeight="1" x14ac:dyDescent="0.2">
      <c r="B6" s="230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</row>
    <row r="7" spans="2:26" ht="15" customHeight="1" x14ac:dyDescent="0.2">
      <c r="B7" s="230" t="s">
        <v>80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</row>
    <row r="8" spans="2:26" x14ac:dyDescent="0.2"/>
    <row r="9" spans="2:26" x14ac:dyDescent="0.2"/>
    <row r="10" spans="2:26" x14ac:dyDescent="0.2">
      <c r="H10" s="19" t="s">
        <v>81</v>
      </c>
      <c r="J10" s="19" t="s">
        <v>82</v>
      </c>
      <c r="L10" s="19" t="s">
        <v>83</v>
      </c>
      <c r="N10" s="19" t="s">
        <v>84</v>
      </c>
      <c r="R10" s="19"/>
      <c r="S10" s="19"/>
      <c r="T10" s="19"/>
      <c r="U10" s="19"/>
    </row>
    <row r="11" spans="2:26" x14ac:dyDescent="0.2">
      <c r="B11" s="26" t="s">
        <v>3</v>
      </c>
      <c r="F11" s="19" t="s">
        <v>4</v>
      </c>
      <c r="H11" s="19" t="s">
        <v>82</v>
      </c>
      <c r="J11" s="19" t="s">
        <v>85</v>
      </c>
      <c r="L11" s="19" t="s">
        <v>86</v>
      </c>
      <c r="N11" s="19" t="s">
        <v>87</v>
      </c>
      <c r="P11" s="19"/>
      <c r="Q11" s="19"/>
      <c r="R11" s="19"/>
      <c r="S11" s="19"/>
      <c r="T11" s="19"/>
      <c r="U11" s="19"/>
    </row>
    <row r="12" spans="2:26" x14ac:dyDescent="0.2">
      <c r="B12" s="106" t="s">
        <v>5</v>
      </c>
      <c r="D12" s="2" t="s">
        <v>6</v>
      </c>
      <c r="F12" s="18" t="s">
        <v>7</v>
      </c>
      <c r="H12" s="18" t="s">
        <v>85</v>
      </c>
      <c r="J12" s="18" t="s">
        <v>88</v>
      </c>
      <c r="K12" s="29" t="s">
        <v>89</v>
      </c>
      <c r="L12" s="18" t="s">
        <v>90</v>
      </c>
      <c r="N12" s="18" t="s">
        <v>88</v>
      </c>
      <c r="O12" s="29" t="s">
        <v>89</v>
      </c>
      <c r="P12" s="18" t="s">
        <v>8</v>
      </c>
      <c r="Q12" s="19"/>
      <c r="R12" s="18" t="s">
        <v>9</v>
      </c>
      <c r="S12" s="19"/>
      <c r="T12" s="18" t="s">
        <v>10</v>
      </c>
      <c r="U12" s="19"/>
      <c r="V12" s="18" t="s">
        <v>11</v>
      </c>
      <c r="X12" s="18" t="s">
        <v>81</v>
      </c>
      <c r="Z12" s="57" t="s">
        <v>91</v>
      </c>
    </row>
    <row r="13" spans="2:26" x14ac:dyDescent="0.2">
      <c r="F13" s="19" t="s">
        <v>64</v>
      </c>
      <c r="H13" s="19" t="s">
        <v>13</v>
      </c>
      <c r="J13" s="19" t="s">
        <v>14</v>
      </c>
      <c r="K13" s="29"/>
      <c r="L13" s="19" t="s">
        <v>92</v>
      </c>
      <c r="N13" s="19" t="s">
        <v>16</v>
      </c>
      <c r="O13" s="29"/>
      <c r="P13" s="19" t="s">
        <v>65</v>
      </c>
      <c r="Q13" s="19"/>
      <c r="R13" s="19" t="s">
        <v>66</v>
      </c>
      <c r="S13" s="19"/>
      <c r="T13" s="19" t="s">
        <v>67</v>
      </c>
      <c r="U13" s="19"/>
      <c r="V13" s="19" t="s">
        <v>68</v>
      </c>
      <c r="X13" s="19" t="s">
        <v>93</v>
      </c>
    </row>
    <row r="14" spans="2:26" s="28" customFormat="1" x14ac:dyDescent="0.2">
      <c r="B14" s="29"/>
      <c r="E14" s="6"/>
      <c r="F14" s="6"/>
      <c r="G14" s="6"/>
      <c r="H14" s="6"/>
      <c r="I14" s="6"/>
      <c r="J14" s="19"/>
      <c r="L14" s="6"/>
      <c r="M14" s="6"/>
      <c r="N14" s="6"/>
      <c r="P14" s="28">
        <v>4</v>
      </c>
      <c r="R14" s="28">
        <v>6</v>
      </c>
      <c r="T14" s="28">
        <v>8</v>
      </c>
      <c r="V14" s="28">
        <v>10</v>
      </c>
      <c r="Z14" s="168" t="str">
        <f t="shared" ref="Z14:Z61" si="0">IF(ROUND(F14,4)=ROUND(X14,4), "", "check")</f>
        <v/>
      </c>
    </row>
    <row r="15" spans="2:26" x14ac:dyDescent="0.2">
      <c r="D15" s="8"/>
      <c r="E15" s="11"/>
      <c r="F15" s="11"/>
      <c r="Z15" s="42" t="str">
        <f t="shared" si="0"/>
        <v/>
      </c>
    </row>
    <row r="16" spans="2:26" x14ac:dyDescent="0.2">
      <c r="D16" s="8" t="s">
        <v>94</v>
      </c>
      <c r="E16" s="34"/>
      <c r="F16" s="34"/>
      <c r="Z16" s="42" t="str">
        <f t="shared" si="0"/>
        <v/>
      </c>
    </row>
    <row r="17" spans="2:26" x14ac:dyDescent="0.2">
      <c r="Z17" s="42" t="str">
        <f t="shared" si="0"/>
        <v/>
      </c>
    </row>
    <row r="18" spans="2:26" x14ac:dyDescent="0.2">
      <c r="B18" s="26">
        <v>1</v>
      </c>
      <c r="D18" s="1" t="s">
        <v>95</v>
      </c>
      <c r="F18" s="35">
        <v>203561.2984920314</v>
      </c>
      <c r="H18" s="35"/>
      <c r="K18" s="29">
        <v>0</v>
      </c>
      <c r="L18" s="35">
        <f>F18-H18</f>
        <v>203561.2984920314</v>
      </c>
      <c r="N18" s="19" t="s">
        <v>96</v>
      </c>
      <c r="O18" s="29">
        <v>57</v>
      </c>
      <c r="P18" s="17">
        <v>0</v>
      </c>
      <c r="R18" s="17">
        <v>13017.78562077151</v>
      </c>
      <c r="S18" s="17"/>
      <c r="T18" s="17">
        <v>79166.942309318154</v>
      </c>
      <c r="U18" s="17"/>
      <c r="V18" s="17">
        <v>111376.57056194174</v>
      </c>
      <c r="X18" s="17">
        <f>P18+R18+T18+V18</f>
        <v>203561.2984920314</v>
      </c>
      <c r="Z18" s="42" t="str">
        <f>IF(ROUND(F18,4)=ROUND(X18,4), "", "check")</f>
        <v/>
      </c>
    </row>
    <row r="19" spans="2:26" x14ac:dyDescent="0.2">
      <c r="B19" s="26">
        <f>B18+1</f>
        <v>2</v>
      </c>
      <c r="D19" s="1" t="s">
        <v>97</v>
      </c>
      <c r="F19" s="35">
        <v>232661.74701999093</v>
      </c>
      <c r="H19" s="35"/>
      <c r="K19" s="29">
        <v>0</v>
      </c>
      <c r="L19" s="35">
        <f>F19-H19</f>
        <v>232661.74701999093</v>
      </c>
      <c r="N19" s="19" t="s">
        <v>98</v>
      </c>
      <c r="O19" s="29">
        <v>60</v>
      </c>
      <c r="P19" s="17">
        <v>0</v>
      </c>
      <c r="R19" s="17">
        <v>74787.01496</v>
      </c>
      <c r="S19" s="17"/>
      <c r="T19" s="17">
        <v>66946.67524576078</v>
      </c>
      <c r="U19" s="17"/>
      <c r="V19" s="17">
        <v>90928.056814230149</v>
      </c>
      <c r="X19" s="17">
        <f>P19+R19+T19+V19</f>
        <v>232661.74701999093</v>
      </c>
      <c r="Z19" s="42" t="str">
        <f t="shared" ref="Z19:Z39" si="1">IF(ROUND(F19,4)=ROUND(X19,4), "", "check")</f>
        <v/>
      </c>
    </row>
    <row r="20" spans="2:26" x14ac:dyDescent="0.2">
      <c r="B20" s="26">
        <f t="shared" ref="B20:B31" si="2">B19+1</f>
        <v>3</v>
      </c>
      <c r="D20" s="1" t="s">
        <v>99</v>
      </c>
      <c r="F20" s="35">
        <v>626100.87781287322</v>
      </c>
      <c r="H20" s="35"/>
      <c r="K20" s="29">
        <v>0</v>
      </c>
      <c r="L20" s="35">
        <f t="shared" ref="L20:L30" si="3">F20-H20</f>
        <v>626100.87781287322</v>
      </c>
      <c r="N20" s="19" t="s">
        <v>100</v>
      </c>
      <c r="O20" s="29">
        <v>102</v>
      </c>
      <c r="P20" s="17">
        <v>0</v>
      </c>
      <c r="R20" s="17">
        <v>79798.549934962299</v>
      </c>
      <c r="S20" s="17"/>
      <c r="T20" s="17">
        <v>211517.76996137522</v>
      </c>
      <c r="U20" s="17"/>
      <c r="V20" s="17">
        <v>334784.5579165357</v>
      </c>
      <c r="X20" s="17">
        <f t="shared" ref="X20:X30" si="4">P20+R20+T20+V20</f>
        <v>626100.87781287322</v>
      </c>
      <c r="Z20" s="42" t="str">
        <f t="shared" si="1"/>
        <v/>
      </c>
    </row>
    <row r="21" spans="2:26" x14ac:dyDescent="0.2">
      <c r="B21" s="26">
        <f t="shared" si="2"/>
        <v>4</v>
      </c>
      <c r="D21" s="1" t="s">
        <v>101</v>
      </c>
      <c r="F21" s="35">
        <v>1330757.548565086</v>
      </c>
      <c r="H21" s="35"/>
      <c r="K21" s="29">
        <v>0</v>
      </c>
      <c r="L21" s="35">
        <f t="shared" si="3"/>
        <v>1330757.548565086</v>
      </c>
      <c r="N21" s="19" t="s">
        <v>102</v>
      </c>
      <c r="O21" s="29">
        <v>75</v>
      </c>
      <c r="P21" s="17">
        <v>0</v>
      </c>
      <c r="R21" s="17">
        <v>40301.815387977447</v>
      </c>
      <c r="S21" s="17"/>
      <c r="T21" s="17">
        <v>251233.18487320884</v>
      </c>
      <c r="U21" s="17"/>
      <c r="V21" s="17">
        <v>1039222.5483038996</v>
      </c>
      <c r="X21" s="17">
        <f t="shared" si="4"/>
        <v>1330757.548565086</v>
      </c>
      <c r="Z21" s="42" t="str">
        <f t="shared" si="1"/>
        <v/>
      </c>
    </row>
    <row r="22" spans="2:26" x14ac:dyDescent="0.2">
      <c r="B22" s="26">
        <f t="shared" si="2"/>
        <v>5</v>
      </c>
      <c r="D22" s="1" t="s">
        <v>103</v>
      </c>
      <c r="F22" s="35">
        <v>10785857.555032887</v>
      </c>
      <c r="H22" s="35"/>
      <c r="K22" s="29">
        <v>0</v>
      </c>
      <c r="L22" s="35">
        <f t="shared" si="3"/>
        <v>10785857.555032887</v>
      </c>
      <c r="N22" s="19" t="s">
        <v>104</v>
      </c>
      <c r="O22" s="29">
        <v>69</v>
      </c>
      <c r="P22" s="17">
        <v>0</v>
      </c>
      <c r="R22" s="17">
        <v>0</v>
      </c>
      <c r="S22" s="17"/>
      <c r="T22" s="17">
        <v>1996976.7673333895</v>
      </c>
      <c r="U22" s="17"/>
      <c r="V22" s="17">
        <v>8788880.7876994964</v>
      </c>
      <c r="X22" s="17">
        <f t="shared" si="4"/>
        <v>10785857.555032887</v>
      </c>
      <c r="Z22" s="42" t="str">
        <f t="shared" si="1"/>
        <v/>
      </c>
    </row>
    <row r="23" spans="2:26" x14ac:dyDescent="0.2">
      <c r="B23" s="26">
        <f t="shared" si="2"/>
        <v>6</v>
      </c>
      <c r="D23" s="1" t="s">
        <v>105</v>
      </c>
      <c r="F23" s="35">
        <v>1791346.1557923511</v>
      </c>
      <c r="H23" s="35"/>
      <c r="K23" s="29">
        <v>0</v>
      </c>
      <c r="L23" s="35">
        <f t="shared" si="3"/>
        <v>1791346.1557923511</v>
      </c>
      <c r="N23" s="19" t="s">
        <v>106</v>
      </c>
      <c r="O23" s="29">
        <v>24</v>
      </c>
      <c r="P23" s="17">
        <v>0</v>
      </c>
      <c r="R23" s="17">
        <v>376124.00347801473</v>
      </c>
      <c r="S23" s="17"/>
      <c r="T23" s="17">
        <v>1377669.911911838</v>
      </c>
      <c r="U23" s="17"/>
      <c r="V23" s="17">
        <v>37552.240402498595</v>
      </c>
      <c r="X23" s="17">
        <f t="shared" si="4"/>
        <v>1791346.1557923511</v>
      </c>
      <c r="Z23" s="42" t="str">
        <f t="shared" si="1"/>
        <v/>
      </c>
    </row>
    <row r="24" spans="2:26" x14ac:dyDescent="0.2">
      <c r="B24" s="26">
        <f t="shared" si="2"/>
        <v>7</v>
      </c>
      <c r="D24" s="1" t="s">
        <v>107</v>
      </c>
      <c r="F24" s="35">
        <v>30022.717863727081</v>
      </c>
      <c r="H24" s="35"/>
      <c r="K24" s="29">
        <v>0</v>
      </c>
      <c r="L24" s="35">
        <f t="shared" si="3"/>
        <v>30022.717863727081</v>
      </c>
      <c r="N24" s="19" t="s">
        <v>108</v>
      </c>
      <c r="O24" s="29">
        <v>99</v>
      </c>
      <c r="P24" s="17">
        <v>0</v>
      </c>
      <c r="R24" s="17">
        <v>30022.717863727081</v>
      </c>
      <c r="S24" s="17"/>
      <c r="T24" s="17">
        <v>0</v>
      </c>
      <c r="U24" s="17"/>
      <c r="V24" s="17">
        <v>0</v>
      </c>
      <c r="X24" s="17">
        <f t="shared" si="4"/>
        <v>30022.717863727081</v>
      </c>
      <c r="Z24" s="42" t="str">
        <f t="shared" si="1"/>
        <v/>
      </c>
    </row>
    <row r="25" spans="2:26" x14ac:dyDescent="0.2">
      <c r="B25" s="26">
        <f t="shared" si="2"/>
        <v>8</v>
      </c>
      <c r="D25" s="1" t="s">
        <v>109</v>
      </c>
      <c r="F25" s="35">
        <v>385344.82101507834</v>
      </c>
      <c r="H25" s="35"/>
      <c r="K25" s="29">
        <v>0</v>
      </c>
      <c r="L25" s="35">
        <f t="shared" si="3"/>
        <v>385344.82101507834</v>
      </c>
      <c r="N25" s="19" t="s">
        <v>108</v>
      </c>
      <c r="O25" s="29">
        <v>99</v>
      </c>
      <c r="P25" s="17">
        <v>0</v>
      </c>
      <c r="R25" s="17">
        <v>385344.82101507834</v>
      </c>
      <c r="S25" s="17"/>
      <c r="T25" s="17">
        <v>0</v>
      </c>
      <c r="U25" s="17"/>
      <c r="V25" s="17">
        <v>0</v>
      </c>
      <c r="X25" s="17">
        <f t="shared" si="4"/>
        <v>385344.82101507834</v>
      </c>
      <c r="Z25" s="42" t="str">
        <f t="shared" si="1"/>
        <v/>
      </c>
    </row>
    <row r="26" spans="2:26" x14ac:dyDescent="0.2">
      <c r="B26" s="26">
        <f t="shared" si="2"/>
        <v>9</v>
      </c>
      <c r="D26" s="1" t="s">
        <v>110</v>
      </c>
      <c r="F26" s="35">
        <v>68466.485990000001</v>
      </c>
      <c r="H26" s="35"/>
      <c r="K26" s="29">
        <v>0</v>
      </c>
      <c r="L26" s="35">
        <f t="shared" si="3"/>
        <v>68466.485990000001</v>
      </c>
      <c r="N26" s="19" t="s">
        <v>108</v>
      </c>
      <c r="O26" s="29">
        <v>99</v>
      </c>
      <c r="P26" s="17">
        <v>0</v>
      </c>
      <c r="R26" s="17">
        <v>68466.485990000001</v>
      </c>
      <c r="S26" s="17"/>
      <c r="T26" s="17">
        <v>0</v>
      </c>
      <c r="U26" s="17"/>
      <c r="V26" s="17">
        <v>0</v>
      </c>
      <c r="X26" s="17">
        <f t="shared" si="4"/>
        <v>68466.485990000001</v>
      </c>
      <c r="Z26" s="42" t="str">
        <f t="shared" si="1"/>
        <v/>
      </c>
    </row>
    <row r="27" spans="2:26" x14ac:dyDescent="0.2">
      <c r="B27" s="26">
        <f t="shared" si="2"/>
        <v>10</v>
      </c>
      <c r="D27" s="1" t="s">
        <v>111</v>
      </c>
      <c r="F27" s="35">
        <v>5648597.565263316</v>
      </c>
      <c r="H27" s="35"/>
      <c r="K27" s="29">
        <v>0</v>
      </c>
      <c r="L27" s="35">
        <f t="shared" si="3"/>
        <v>5648597.565263316</v>
      </c>
      <c r="N27" s="19" t="s">
        <v>112</v>
      </c>
      <c r="O27" s="29">
        <v>36</v>
      </c>
      <c r="P27" s="17">
        <v>0</v>
      </c>
      <c r="R27" s="17">
        <v>0</v>
      </c>
      <c r="S27" s="17"/>
      <c r="T27" s="17">
        <v>0</v>
      </c>
      <c r="U27" s="17"/>
      <c r="V27" s="17">
        <v>5648597.565263316</v>
      </c>
      <c r="X27" s="17">
        <f t="shared" si="4"/>
        <v>5648597.565263316</v>
      </c>
      <c r="Z27" s="42" t="str">
        <f t="shared" si="1"/>
        <v/>
      </c>
    </row>
    <row r="28" spans="2:26" x14ac:dyDescent="0.2">
      <c r="B28" s="26">
        <f t="shared" si="2"/>
        <v>11</v>
      </c>
      <c r="D28" s="1" t="s">
        <v>113</v>
      </c>
      <c r="F28" s="35">
        <v>1686509.739595745</v>
      </c>
      <c r="H28" s="35"/>
      <c r="K28" s="29">
        <v>0</v>
      </c>
      <c r="L28" s="35">
        <f t="shared" si="3"/>
        <v>1686509.739595745</v>
      </c>
      <c r="N28" s="19" t="s">
        <v>112</v>
      </c>
      <c r="O28" s="29">
        <v>36</v>
      </c>
      <c r="P28" s="17">
        <v>0</v>
      </c>
      <c r="R28" s="17">
        <v>0</v>
      </c>
      <c r="S28" s="17"/>
      <c r="T28" s="17">
        <v>0</v>
      </c>
      <c r="U28" s="17"/>
      <c r="V28" s="17">
        <v>1686509.739595745</v>
      </c>
      <c r="X28" s="17">
        <f t="shared" si="4"/>
        <v>1686509.739595745</v>
      </c>
      <c r="Z28" s="42" t="str">
        <f t="shared" si="1"/>
        <v/>
      </c>
    </row>
    <row r="29" spans="2:26" x14ac:dyDescent="0.2">
      <c r="B29" s="26">
        <f>B28+1</f>
        <v>12</v>
      </c>
      <c r="D29" s="1" t="s">
        <v>114</v>
      </c>
      <c r="F29" s="35">
        <v>421046.57844368438</v>
      </c>
      <c r="H29" s="35"/>
      <c r="K29" s="29">
        <v>0</v>
      </c>
      <c r="L29" s="35">
        <f t="shared" si="3"/>
        <v>421046.57844368438</v>
      </c>
      <c r="N29" s="19" t="s">
        <v>112</v>
      </c>
      <c r="O29" s="29">
        <v>36</v>
      </c>
      <c r="P29" s="17">
        <v>0</v>
      </c>
      <c r="R29" s="17">
        <v>0</v>
      </c>
      <c r="S29" s="17"/>
      <c r="T29" s="17">
        <v>0</v>
      </c>
      <c r="U29" s="17"/>
      <c r="V29" s="17">
        <v>421046.57844368438</v>
      </c>
      <c r="X29" s="17">
        <f t="shared" si="4"/>
        <v>421046.57844368438</v>
      </c>
      <c r="Z29" s="42" t="str">
        <f t="shared" si="1"/>
        <v/>
      </c>
    </row>
    <row r="30" spans="2:26" x14ac:dyDescent="0.2">
      <c r="B30" s="26">
        <f>B29+1</f>
        <v>13</v>
      </c>
      <c r="D30" s="1" t="s">
        <v>115</v>
      </c>
      <c r="F30" s="35">
        <v>7182.6654800000015</v>
      </c>
      <c r="H30" s="35"/>
      <c r="K30" s="29">
        <v>0</v>
      </c>
      <c r="L30" s="35">
        <f t="shared" si="3"/>
        <v>7182.6654800000015</v>
      </c>
      <c r="N30" s="19" t="s">
        <v>116</v>
      </c>
      <c r="O30" s="29">
        <v>66</v>
      </c>
      <c r="P30" s="17">
        <v>0</v>
      </c>
      <c r="R30" s="17">
        <v>477.03131475162303</v>
      </c>
      <c r="S30" s="17"/>
      <c r="T30" s="17">
        <v>4318.2255996879157</v>
      </c>
      <c r="U30" s="17"/>
      <c r="V30" s="17">
        <v>2387.408565560464</v>
      </c>
      <c r="X30" s="17">
        <f t="shared" si="4"/>
        <v>7182.6654800000024</v>
      </c>
      <c r="Z30" s="42" t="str">
        <f t="shared" si="1"/>
        <v/>
      </c>
    </row>
    <row r="31" spans="2:26" x14ac:dyDescent="0.2">
      <c r="B31" s="26">
        <f t="shared" si="2"/>
        <v>14</v>
      </c>
      <c r="D31" s="1" t="s">
        <v>117</v>
      </c>
      <c r="F31" s="36">
        <f>SUM(F18:F30)</f>
        <v>23217455.756366771</v>
      </c>
      <c r="H31" s="36">
        <f>SUM(H18:H30)</f>
        <v>0</v>
      </c>
      <c r="L31" s="36">
        <f>SUM(L18:L30)</f>
        <v>23217455.756366771</v>
      </c>
      <c r="P31" s="37">
        <f>SUM(P18:P30)</f>
        <v>0</v>
      </c>
      <c r="Q31" s="156"/>
      <c r="R31" s="37">
        <f>SUM(R18:R30)</f>
        <v>1068340.2255652831</v>
      </c>
      <c r="S31" s="38"/>
      <c r="T31" s="37">
        <f>SUM(T18:T30)</f>
        <v>3987829.4772345782</v>
      </c>
      <c r="U31" s="38"/>
      <c r="V31" s="37">
        <f>SUM(V18:V30)</f>
        <v>18161286.05356691</v>
      </c>
      <c r="X31" s="37">
        <f>SUM(X18:X30)</f>
        <v>23217455.756366771</v>
      </c>
      <c r="Z31" s="42" t="str">
        <f t="shared" si="1"/>
        <v/>
      </c>
    </row>
    <row r="32" spans="2:26" x14ac:dyDescent="0.2">
      <c r="X32" s="35"/>
      <c r="Z32" s="42" t="str">
        <f t="shared" si="1"/>
        <v/>
      </c>
    </row>
    <row r="33" spans="2:26" x14ac:dyDescent="0.2">
      <c r="B33" s="26">
        <f>B31+1</f>
        <v>15</v>
      </c>
      <c r="D33" s="1" t="s">
        <v>118</v>
      </c>
      <c r="F33" s="35">
        <v>824120.01861700765</v>
      </c>
      <c r="H33" s="35"/>
      <c r="K33" s="29">
        <v>0</v>
      </c>
      <c r="L33" s="35">
        <f t="shared" ref="L33" si="5">F33-H33</f>
        <v>824120.01861700765</v>
      </c>
      <c r="N33" s="19" t="s">
        <v>119</v>
      </c>
      <c r="O33" s="29">
        <v>45</v>
      </c>
      <c r="P33" s="17">
        <v>0</v>
      </c>
      <c r="R33" s="17">
        <v>43180.32742920662</v>
      </c>
      <c r="S33" s="17"/>
      <c r="T33" s="17">
        <v>101710.50916156216</v>
      </c>
      <c r="U33" s="17"/>
      <c r="V33" s="17">
        <v>679229.182026239</v>
      </c>
      <c r="W33" s="17"/>
      <c r="X33" s="17">
        <f>P33+R33+T33+V33</f>
        <v>824120.01861700776</v>
      </c>
      <c r="Z33" s="42" t="str">
        <f t="shared" si="1"/>
        <v/>
      </c>
    </row>
    <row r="34" spans="2:26" x14ac:dyDescent="0.2">
      <c r="X34" s="35"/>
      <c r="Z34" s="42" t="str">
        <f t="shared" si="1"/>
        <v/>
      </c>
    </row>
    <row r="35" spans="2:26" x14ac:dyDescent="0.2">
      <c r="B35" s="26">
        <f>B33+1</f>
        <v>16</v>
      </c>
      <c r="D35" s="1" t="s">
        <v>120</v>
      </c>
      <c r="F35" s="36">
        <f>F31+F33</f>
        <v>24041575.774983779</v>
      </c>
      <c r="H35" s="36">
        <f>H31+H33</f>
        <v>0</v>
      </c>
      <c r="L35" s="36">
        <f>L31+L33</f>
        <v>24041575.774983779</v>
      </c>
      <c r="P35" s="36">
        <f>P31+P33</f>
        <v>0</v>
      </c>
      <c r="Q35" s="169"/>
      <c r="R35" s="36">
        <f>R31+R33</f>
        <v>1111520.5529944897</v>
      </c>
      <c r="S35" s="35"/>
      <c r="T35" s="36">
        <f>T31+T33</f>
        <v>4089539.9863961404</v>
      </c>
      <c r="U35" s="35"/>
      <c r="V35" s="36">
        <f>V31+V33</f>
        <v>18840515.235593148</v>
      </c>
      <c r="X35" s="36">
        <f>X31+X33</f>
        <v>24041575.774983779</v>
      </c>
      <c r="Z35" s="42" t="str">
        <f t="shared" si="1"/>
        <v/>
      </c>
    </row>
    <row r="36" spans="2:26" x14ac:dyDescent="0.2">
      <c r="D36" s="8"/>
      <c r="E36" s="11"/>
      <c r="F36" s="11"/>
      <c r="H36" s="11"/>
      <c r="L36" s="11"/>
      <c r="Z36" s="42" t="str">
        <f t="shared" si="1"/>
        <v/>
      </c>
    </row>
    <row r="37" spans="2:26" x14ac:dyDescent="0.2">
      <c r="F37" s="35"/>
      <c r="Z37" s="42" t="str">
        <f t="shared" si="1"/>
        <v/>
      </c>
    </row>
    <row r="38" spans="2:26" x14ac:dyDescent="0.2">
      <c r="D38" s="8" t="s">
        <v>121</v>
      </c>
      <c r="E38" s="34"/>
      <c r="F38" s="34"/>
      <c r="Z38" s="42" t="str">
        <f t="shared" si="1"/>
        <v/>
      </c>
    </row>
    <row r="39" spans="2:26" x14ac:dyDescent="0.2">
      <c r="Z39" s="42" t="str">
        <f t="shared" si="1"/>
        <v/>
      </c>
    </row>
    <row r="40" spans="2:26" x14ac:dyDescent="0.2">
      <c r="B40" s="26">
        <f>B35+1</f>
        <v>17</v>
      </c>
      <c r="D40" s="1" t="s">
        <v>95</v>
      </c>
      <c r="F40" s="35">
        <v>0</v>
      </c>
      <c r="H40" s="35"/>
      <c r="K40" s="29">
        <v>0</v>
      </c>
      <c r="L40" s="35">
        <f>F40-H40</f>
        <v>0</v>
      </c>
      <c r="N40" s="19"/>
      <c r="O40" s="29">
        <v>0</v>
      </c>
      <c r="P40" s="17">
        <v>0</v>
      </c>
      <c r="R40" s="17">
        <v>0</v>
      </c>
      <c r="S40" s="17"/>
      <c r="T40" s="17">
        <v>0</v>
      </c>
      <c r="U40" s="17"/>
      <c r="V40" s="17">
        <v>0</v>
      </c>
      <c r="X40" s="17">
        <f>P40+R40+T40+V40</f>
        <v>0</v>
      </c>
      <c r="Z40" s="42" t="str">
        <f>IF(ROUND(F40,4)=ROUND(X40,4), "", "check")</f>
        <v/>
      </c>
    </row>
    <row r="41" spans="2:26" x14ac:dyDescent="0.2">
      <c r="B41" s="26">
        <f>B40+1</f>
        <v>18</v>
      </c>
      <c r="D41" s="1" t="s">
        <v>97</v>
      </c>
      <c r="F41" s="35">
        <v>-87329.187361001794</v>
      </c>
      <c r="H41" s="35"/>
      <c r="K41" s="29">
        <v>0</v>
      </c>
      <c r="L41" s="35">
        <f>F41-H41</f>
        <v>-87329.187361001794</v>
      </c>
      <c r="N41" s="19" t="s">
        <v>122</v>
      </c>
      <c r="O41" s="29">
        <v>63</v>
      </c>
      <c r="P41" s="17">
        <v>0</v>
      </c>
      <c r="R41" s="17">
        <v>-48713.415889674274</v>
      </c>
      <c r="S41" s="17"/>
      <c r="T41" s="17">
        <v>-17684.967853226444</v>
      </c>
      <c r="U41" s="17"/>
      <c r="V41" s="17">
        <v>-20930.803618101087</v>
      </c>
      <c r="X41" s="17">
        <f>P41+R41+T41+V41</f>
        <v>-87329.187361001794</v>
      </c>
      <c r="Z41" s="42" t="str">
        <f t="shared" ref="Z41:Z59" si="6">IF(ROUND(F41,4)=ROUND(X41,4), "", "check")</f>
        <v/>
      </c>
    </row>
    <row r="42" spans="2:26" x14ac:dyDescent="0.2">
      <c r="B42" s="26">
        <f t="shared" ref="B42:B53" si="7">B41+1</f>
        <v>19</v>
      </c>
      <c r="D42" s="1" t="s">
        <v>99</v>
      </c>
      <c r="F42" s="35">
        <v>-215727.48722479556</v>
      </c>
      <c r="H42" s="35"/>
      <c r="K42" s="29">
        <v>0</v>
      </c>
      <c r="L42" s="35">
        <f t="shared" ref="L42:L52" si="8">F42-H42</f>
        <v>-215727.48722479556</v>
      </c>
      <c r="N42" s="19" t="s">
        <v>123</v>
      </c>
      <c r="O42" s="29">
        <v>105</v>
      </c>
      <c r="P42" s="17">
        <v>0</v>
      </c>
      <c r="R42" s="17">
        <v>-30467.610982604227</v>
      </c>
      <c r="S42" s="17"/>
      <c r="T42" s="17">
        <v>-77738.765516644649</v>
      </c>
      <c r="U42" s="17"/>
      <c r="V42" s="17">
        <v>-107521.11072554668</v>
      </c>
      <c r="X42" s="17">
        <f t="shared" ref="X42:X52" si="9">P42+R42+T42+V42</f>
        <v>-215727.48722479556</v>
      </c>
      <c r="Z42" s="42" t="str">
        <f t="shared" si="6"/>
        <v/>
      </c>
    </row>
    <row r="43" spans="2:26" x14ac:dyDescent="0.2">
      <c r="B43" s="26">
        <f t="shared" si="7"/>
        <v>20</v>
      </c>
      <c r="D43" s="1" t="s">
        <v>101</v>
      </c>
      <c r="F43" s="35">
        <v>-493428.31677845947</v>
      </c>
      <c r="H43" s="35"/>
      <c r="K43" s="29">
        <v>0</v>
      </c>
      <c r="L43" s="35">
        <f t="shared" si="8"/>
        <v>-493428.31677845947</v>
      </c>
      <c r="N43" s="19" t="s">
        <v>124</v>
      </c>
      <c r="O43" s="29">
        <v>78</v>
      </c>
      <c r="P43" s="17">
        <v>0</v>
      </c>
      <c r="R43" s="17">
        <v>-30169.664755768776</v>
      </c>
      <c r="S43" s="17"/>
      <c r="T43" s="17">
        <v>-91934.117047230378</v>
      </c>
      <c r="U43" s="17"/>
      <c r="V43" s="17">
        <v>-371324.53497546032</v>
      </c>
      <c r="X43" s="17">
        <f t="shared" si="9"/>
        <v>-493428.31677845947</v>
      </c>
      <c r="Z43" s="42" t="str">
        <f t="shared" si="6"/>
        <v/>
      </c>
    </row>
    <row r="44" spans="2:26" x14ac:dyDescent="0.2">
      <c r="B44" s="26">
        <f t="shared" si="7"/>
        <v>21</v>
      </c>
      <c r="D44" s="1" t="s">
        <v>103</v>
      </c>
      <c r="F44" s="35">
        <v>-3864910.4766098866</v>
      </c>
      <c r="H44" s="35"/>
      <c r="K44" s="29">
        <v>0</v>
      </c>
      <c r="L44" s="35">
        <f t="shared" si="8"/>
        <v>-3864910.4766098866</v>
      </c>
      <c r="N44" s="19" t="s">
        <v>125</v>
      </c>
      <c r="O44" s="29">
        <v>72</v>
      </c>
      <c r="P44" s="17">
        <v>0</v>
      </c>
      <c r="R44" s="17">
        <v>0</v>
      </c>
      <c r="S44" s="17"/>
      <c r="T44" s="17">
        <v>-700300.98840433965</v>
      </c>
      <c r="U44" s="17"/>
      <c r="V44" s="17">
        <v>-3164609.488205547</v>
      </c>
      <c r="X44" s="17">
        <f t="shared" si="9"/>
        <v>-3864910.4766098866</v>
      </c>
      <c r="Z44" s="42" t="str">
        <f t="shared" si="6"/>
        <v/>
      </c>
    </row>
    <row r="45" spans="2:26" x14ac:dyDescent="0.2">
      <c r="B45" s="26">
        <f t="shared" si="7"/>
        <v>22</v>
      </c>
      <c r="D45" s="1" t="s">
        <v>105</v>
      </c>
      <c r="F45" s="35">
        <v>-690225.13613837527</v>
      </c>
      <c r="H45" s="35"/>
      <c r="K45" s="29">
        <v>0</v>
      </c>
      <c r="L45" s="35">
        <f t="shared" si="8"/>
        <v>-690225.13613837527</v>
      </c>
      <c r="N45" s="19" t="s">
        <v>126</v>
      </c>
      <c r="O45" s="29">
        <v>27</v>
      </c>
      <c r="P45" s="17">
        <v>0</v>
      </c>
      <c r="R45" s="17">
        <v>-153844.17287634031</v>
      </c>
      <c r="S45" s="17"/>
      <c r="T45" s="17">
        <v>-529309.68232222286</v>
      </c>
      <c r="U45" s="17"/>
      <c r="V45" s="17">
        <v>-7071.2809398120935</v>
      </c>
      <c r="X45" s="17">
        <f t="shared" si="9"/>
        <v>-690225.13613837527</v>
      </c>
      <c r="Z45" s="42" t="str">
        <f t="shared" si="6"/>
        <v/>
      </c>
    </row>
    <row r="46" spans="2:26" x14ac:dyDescent="0.2">
      <c r="B46" s="26">
        <f t="shared" si="7"/>
        <v>23</v>
      </c>
      <c r="D46" s="1" t="s">
        <v>107</v>
      </c>
      <c r="F46" s="35">
        <v>-17354.751934163171</v>
      </c>
      <c r="H46" s="35"/>
      <c r="K46" s="29">
        <v>0</v>
      </c>
      <c r="L46" s="35">
        <f t="shared" si="8"/>
        <v>-17354.751934163171</v>
      </c>
      <c r="N46" s="19" t="s">
        <v>108</v>
      </c>
      <c r="O46" s="29">
        <v>99</v>
      </c>
      <c r="P46" s="17">
        <v>0</v>
      </c>
      <c r="R46" s="17">
        <v>-17354.751934163171</v>
      </c>
      <c r="S46" s="17"/>
      <c r="T46" s="17">
        <v>0</v>
      </c>
      <c r="U46" s="17"/>
      <c r="V46" s="17">
        <v>0</v>
      </c>
      <c r="X46" s="17">
        <f t="shared" si="9"/>
        <v>-17354.751934163171</v>
      </c>
      <c r="Z46" s="42" t="str">
        <f t="shared" si="6"/>
        <v/>
      </c>
    </row>
    <row r="47" spans="2:26" x14ac:dyDescent="0.2">
      <c r="B47" s="26">
        <f t="shared" si="7"/>
        <v>24</v>
      </c>
      <c r="D47" s="1" t="s">
        <v>109</v>
      </c>
      <c r="F47" s="35">
        <v>-127950.16722804983</v>
      </c>
      <c r="H47" s="35"/>
      <c r="K47" s="29">
        <v>0</v>
      </c>
      <c r="L47" s="35">
        <f t="shared" si="8"/>
        <v>-127950.16722804983</v>
      </c>
      <c r="N47" s="19" t="s">
        <v>108</v>
      </c>
      <c r="O47" s="29">
        <v>99</v>
      </c>
      <c r="P47" s="17">
        <v>0</v>
      </c>
      <c r="R47" s="17">
        <v>-127950.16722804983</v>
      </c>
      <c r="S47" s="17"/>
      <c r="T47" s="17">
        <v>0</v>
      </c>
      <c r="U47" s="17"/>
      <c r="V47" s="17">
        <v>0</v>
      </c>
      <c r="X47" s="17">
        <f t="shared" si="9"/>
        <v>-127950.16722804983</v>
      </c>
      <c r="Z47" s="42" t="str">
        <f t="shared" si="6"/>
        <v/>
      </c>
    </row>
    <row r="48" spans="2:26" x14ac:dyDescent="0.2">
      <c r="B48" s="26">
        <f t="shared" si="7"/>
        <v>25</v>
      </c>
      <c r="D48" s="1" t="s">
        <v>110</v>
      </c>
      <c r="F48" s="35">
        <v>0</v>
      </c>
      <c r="H48" s="35"/>
      <c r="K48" s="29">
        <v>0</v>
      </c>
      <c r="L48" s="35">
        <f t="shared" si="8"/>
        <v>0</v>
      </c>
      <c r="N48" s="19"/>
      <c r="O48" s="29">
        <v>0</v>
      </c>
      <c r="P48" s="17">
        <v>0</v>
      </c>
      <c r="R48" s="17">
        <v>0</v>
      </c>
      <c r="S48" s="17"/>
      <c r="T48" s="17">
        <v>0</v>
      </c>
      <c r="U48" s="17"/>
      <c r="V48" s="17">
        <v>0</v>
      </c>
      <c r="X48" s="17">
        <f t="shared" si="9"/>
        <v>0</v>
      </c>
      <c r="Z48" s="42" t="str">
        <f t="shared" si="6"/>
        <v/>
      </c>
    </row>
    <row r="49" spans="2:26" x14ac:dyDescent="0.2">
      <c r="B49" s="26">
        <f t="shared" si="7"/>
        <v>26</v>
      </c>
      <c r="D49" s="1" t="s">
        <v>111</v>
      </c>
      <c r="F49" s="35">
        <v>-2151619.3783299127</v>
      </c>
      <c r="H49" s="35"/>
      <c r="K49" s="29">
        <v>0</v>
      </c>
      <c r="L49" s="35">
        <f t="shared" si="8"/>
        <v>-2151619.3783299127</v>
      </c>
      <c r="N49" s="19" t="s">
        <v>112</v>
      </c>
      <c r="O49" s="29">
        <v>36</v>
      </c>
      <c r="P49" s="17">
        <v>0</v>
      </c>
      <c r="R49" s="17">
        <v>0</v>
      </c>
      <c r="S49" s="17"/>
      <c r="T49" s="17">
        <v>0</v>
      </c>
      <c r="U49" s="17"/>
      <c r="V49" s="17">
        <v>-2151619.3783299127</v>
      </c>
      <c r="X49" s="17">
        <f t="shared" si="9"/>
        <v>-2151619.3783299127</v>
      </c>
      <c r="Z49" s="42" t="str">
        <f t="shared" si="6"/>
        <v/>
      </c>
    </row>
    <row r="50" spans="2:26" x14ac:dyDescent="0.2">
      <c r="B50" s="26">
        <f t="shared" si="7"/>
        <v>27</v>
      </c>
      <c r="D50" s="1" t="s">
        <v>113</v>
      </c>
      <c r="F50" s="35">
        <v>-656728.98608636635</v>
      </c>
      <c r="H50" s="35"/>
      <c r="K50" s="29">
        <v>0</v>
      </c>
      <c r="L50" s="35">
        <f t="shared" si="8"/>
        <v>-656728.98608636635</v>
      </c>
      <c r="N50" s="19" t="s">
        <v>112</v>
      </c>
      <c r="O50" s="29">
        <v>36</v>
      </c>
      <c r="P50" s="17">
        <v>0</v>
      </c>
      <c r="R50" s="17">
        <v>0</v>
      </c>
      <c r="S50" s="17"/>
      <c r="T50" s="17">
        <v>0</v>
      </c>
      <c r="U50" s="17"/>
      <c r="V50" s="17">
        <v>-656728.98608636635</v>
      </c>
      <c r="X50" s="17">
        <f t="shared" si="9"/>
        <v>-656728.98608636635</v>
      </c>
      <c r="Z50" s="42" t="str">
        <f t="shared" si="6"/>
        <v/>
      </c>
    </row>
    <row r="51" spans="2:26" x14ac:dyDescent="0.2">
      <c r="B51" s="26">
        <f>B50+1</f>
        <v>28</v>
      </c>
      <c r="D51" s="1" t="s">
        <v>114</v>
      </c>
      <c r="F51" s="35">
        <v>-167236.19894237144</v>
      </c>
      <c r="H51" s="35"/>
      <c r="K51" s="29">
        <v>0</v>
      </c>
      <c r="L51" s="35">
        <f t="shared" si="8"/>
        <v>-167236.19894237144</v>
      </c>
      <c r="N51" s="19" t="s">
        <v>112</v>
      </c>
      <c r="O51" s="29">
        <v>36</v>
      </c>
      <c r="P51" s="17">
        <v>0</v>
      </c>
      <c r="R51" s="17">
        <v>0</v>
      </c>
      <c r="S51" s="17"/>
      <c r="T51" s="17">
        <v>0</v>
      </c>
      <c r="U51" s="17"/>
      <c r="V51" s="17">
        <v>-167236.19894237144</v>
      </c>
      <c r="X51" s="17">
        <f t="shared" si="9"/>
        <v>-167236.19894237144</v>
      </c>
      <c r="Z51" s="42" t="str">
        <f t="shared" si="6"/>
        <v/>
      </c>
    </row>
    <row r="52" spans="2:26" x14ac:dyDescent="0.2">
      <c r="B52" s="26">
        <f>B51+1</f>
        <v>29</v>
      </c>
      <c r="D52" s="1" t="s">
        <v>115</v>
      </c>
      <c r="F52" s="35">
        <v>0</v>
      </c>
      <c r="H52" s="35"/>
      <c r="K52" s="29">
        <v>0</v>
      </c>
      <c r="L52" s="35">
        <f t="shared" si="8"/>
        <v>0</v>
      </c>
      <c r="N52" s="19"/>
      <c r="O52" s="29">
        <v>0</v>
      </c>
      <c r="P52" s="17">
        <v>0</v>
      </c>
      <c r="R52" s="17">
        <v>0</v>
      </c>
      <c r="S52" s="17"/>
      <c r="T52" s="17">
        <v>0</v>
      </c>
      <c r="U52" s="17"/>
      <c r="V52" s="17">
        <v>0</v>
      </c>
      <c r="X52" s="17">
        <f t="shared" si="9"/>
        <v>0</v>
      </c>
      <c r="Z52" s="42" t="str">
        <f t="shared" si="6"/>
        <v/>
      </c>
    </row>
    <row r="53" spans="2:26" x14ac:dyDescent="0.2">
      <c r="B53" s="26">
        <f t="shared" si="7"/>
        <v>30</v>
      </c>
      <c r="D53" s="1" t="s">
        <v>127</v>
      </c>
      <c r="F53" s="36">
        <f>SUM(F40:F52)</f>
        <v>-8472510.0866333805</v>
      </c>
      <c r="H53" s="36">
        <f>SUM(H40:H52)</f>
        <v>0</v>
      </c>
      <c r="L53" s="36">
        <f>SUM(L40:L52)</f>
        <v>-8472510.0866333805</v>
      </c>
      <c r="P53" s="37">
        <f>SUM(P40:P52)</f>
        <v>0</v>
      </c>
      <c r="Q53" s="156"/>
      <c r="R53" s="37">
        <f>SUM(R40:R52)</f>
        <v>-408499.78366660059</v>
      </c>
      <c r="S53" s="38"/>
      <c r="T53" s="37">
        <f>SUM(T40:T52)</f>
        <v>-1416968.5211436641</v>
      </c>
      <c r="U53" s="38"/>
      <c r="V53" s="37">
        <f>SUM(V40:V52)</f>
        <v>-6647041.7818231182</v>
      </c>
      <c r="X53" s="37">
        <f>SUM(X40:X52)</f>
        <v>-8472510.0866333805</v>
      </c>
      <c r="Z53" s="42" t="str">
        <f t="shared" si="6"/>
        <v/>
      </c>
    </row>
    <row r="54" spans="2:26" x14ac:dyDescent="0.2">
      <c r="X54" s="35"/>
      <c r="Z54" s="42" t="str">
        <f t="shared" si="6"/>
        <v/>
      </c>
    </row>
    <row r="55" spans="2:26" x14ac:dyDescent="0.2">
      <c r="B55" s="26">
        <f>B53+1</f>
        <v>31</v>
      </c>
      <c r="D55" s="1" t="s">
        <v>118</v>
      </c>
      <c r="F55" s="35">
        <v>-412039.15295051294</v>
      </c>
      <c r="H55" s="35"/>
      <c r="K55" s="29">
        <v>0</v>
      </c>
      <c r="L55" s="35">
        <f t="shared" ref="L55" si="10">F55-H55</f>
        <v>-412039.15295051294</v>
      </c>
      <c r="N55" s="19" t="s">
        <v>119</v>
      </c>
      <c r="O55" s="29">
        <v>45</v>
      </c>
      <c r="P55" s="17">
        <v>0</v>
      </c>
      <c r="R55" s="17">
        <v>-21589.070931578164</v>
      </c>
      <c r="S55" s="17"/>
      <c r="T55" s="17">
        <v>-50852.680549399018</v>
      </c>
      <c r="U55" s="17"/>
      <c r="V55" s="17">
        <v>-339597.40146953578</v>
      </c>
      <c r="W55" s="17"/>
      <c r="X55" s="17">
        <f>P55+R55+T55+V55</f>
        <v>-412039.15295051294</v>
      </c>
      <c r="Z55" s="42" t="str">
        <f t="shared" si="6"/>
        <v/>
      </c>
    </row>
    <row r="56" spans="2:26" x14ac:dyDescent="0.2">
      <c r="X56" s="35"/>
      <c r="Z56" s="42" t="str">
        <f t="shared" si="6"/>
        <v/>
      </c>
    </row>
    <row r="57" spans="2:26" x14ac:dyDescent="0.2">
      <c r="B57" s="26">
        <f>B55+1</f>
        <v>32</v>
      </c>
      <c r="D57" s="1" t="s">
        <v>128</v>
      </c>
      <c r="F57" s="36">
        <f>F53+F55</f>
        <v>-8884549.2395838927</v>
      </c>
      <c r="H57" s="36">
        <f>H53+H55</f>
        <v>0</v>
      </c>
      <c r="L57" s="36">
        <f>L53+L55</f>
        <v>-8884549.2395838927</v>
      </c>
      <c r="P57" s="36">
        <f>P53+P55</f>
        <v>0</v>
      </c>
      <c r="Q57" s="169"/>
      <c r="R57" s="36">
        <f>R53+R55</f>
        <v>-430088.85459817876</v>
      </c>
      <c r="S57" s="35"/>
      <c r="T57" s="36">
        <f>T53+T55</f>
        <v>-1467821.2016930631</v>
      </c>
      <c r="U57" s="35"/>
      <c r="V57" s="36">
        <f>V53+V55</f>
        <v>-6986639.1832926543</v>
      </c>
      <c r="X57" s="36">
        <f>X53+X55</f>
        <v>-8884549.2395838927</v>
      </c>
      <c r="Z57" s="42" t="str">
        <f t="shared" si="6"/>
        <v/>
      </c>
    </row>
    <row r="58" spans="2:26" x14ac:dyDescent="0.2">
      <c r="D58" s="8"/>
      <c r="E58" s="11"/>
      <c r="F58" s="11"/>
      <c r="H58" s="11"/>
      <c r="L58" s="11"/>
      <c r="Z58" s="42" t="str">
        <f t="shared" si="6"/>
        <v/>
      </c>
    </row>
    <row r="59" spans="2:26" x14ac:dyDescent="0.2">
      <c r="F59" s="35"/>
      <c r="Z59" s="42" t="str">
        <f t="shared" si="6"/>
        <v/>
      </c>
    </row>
    <row r="60" spans="2:26" x14ac:dyDescent="0.2">
      <c r="D60" s="8" t="s">
        <v>129</v>
      </c>
      <c r="E60" s="34"/>
      <c r="F60" s="34"/>
      <c r="Z60" s="42" t="str">
        <f t="shared" si="0"/>
        <v/>
      </c>
    </row>
    <row r="61" spans="2:26" x14ac:dyDescent="0.2">
      <c r="Z61" s="42" t="str">
        <f t="shared" si="0"/>
        <v/>
      </c>
    </row>
    <row r="62" spans="2:26" x14ac:dyDescent="0.2">
      <c r="B62" s="26">
        <f>B57+1</f>
        <v>33</v>
      </c>
      <c r="D62" s="1" t="s">
        <v>95</v>
      </c>
      <c r="F62" s="35">
        <f>F18+F40</f>
        <v>203561.2984920314</v>
      </c>
      <c r="H62" s="35"/>
      <c r="K62" s="29">
        <v>0</v>
      </c>
      <c r="L62" s="35">
        <f>F62-H62</f>
        <v>203561.2984920314</v>
      </c>
      <c r="N62" s="19"/>
      <c r="O62" s="29">
        <v>0</v>
      </c>
      <c r="P62" s="17">
        <f>P18+P40</f>
        <v>0</v>
      </c>
      <c r="R62" s="17">
        <f>R18+R40</f>
        <v>13017.78562077151</v>
      </c>
      <c r="S62" s="17"/>
      <c r="T62" s="17">
        <f>T18+T40</f>
        <v>79166.942309318154</v>
      </c>
      <c r="U62" s="17"/>
      <c r="V62" s="17">
        <f>V18+V40</f>
        <v>111376.57056194174</v>
      </c>
      <c r="X62" s="17">
        <f>P62+R62+T62+V62</f>
        <v>203561.2984920314</v>
      </c>
      <c r="Z62" s="42" t="str">
        <f>IF(ROUND(F62,4)=ROUND(X62,4), "", "check")</f>
        <v/>
      </c>
    </row>
    <row r="63" spans="2:26" x14ac:dyDescent="0.2">
      <c r="B63" s="26">
        <f>B62+1</f>
        <v>34</v>
      </c>
      <c r="D63" s="1" t="s">
        <v>97</v>
      </c>
      <c r="F63" s="35">
        <f t="shared" ref="F63:F74" si="11">F19+F41</f>
        <v>145332.55965898914</v>
      </c>
      <c r="H63" s="35"/>
      <c r="K63" s="29">
        <v>0</v>
      </c>
      <c r="L63" s="35">
        <f>F63-H63</f>
        <v>145332.55965898914</v>
      </c>
      <c r="N63" s="19"/>
      <c r="O63" s="29">
        <v>0</v>
      </c>
      <c r="P63" s="17">
        <f t="shared" ref="P63:R74" si="12">P19+P41</f>
        <v>0</v>
      </c>
      <c r="R63" s="17">
        <f t="shared" si="12"/>
        <v>26073.599070325727</v>
      </c>
      <c r="S63" s="17"/>
      <c r="T63" s="17">
        <f t="shared" ref="T63:T74" si="13">T19+T41</f>
        <v>49261.707392534336</v>
      </c>
      <c r="U63" s="17"/>
      <c r="V63" s="17">
        <f t="shared" ref="V63:V74" si="14">V19+V41</f>
        <v>69997.253196129066</v>
      </c>
      <c r="X63" s="17">
        <f>P63+R63+T63+V63</f>
        <v>145332.55965898914</v>
      </c>
      <c r="Z63" s="42" t="str">
        <f t="shared" ref="Z63:Z126" si="15">IF(ROUND(F63,4)=ROUND(X63,4), "", "check")</f>
        <v/>
      </c>
    </row>
    <row r="64" spans="2:26" x14ac:dyDescent="0.2">
      <c r="B64" s="26">
        <f t="shared" ref="B64:B75" si="16">B63+1</f>
        <v>35</v>
      </c>
      <c r="D64" s="1" t="s">
        <v>99</v>
      </c>
      <c r="F64" s="35">
        <f t="shared" si="11"/>
        <v>410373.39058807766</v>
      </c>
      <c r="H64" s="35"/>
      <c r="K64" s="29">
        <v>0</v>
      </c>
      <c r="L64" s="35">
        <f t="shared" ref="L64:L74" si="17">F64-H64</f>
        <v>410373.39058807766</v>
      </c>
      <c r="N64" s="19"/>
      <c r="O64" s="29">
        <v>0</v>
      </c>
      <c r="P64" s="17">
        <f t="shared" si="12"/>
        <v>0</v>
      </c>
      <c r="R64" s="17">
        <f t="shared" si="12"/>
        <v>49330.938952358076</v>
      </c>
      <c r="S64" s="17"/>
      <c r="T64" s="17">
        <f t="shared" si="13"/>
        <v>133779.00444473058</v>
      </c>
      <c r="U64" s="17"/>
      <c r="V64" s="17">
        <f t="shared" si="14"/>
        <v>227263.44719098904</v>
      </c>
      <c r="X64" s="17">
        <f t="shared" ref="X64:X74" si="18">P64+R64+T64+V64</f>
        <v>410373.39058807772</v>
      </c>
      <c r="Z64" s="42" t="str">
        <f t="shared" si="15"/>
        <v/>
      </c>
    </row>
    <row r="65" spans="2:26" x14ac:dyDescent="0.2">
      <c r="B65" s="26">
        <f t="shared" si="16"/>
        <v>36</v>
      </c>
      <c r="D65" s="1" t="s">
        <v>101</v>
      </c>
      <c r="F65" s="35">
        <f t="shared" si="11"/>
        <v>837329.23178662651</v>
      </c>
      <c r="H65" s="35"/>
      <c r="K65" s="29">
        <v>0</v>
      </c>
      <c r="L65" s="35">
        <f t="shared" si="17"/>
        <v>837329.23178662651</v>
      </c>
      <c r="N65" s="19"/>
      <c r="O65" s="29">
        <v>0</v>
      </c>
      <c r="P65" s="17">
        <f t="shared" si="12"/>
        <v>0</v>
      </c>
      <c r="R65" s="17">
        <f t="shared" si="12"/>
        <v>10132.150632208672</v>
      </c>
      <c r="S65" s="17"/>
      <c r="T65" s="17">
        <f t="shared" si="13"/>
        <v>159299.06782597845</v>
      </c>
      <c r="U65" s="17"/>
      <c r="V65" s="17">
        <f t="shared" si="14"/>
        <v>667898.01332843932</v>
      </c>
      <c r="X65" s="17">
        <f t="shared" si="18"/>
        <v>837329.23178662639</v>
      </c>
      <c r="Z65" s="42" t="str">
        <f t="shared" si="15"/>
        <v/>
      </c>
    </row>
    <row r="66" spans="2:26" x14ac:dyDescent="0.2">
      <c r="B66" s="26">
        <f t="shared" si="16"/>
        <v>37</v>
      </c>
      <c r="D66" s="1" t="s">
        <v>103</v>
      </c>
      <c r="F66" s="35">
        <f t="shared" si="11"/>
        <v>6920947.0784229999</v>
      </c>
      <c r="H66" s="35"/>
      <c r="K66" s="29">
        <v>0</v>
      </c>
      <c r="L66" s="35">
        <f t="shared" si="17"/>
        <v>6920947.0784229999</v>
      </c>
      <c r="N66" s="19"/>
      <c r="O66" s="29">
        <v>0</v>
      </c>
      <c r="P66" s="17">
        <f t="shared" si="12"/>
        <v>0</v>
      </c>
      <c r="R66" s="17">
        <f t="shared" si="12"/>
        <v>0</v>
      </c>
      <c r="S66" s="17"/>
      <c r="T66" s="17">
        <f t="shared" si="13"/>
        <v>1296675.7789290498</v>
      </c>
      <c r="U66" s="17"/>
      <c r="V66" s="17">
        <f t="shared" si="14"/>
        <v>5624271.2994939499</v>
      </c>
      <c r="X66" s="17">
        <f t="shared" si="18"/>
        <v>6920947.0784229999</v>
      </c>
      <c r="Z66" s="42" t="str">
        <f t="shared" si="15"/>
        <v/>
      </c>
    </row>
    <row r="67" spans="2:26" x14ac:dyDescent="0.2">
      <c r="B67" s="26">
        <f t="shared" si="16"/>
        <v>38</v>
      </c>
      <c r="D67" s="1" t="s">
        <v>105</v>
      </c>
      <c r="F67" s="35">
        <f t="shared" si="11"/>
        <v>1101121.019653976</v>
      </c>
      <c r="H67" s="35"/>
      <c r="K67" s="29">
        <v>0</v>
      </c>
      <c r="L67" s="35">
        <f t="shared" si="17"/>
        <v>1101121.019653976</v>
      </c>
      <c r="N67" s="19"/>
      <c r="O67" s="29">
        <v>0</v>
      </c>
      <c r="P67" s="17">
        <f t="shared" si="12"/>
        <v>0</v>
      </c>
      <c r="R67" s="17">
        <f t="shared" si="12"/>
        <v>222279.83060167442</v>
      </c>
      <c r="S67" s="17"/>
      <c r="T67" s="17">
        <f t="shared" si="13"/>
        <v>848360.22958961513</v>
      </c>
      <c r="U67" s="17"/>
      <c r="V67" s="17">
        <f t="shared" si="14"/>
        <v>30480.9594626865</v>
      </c>
      <c r="X67" s="17">
        <f t="shared" si="18"/>
        <v>1101121.019653976</v>
      </c>
      <c r="Z67" s="42" t="str">
        <f t="shared" si="15"/>
        <v/>
      </c>
    </row>
    <row r="68" spans="2:26" x14ac:dyDescent="0.2">
      <c r="B68" s="26">
        <f t="shared" si="16"/>
        <v>39</v>
      </c>
      <c r="D68" s="1" t="s">
        <v>107</v>
      </c>
      <c r="F68" s="35">
        <f t="shared" si="11"/>
        <v>12667.96592956391</v>
      </c>
      <c r="H68" s="35"/>
      <c r="K68" s="29">
        <v>0</v>
      </c>
      <c r="L68" s="35">
        <f t="shared" si="17"/>
        <v>12667.96592956391</v>
      </c>
      <c r="N68" s="19"/>
      <c r="O68" s="29">
        <v>0</v>
      </c>
      <c r="P68" s="17">
        <f t="shared" si="12"/>
        <v>0</v>
      </c>
      <c r="R68" s="17">
        <f t="shared" si="12"/>
        <v>12667.96592956391</v>
      </c>
      <c r="S68" s="17"/>
      <c r="T68" s="17">
        <f t="shared" si="13"/>
        <v>0</v>
      </c>
      <c r="U68" s="17"/>
      <c r="V68" s="17">
        <f t="shared" si="14"/>
        <v>0</v>
      </c>
      <c r="X68" s="17">
        <f t="shared" si="18"/>
        <v>12667.96592956391</v>
      </c>
      <c r="Z68" s="42" t="str">
        <f t="shared" si="15"/>
        <v/>
      </c>
    </row>
    <row r="69" spans="2:26" x14ac:dyDescent="0.2">
      <c r="B69" s="26">
        <f t="shared" si="16"/>
        <v>40</v>
      </c>
      <c r="D69" s="1" t="s">
        <v>109</v>
      </c>
      <c r="F69" s="35">
        <f t="shared" si="11"/>
        <v>257394.65378702851</v>
      </c>
      <c r="H69" s="35"/>
      <c r="K69" s="29">
        <v>0</v>
      </c>
      <c r="L69" s="35">
        <f t="shared" si="17"/>
        <v>257394.65378702851</v>
      </c>
      <c r="N69" s="19"/>
      <c r="O69" s="29">
        <v>0</v>
      </c>
      <c r="P69" s="17">
        <f t="shared" si="12"/>
        <v>0</v>
      </c>
      <c r="R69" s="17">
        <f t="shared" si="12"/>
        <v>257394.65378702851</v>
      </c>
      <c r="S69" s="17"/>
      <c r="T69" s="17">
        <f t="shared" si="13"/>
        <v>0</v>
      </c>
      <c r="U69" s="17"/>
      <c r="V69" s="17">
        <f t="shared" si="14"/>
        <v>0</v>
      </c>
      <c r="X69" s="17">
        <f t="shared" si="18"/>
        <v>257394.65378702851</v>
      </c>
      <c r="Z69" s="42" t="str">
        <f t="shared" si="15"/>
        <v/>
      </c>
    </row>
    <row r="70" spans="2:26" x14ac:dyDescent="0.2">
      <c r="B70" s="26">
        <f t="shared" si="16"/>
        <v>41</v>
      </c>
      <c r="D70" s="1" t="s">
        <v>110</v>
      </c>
      <c r="F70" s="35">
        <f t="shared" si="11"/>
        <v>68466.485990000001</v>
      </c>
      <c r="H70" s="35"/>
      <c r="K70" s="29">
        <v>0</v>
      </c>
      <c r="L70" s="35">
        <f t="shared" si="17"/>
        <v>68466.485990000001</v>
      </c>
      <c r="N70" s="19"/>
      <c r="O70" s="29">
        <v>0</v>
      </c>
      <c r="P70" s="17">
        <f t="shared" si="12"/>
        <v>0</v>
      </c>
      <c r="R70" s="17">
        <f t="shared" si="12"/>
        <v>68466.485990000001</v>
      </c>
      <c r="S70" s="17"/>
      <c r="T70" s="17">
        <f t="shared" si="13"/>
        <v>0</v>
      </c>
      <c r="U70" s="17"/>
      <c r="V70" s="17">
        <f t="shared" si="14"/>
        <v>0</v>
      </c>
      <c r="X70" s="17">
        <f t="shared" si="18"/>
        <v>68466.485990000001</v>
      </c>
      <c r="Z70" s="42" t="str">
        <f t="shared" si="15"/>
        <v/>
      </c>
    </row>
    <row r="71" spans="2:26" x14ac:dyDescent="0.2">
      <c r="B71" s="26">
        <f t="shared" si="16"/>
        <v>42</v>
      </c>
      <c r="D71" s="1" t="s">
        <v>111</v>
      </c>
      <c r="F71" s="35">
        <f t="shared" si="11"/>
        <v>3496978.1869334034</v>
      </c>
      <c r="H71" s="35"/>
      <c r="K71" s="29">
        <v>0</v>
      </c>
      <c r="L71" s="35">
        <f t="shared" si="17"/>
        <v>3496978.1869334034</v>
      </c>
      <c r="N71" s="19"/>
      <c r="O71" s="29">
        <v>0</v>
      </c>
      <c r="P71" s="17">
        <f t="shared" si="12"/>
        <v>0</v>
      </c>
      <c r="R71" s="17">
        <f t="shared" si="12"/>
        <v>0</v>
      </c>
      <c r="S71" s="17"/>
      <c r="T71" s="17">
        <f t="shared" si="13"/>
        <v>0</v>
      </c>
      <c r="U71" s="17"/>
      <c r="V71" s="17">
        <f t="shared" si="14"/>
        <v>3496978.1869334034</v>
      </c>
      <c r="X71" s="17">
        <f t="shared" si="18"/>
        <v>3496978.1869334034</v>
      </c>
      <c r="Z71" s="42" t="str">
        <f t="shared" si="15"/>
        <v/>
      </c>
    </row>
    <row r="72" spans="2:26" x14ac:dyDescent="0.2">
      <c r="B72" s="26">
        <f t="shared" si="16"/>
        <v>43</v>
      </c>
      <c r="D72" s="1" t="s">
        <v>113</v>
      </c>
      <c r="F72" s="35">
        <f t="shared" si="11"/>
        <v>1029780.7535093786</v>
      </c>
      <c r="H72" s="35"/>
      <c r="K72" s="29">
        <v>0</v>
      </c>
      <c r="L72" s="35">
        <f t="shared" si="17"/>
        <v>1029780.7535093786</v>
      </c>
      <c r="N72" s="19"/>
      <c r="O72" s="29">
        <v>0</v>
      </c>
      <c r="P72" s="17">
        <f t="shared" si="12"/>
        <v>0</v>
      </c>
      <c r="R72" s="17">
        <f t="shared" si="12"/>
        <v>0</v>
      </c>
      <c r="S72" s="17"/>
      <c r="T72" s="17">
        <f t="shared" si="13"/>
        <v>0</v>
      </c>
      <c r="U72" s="17"/>
      <c r="V72" s="17">
        <f t="shared" si="14"/>
        <v>1029780.7535093786</v>
      </c>
      <c r="X72" s="17">
        <f t="shared" si="18"/>
        <v>1029780.7535093786</v>
      </c>
      <c r="Z72" s="42" t="str">
        <f t="shared" si="15"/>
        <v/>
      </c>
    </row>
    <row r="73" spans="2:26" x14ac:dyDescent="0.2">
      <c r="B73" s="26">
        <f>B72+1</f>
        <v>44</v>
      </c>
      <c r="D73" s="1" t="s">
        <v>114</v>
      </c>
      <c r="F73" s="35">
        <f t="shared" si="11"/>
        <v>253810.37950131294</v>
      </c>
      <c r="H73" s="35"/>
      <c r="K73" s="29">
        <v>0</v>
      </c>
      <c r="L73" s="35">
        <f t="shared" si="17"/>
        <v>253810.37950131294</v>
      </c>
      <c r="N73" s="19"/>
      <c r="O73" s="29">
        <v>0</v>
      </c>
      <c r="P73" s="17">
        <f t="shared" si="12"/>
        <v>0</v>
      </c>
      <c r="R73" s="17">
        <f t="shared" si="12"/>
        <v>0</v>
      </c>
      <c r="S73" s="17"/>
      <c r="T73" s="17">
        <f t="shared" si="13"/>
        <v>0</v>
      </c>
      <c r="U73" s="17"/>
      <c r="V73" s="17">
        <f t="shared" si="14"/>
        <v>253810.37950131294</v>
      </c>
      <c r="X73" s="17">
        <f t="shared" si="18"/>
        <v>253810.37950131294</v>
      </c>
      <c r="Z73" s="42" t="str">
        <f t="shared" si="15"/>
        <v/>
      </c>
    </row>
    <row r="74" spans="2:26" x14ac:dyDescent="0.2">
      <c r="B74" s="26">
        <f>B73+1</f>
        <v>45</v>
      </c>
      <c r="D74" s="1" t="s">
        <v>115</v>
      </c>
      <c r="F74" s="35">
        <f t="shared" si="11"/>
        <v>7182.6654800000015</v>
      </c>
      <c r="H74" s="35"/>
      <c r="K74" s="29">
        <v>0</v>
      </c>
      <c r="L74" s="35">
        <f t="shared" si="17"/>
        <v>7182.6654800000015</v>
      </c>
      <c r="N74" s="19"/>
      <c r="O74" s="29">
        <v>0</v>
      </c>
      <c r="P74" s="17">
        <f t="shared" si="12"/>
        <v>0</v>
      </c>
      <c r="R74" s="17">
        <f t="shared" si="12"/>
        <v>477.03131475162303</v>
      </c>
      <c r="S74" s="17"/>
      <c r="T74" s="17">
        <f t="shared" si="13"/>
        <v>4318.2255996879157</v>
      </c>
      <c r="U74" s="17"/>
      <c r="V74" s="17">
        <f t="shared" si="14"/>
        <v>2387.408565560464</v>
      </c>
      <c r="X74" s="17">
        <f t="shared" si="18"/>
        <v>7182.6654800000024</v>
      </c>
      <c r="Z74" s="42" t="str">
        <f t="shared" si="15"/>
        <v/>
      </c>
    </row>
    <row r="75" spans="2:26" x14ac:dyDescent="0.2">
      <c r="B75" s="26">
        <f t="shared" si="16"/>
        <v>46</v>
      </c>
      <c r="D75" s="1" t="s">
        <v>130</v>
      </c>
      <c r="F75" s="36">
        <f>SUM(F62:F74)</f>
        <v>14744945.66973339</v>
      </c>
      <c r="H75" s="36">
        <f>SUM(H62:H74)</f>
        <v>0</v>
      </c>
      <c r="L75" s="36">
        <f>SUM(L62:L74)</f>
        <v>14744945.66973339</v>
      </c>
      <c r="P75" s="37">
        <f>SUM(P62:P74)</f>
        <v>0</v>
      </c>
      <c r="Q75" s="156"/>
      <c r="R75" s="37">
        <f>SUM(R62:R74)</f>
        <v>659840.44189868239</v>
      </c>
      <c r="S75" s="38"/>
      <c r="T75" s="37">
        <f>SUM(T62:T74)</f>
        <v>2570860.9560909146</v>
      </c>
      <c r="U75" s="38"/>
      <c r="V75" s="37">
        <f>SUM(V62:V74)</f>
        <v>11514244.271743789</v>
      </c>
      <c r="X75" s="37">
        <f>SUM(X62:X74)</f>
        <v>14744945.66973339</v>
      </c>
      <c r="Z75" s="42" t="str">
        <f t="shared" si="15"/>
        <v/>
      </c>
    </row>
    <row r="76" spans="2:26" x14ac:dyDescent="0.2">
      <c r="X76" s="35"/>
      <c r="Z76" s="42" t="str">
        <f t="shared" si="15"/>
        <v/>
      </c>
    </row>
    <row r="77" spans="2:26" x14ac:dyDescent="0.2">
      <c r="B77" s="26">
        <f>B75+1</f>
        <v>47</v>
      </c>
      <c r="D77" s="1" t="s">
        <v>118</v>
      </c>
      <c r="F77" s="35">
        <f>F33+F55</f>
        <v>412080.8656664947</v>
      </c>
      <c r="H77" s="35"/>
      <c r="K77" s="29">
        <v>0</v>
      </c>
      <c r="L77" s="35">
        <f t="shared" ref="L77" si="19">F77-H77</f>
        <v>412080.8656664947</v>
      </c>
      <c r="N77" s="19"/>
      <c r="O77" s="29">
        <v>0</v>
      </c>
      <c r="P77" s="17">
        <f>P33+P55</f>
        <v>0</v>
      </c>
      <c r="R77" s="17">
        <f>R33+R55</f>
        <v>21591.256497628456</v>
      </c>
      <c r="S77" s="17"/>
      <c r="T77" s="17">
        <f>T33+T55</f>
        <v>50857.828612163146</v>
      </c>
      <c r="U77" s="17"/>
      <c r="V77" s="17">
        <f>V33+V55</f>
        <v>339631.78055670322</v>
      </c>
      <c r="W77" s="17"/>
      <c r="X77" s="17">
        <f>P77+R77+T77+V77</f>
        <v>412080.86566649482</v>
      </c>
      <c r="Z77" s="42" t="str">
        <f t="shared" si="15"/>
        <v/>
      </c>
    </row>
    <row r="78" spans="2:26" x14ac:dyDescent="0.2">
      <c r="X78" s="35"/>
      <c r="Z78" s="42" t="str">
        <f t="shared" si="15"/>
        <v/>
      </c>
    </row>
    <row r="79" spans="2:26" x14ac:dyDescent="0.2">
      <c r="B79" s="26">
        <f>B77+1</f>
        <v>48</v>
      </c>
      <c r="D79" s="1" t="s">
        <v>131</v>
      </c>
      <c r="F79" s="36">
        <f>F75+F77</f>
        <v>15157026.535399884</v>
      </c>
      <c r="H79" s="36">
        <f>H75+H77</f>
        <v>0</v>
      </c>
      <c r="L79" s="36">
        <f>L75+L77</f>
        <v>15157026.535399884</v>
      </c>
      <c r="P79" s="36">
        <f>P75+P77</f>
        <v>0</v>
      </c>
      <c r="Q79" s="169"/>
      <c r="R79" s="36">
        <f>R75+R77</f>
        <v>681431.69839631079</v>
      </c>
      <c r="S79" s="35"/>
      <c r="T79" s="36">
        <f>T75+T77</f>
        <v>2621718.7847030777</v>
      </c>
      <c r="U79" s="35"/>
      <c r="V79" s="36">
        <f>V75+V77</f>
        <v>11853876.052300492</v>
      </c>
      <c r="X79" s="36">
        <f>X75+X77</f>
        <v>15157026.535399886</v>
      </c>
      <c r="Z79" s="42" t="str">
        <f t="shared" si="15"/>
        <v/>
      </c>
    </row>
    <row r="80" spans="2:26" x14ac:dyDescent="0.2">
      <c r="D80" s="8"/>
      <c r="E80" s="11"/>
      <c r="F80" s="11"/>
      <c r="H80" s="11"/>
      <c r="L80" s="11"/>
      <c r="Z80" s="42" t="str">
        <f t="shared" si="15"/>
        <v/>
      </c>
    </row>
    <row r="81" spans="2:26" x14ac:dyDescent="0.2">
      <c r="F81" s="35"/>
      <c r="Z81" s="42" t="str">
        <f t="shared" si="15"/>
        <v/>
      </c>
    </row>
    <row r="82" spans="2:26" x14ac:dyDescent="0.2">
      <c r="D82" s="8" t="s">
        <v>132</v>
      </c>
      <c r="E82" s="34"/>
      <c r="F82" s="34"/>
      <c r="H82" s="34"/>
      <c r="L82" s="34"/>
      <c r="Z82" s="42" t="str">
        <f t="shared" si="15"/>
        <v/>
      </c>
    </row>
    <row r="83" spans="2:26" x14ac:dyDescent="0.2">
      <c r="Z83" s="42" t="str">
        <f t="shared" si="15"/>
        <v/>
      </c>
    </row>
    <row r="84" spans="2:26" x14ac:dyDescent="0.2">
      <c r="B84" s="26">
        <f>B79+1</f>
        <v>49</v>
      </c>
      <c r="D84" s="1" t="s">
        <v>133</v>
      </c>
      <c r="F84" s="35">
        <v>106990.37774285467</v>
      </c>
      <c r="H84" s="35"/>
      <c r="K84" s="29">
        <v>0</v>
      </c>
      <c r="L84" s="35">
        <f t="shared" ref="L84:L88" si="20">F84-H84</f>
        <v>106990.37774285467</v>
      </c>
      <c r="N84" s="19" t="s">
        <v>134</v>
      </c>
      <c r="O84" s="29">
        <v>81</v>
      </c>
      <c r="P84" s="17">
        <v>0</v>
      </c>
      <c r="R84" s="17">
        <v>4345.1165095733522</v>
      </c>
      <c r="S84" s="17"/>
      <c r="T84" s="17">
        <v>18568.37524808753</v>
      </c>
      <c r="U84" s="17"/>
      <c r="V84" s="17">
        <v>84076.885985193789</v>
      </c>
      <c r="X84" s="17">
        <f t="shared" ref="X84:X88" si="21">P84+R84+T84+V84</f>
        <v>106990.37774285467</v>
      </c>
      <c r="Z84" s="42" t="str">
        <f t="shared" si="15"/>
        <v/>
      </c>
    </row>
    <row r="85" spans="2:26" x14ac:dyDescent="0.2">
      <c r="B85" s="26">
        <f>B84+1</f>
        <v>50</v>
      </c>
      <c r="D85" s="1" t="s">
        <v>135</v>
      </c>
      <c r="F85" s="35">
        <v>-5076.4162604167295</v>
      </c>
      <c r="H85" s="35"/>
      <c r="K85" s="29">
        <v>0</v>
      </c>
      <c r="L85" s="35">
        <f t="shared" si="20"/>
        <v>-5076.4162604167295</v>
      </c>
      <c r="N85" s="19" t="s">
        <v>134</v>
      </c>
      <c r="O85" s="29">
        <v>81</v>
      </c>
      <c r="P85" s="17">
        <v>0</v>
      </c>
      <c r="R85" s="17">
        <v>-206.16452215560537</v>
      </c>
      <c r="S85" s="17"/>
      <c r="T85" s="17">
        <v>-881.02130329384931</v>
      </c>
      <c r="U85" s="17"/>
      <c r="V85" s="17">
        <v>-3989.230434967275</v>
      </c>
      <c r="X85" s="17">
        <f t="shared" si="21"/>
        <v>-5076.4162604167295</v>
      </c>
      <c r="Z85" s="42" t="str">
        <f t="shared" si="15"/>
        <v/>
      </c>
    </row>
    <row r="86" spans="2:26" x14ac:dyDescent="0.2">
      <c r="B86" s="26">
        <f t="shared" ref="B86:B89" si="22">B85+1</f>
        <v>51</v>
      </c>
      <c r="D86" s="1" t="s">
        <v>136</v>
      </c>
      <c r="F86" s="35">
        <v>-60186.114249104641</v>
      </c>
      <c r="H86" s="35"/>
      <c r="K86" s="29">
        <v>0</v>
      </c>
      <c r="L86" s="35">
        <f t="shared" si="20"/>
        <v>-60186.114249104641</v>
      </c>
      <c r="N86" s="19" t="s">
        <v>134</v>
      </c>
      <c r="O86" s="29">
        <v>81</v>
      </c>
      <c r="P86" s="17">
        <v>0</v>
      </c>
      <c r="R86" s="17">
        <v>-2444.2915726439505</v>
      </c>
      <c r="S86" s="17"/>
      <c r="T86" s="17">
        <v>-10445.409930111951</v>
      </c>
      <c r="U86" s="17"/>
      <c r="V86" s="17">
        <v>-47296.412746348738</v>
      </c>
      <c r="X86" s="17">
        <f t="shared" si="21"/>
        <v>-60186.114249104641</v>
      </c>
      <c r="Z86" s="42" t="str">
        <f t="shared" si="15"/>
        <v/>
      </c>
    </row>
    <row r="87" spans="2:26" x14ac:dyDescent="0.2">
      <c r="B87" s="26">
        <f t="shared" si="22"/>
        <v>52</v>
      </c>
      <c r="D87" s="1" t="s">
        <v>137</v>
      </c>
      <c r="F87" s="35">
        <v>450894.64997650369</v>
      </c>
      <c r="H87" s="35"/>
      <c r="K87" s="29">
        <v>0</v>
      </c>
      <c r="L87" s="35">
        <f t="shared" si="20"/>
        <v>450894.64997650369</v>
      </c>
      <c r="N87" s="19" t="s">
        <v>108</v>
      </c>
      <c r="O87" s="29">
        <v>99</v>
      </c>
      <c r="P87" s="17">
        <v>0</v>
      </c>
      <c r="R87" s="17">
        <v>450894.64997650369</v>
      </c>
      <c r="S87" s="17"/>
      <c r="T87" s="17">
        <v>0</v>
      </c>
      <c r="U87" s="17"/>
      <c r="V87" s="17">
        <v>0</v>
      </c>
      <c r="X87" s="17">
        <f t="shared" si="21"/>
        <v>450894.64997650369</v>
      </c>
      <c r="Z87" s="42" t="str">
        <f t="shared" si="15"/>
        <v/>
      </c>
    </row>
    <row r="88" spans="2:26" x14ac:dyDescent="0.2">
      <c r="B88" s="26">
        <f t="shared" si="22"/>
        <v>53</v>
      </c>
      <c r="D88" s="1" t="s">
        <v>138</v>
      </c>
      <c r="F88" s="35">
        <v>-130400</v>
      </c>
      <c r="H88" s="35"/>
      <c r="K88" s="29">
        <v>0</v>
      </c>
      <c r="L88" s="35">
        <f t="shared" si="20"/>
        <v>-130400</v>
      </c>
      <c r="N88" s="19" t="s">
        <v>134</v>
      </c>
      <c r="O88" s="29">
        <v>81</v>
      </c>
      <c r="P88" s="17">
        <v>0</v>
      </c>
      <c r="R88" s="17">
        <v>-5295.833184271617</v>
      </c>
      <c r="S88" s="17"/>
      <c r="T88" s="17">
        <v>-22631.15789879825</v>
      </c>
      <c r="U88" s="17"/>
      <c r="V88" s="17">
        <v>-102473.00891693014</v>
      </c>
      <c r="X88" s="17">
        <f t="shared" si="21"/>
        <v>-130400</v>
      </c>
      <c r="Z88" s="42" t="str">
        <f t="shared" si="15"/>
        <v/>
      </c>
    </row>
    <row r="89" spans="2:26" x14ac:dyDescent="0.2">
      <c r="B89" s="26">
        <f t="shared" si="22"/>
        <v>54</v>
      </c>
      <c r="D89" s="1" t="s">
        <v>139</v>
      </c>
      <c r="F89" s="36">
        <f>SUM(F84:F88)</f>
        <v>362222.49720983696</v>
      </c>
      <c r="H89" s="36">
        <f>SUM(H84:H88)</f>
        <v>0</v>
      </c>
      <c r="L89" s="36">
        <f>SUM(L84:L88)</f>
        <v>362222.49720983696</v>
      </c>
      <c r="P89" s="37">
        <f>SUM(P84:P88)</f>
        <v>0</v>
      </c>
      <c r="Q89" s="38"/>
      <c r="R89" s="37">
        <f>SUM(R84:R88)</f>
        <v>447293.47720700584</v>
      </c>
      <c r="S89" s="38"/>
      <c r="T89" s="37">
        <f>SUM(T84:T88)</f>
        <v>-15389.21388411652</v>
      </c>
      <c r="U89" s="38"/>
      <c r="V89" s="37">
        <f>SUM(V84:V88)</f>
        <v>-69681.766113052363</v>
      </c>
      <c r="W89" s="35"/>
      <c r="X89" s="37">
        <f>SUM(X84:X88)</f>
        <v>362222.49720983696</v>
      </c>
      <c r="Z89" s="42" t="str">
        <f t="shared" si="15"/>
        <v/>
      </c>
    </row>
    <row r="90" spans="2:26" x14ac:dyDescent="0.2">
      <c r="Z90" s="42" t="str">
        <f t="shared" si="15"/>
        <v/>
      </c>
    </row>
    <row r="91" spans="2:26" x14ac:dyDescent="0.2">
      <c r="Z91" s="42" t="str">
        <f t="shared" si="15"/>
        <v/>
      </c>
    </row>
    <row r="92" spans="2:26" x14ac:dyDescent="0.2">
      <c r="B92" s="26">
        <f>B89+1</f>
        <v>55</v>
      </c>
      <c r="D92" s="1" t="s">
        <v>140</v>
      </c>
      <c r="F92" s="36">
        <f>F79+F89</f>
        <v>15519249.032609722</v>
      </c>
      <c r="H92" s="36">
        <f>H79+H89</f>
        <v>0</v>
      </c>
      <c r="L92" s="36">
        <f>L79+L89</f>
        <v>15519249.032609722</v>
      </c>
      <c r="P92" s="36">
        <f>P79+P89</f>
        <v>0</v>
      </c>
      <c r="Q92" s="169"/>
      <c r="R92" s="36">
        <f>R79+R89</f>
        <v>1128725.1756033166</v>
      </c>
      <c r="S92" s="35"/>
      <c r="T92" s="36">
        <f>T79+T89</f>
        <v>2606329.5708189611</v>
      </c>
      <c r="U92" s="35"/>
      <c r="V92" s="36">
        <f>V79+V89</f>
        <v>11784194.28618744</v>
      </c>
      <c r="W92" s="35"/>
      <c r="X92" s="36">
        <f>X79+X89</f>
        <v>15519249.032609724</v>
      </c>
      <c r="Z92" s="42" t="str">
        <f t="shared" si="15"/>
        <v/>
      </c>
    </row>
    <row r="93" spans="2:26" x14ac:dyDescent="0.2">
      <c r="F93" s="170"/>
      <c r="Z93" s="42" t="str">
        <f t="shared" si="15"/>
        <v/>
      </c>
    </row>
    <row r="94" spans="2:26" x14ac:dyDescent="0.2">
      <c r="Z94" s="42" t="str">
        <f t="shared" si="15"/>
        <v/>
      </c>
    </row>
    <row r="95" spans="2:26" x14ac:dyDescent="0.2">
      <c r="B95" s="26">
        <f>B92+1</f>
        <v>56</v>
      </c>
      <c r="D95" s="1" t="s">
        <v>141</v>
      </c>
      <c r="F95" s="115">
        <v>6.0821321807016528E-2</v>
      </c>
      <c r="H95" s="161"/>
      <c r="L95" s="115">
        <f>F95</f>
        <v>6.0821321807016528E-2</v>
      </c>
      <c r="P95" s="115">
        <f>$F$95</f>
        <v>6.0821321807016528E-2</v>
      </c>
      <c r="Q95" s="116"/>
      <c r="R95" s="115">
        <f>$F$95</f>
        <v>6.0821321807016528E-2</v>
      </c>
      <c r="S95" s="116"/>
      <c r="T95" s="115">
        <f>$F$95</f>
        <v>6.0821321807016528E-2</v>
      </c>
      <c r="U95" s="116"/>
      <c r="V95" s="115">
        <f>$F$95</f>
        <v>6.0821321807016528E-2</v>
      </c>
      <c r="X95" s="115">
        <f>$F$95</f>
        <v>6.0821321807016528E-2</v>
      </c>
      <c r="Z95" s="42" t="str">
        <f>IF(ROUND(F95,4)=ROUND(X95,4), "", "check")</f>
        <v/>
      </c>
    </row>
    <row r="96" spans="2:26" x14ac:dyDescent="0.2">
      <c r="Z96" s="42" t="str">
        <f t="shared" si="15"/>
        <v/>
      </c>
    </row>
    <row r="97" spans="2:26" x14ac:dyDescent="0.2">
      <c r="B97" s="26">
        <f>B95+1</f>
        <v>57</v>
      </c>
      <c r="D97" s="1" t="s">
        <v>142</v>
      </c>
      <c r="F97" s="36">
        <f>F92*F95</f>
        <v>943901.23961558577</v>
      </c>
      <c r="H97" s="36"/>
      <c r="L97" s="36">
        <f>L92*L95</f>
        <v>943901.23961558577</v>
      </c>
      <c r="P97" s="36">
        <f>P92*P95</f>
        <v>0</v>
      </c>
      <c r="R97" s="36">
        <f>R92*R95</f>
        <v>68650.557137050564</v>
      </c>
      <c r="T97" s="36">
        <f>T92*T95</f>
        <v>158520.4095619233</v>
      </c>
      <c r="V97" s="36">
        <f>V92*V95</f>
        <v>716730.27291661175</v>
      </c>
      <c r="X97" s="37">
        <f t="shared" ref="X97" si="23">P97+R97+T97+V97</f>
        <v>943901.23961558565</v>
      </c>
      <c r="Z97" s="42" t="str">
        <f t="shared" si="15"/>
        <v/>
      </c>
    </row>
    <row r="98" spans="2:26" x14ac:dyDescent="0.2">
      <c r="F98" s="35"/>
      <c r="H98" s="35"/>
      <c r="L98" s="35"/>
      <c r="P98" s="35"/>
      <c r="R98" s="35"/>
      <c r="T98" s="35"/>
      <c r="V98" s="35"/>
      <c r="X98" s="171"/>
      <c r="Z98" s="42" t="str">
        <f t="shared" si="15"/>
        <v/>
      </c>
    </row>
    <row r="99" spans="2:26" x14ac:dyDescent="0.2">
      <c r="F99" s="35"/>
      <c r="H99" s="35"/>
      <c r="L99" s="35"/>
      <c r="P99" s="35"/>
      <c r="R99" s="35"/>
      <c r="T99" s="35"/>
      <c r="V99" s="35"/>
      <c r="X99" s="171"/>
      <c r="Z99" s="42" t="str">
        <f t="shared" si="15"/>
        <v/>
      </c>
    </row>
    <row r="100" spans="2:26" x14ac:dyDescent="0.2">
      <c r="D100" s="8" t="s">
        <v>21</v>
      </c>
      <c r="Z100" s="42" t="str">
        <f t="shared" si="15"/>
        <v/>
      </c>
    </row>
    <row r="101" spans="2:26" x14ac:dyDescent="0.2">
      <c r="Z101" s="42" t="str">
        <f t="shared" si="15"/>
        <v/>
      </c>
    </row>
    <row r="102" spans="2:26" x14ac:dyDescent="0.2">
      <c r="B102" s="26">
        <f>B97+1</f>
        <v>58</v>
      </c>
      <c r="D102" s="1" t="s">
        <v>143</v>
      </c>
      <c r="F102" s="35">
        <v>672899.26923475764</v>
      </c>
      <c r="H102" s="35"/>
      <c r="K102" s="29">
        <v>0</v>
      </c>
      <c r="L102" s="35">
        <f>F102-H102</f>
        <v>672899.26923475764</v>
      </c>
      <c r="N102" s="19" t="s">
        <v>144</v>
      </c>
      <c r="O102" s="29">
        <v>33</v>
      </c>
      <c r="P102" s="17">
        <v>0</v>
      </c>
      <c r="R102" s="17">
        <v>24853.346732706683</v>
      </c>
      <c r="S102" s="17"/>
      <c r="T102" s="17">
        <v>82421.141572556502</v>
      </c>
      <c r="U102" s="17"/>
      <c r="V102" s="17">
        <v>565624.78092949442</v>
      </c>
      <c r="X102" s="17">
        <f t="shared" ref="X102:X103" si="24">P102+R102+T102+V102</f>
        <v>672899.26923475764</v>
      </c>
      <c r="Z102" s="42" t="str">
        <f t="shared" si="15"/>
        <v/>
      </c>
    </row>
    <row r="103" spans="2:26" x14ac:dyDescent="0.2">
      <c r="B103" s="26">
        <f>B102+1</f>
        <v>59</v>
      </c>
      <c r="D103" s="1" t="s">
        <v>118</v>
      </c>
      <c r="F103" s="35">
        <v>57300.730764952459</v>
      </c>
      <c r="H103" s="35"/>
      <c r="K103" s="29">
        <v>0</v>
      </c>
      <c r="L103" s="35">
        <f>F103-H103</f>
        <v>57300.730764952459</v>
      </c>
      <c r="N103" s="19" t="s">
        <v>119</v>
      </c>
      <c r="O103" s="29">
        <v>45</v>
      </c>
      <c r="P103" s="17">
        <v>0</v>
      </c>
      <c r="R103" s="17">
        <v>3002.3106592115464</v>
      </c>
      <c r="S103" s="17"/>
      <c r="T103" s="17">
        <v>7071.8904647083737</v>
      </c>
      <c r="U103" s="17"/>
      <c r="V103" s="17">
        <v>47226.529641032546</v>
      </c>
      <c r="X103" s="17">
        <f t="shared" si="24"/>
        <v>57300.730764952466</v>
      </c>
      <c r="Z103" s="42" t="str">
        <f t="shared" si="15"/>
        <v/>
      </c>
    </row>
    <row r="104" spans="2:26" x14ac:dyDescent="0.2">
      <c r="B104" s="26">
        <f>B103+1</f>
        <v>60</v>
      </c>
      <c r="D104" s="1" t="s">
        <v>145</v>
      </c>
      <c r="F104" s="36">
        <f>SUM(F102:F103)</f>
        <v>730199.99999971013</v>
      </c>
      <c r="H104" s="36">
        <f>SUM(H102:H103)</f>
        <v>0</v>
      </c>
      <c r="L104" s="36">
        <f>SUM(L102:L103)</f>
        <v>730199.99999971013</v>
      </c>
      <c r="P104" s="37">
        <f>SUM(P102:P103)</f>
        <v>0</v>
      </c>
      <c r="R104" s="37">
        <f>SUM(R102:R103)</f>
        <v>27855.65739191823</v>
      </c>
      <c r="T104" s="37">
        <f>SUM(T102:T103)</f>
        <v>89493.032037264871</v>
      </c>
      <c r="V104" s="37">
        <f>SUM(V102:V103)</f>
        <v>612851.31057052698</v>
      </c>
      <c r="X104" s="37">
        <f>SUM(X102:X103)</f>
        <v>730199.99999971013</v>
      </c>
      <c r="Z104" s="42" t="str">
        <f t="shared" si="15"/>
        <v/>
      </c>
    </row>
    <row r="105" spans="2:26" x14ac:dyDescent="0.2">
      <c r="Z105" s="42" t="str">
        <f t="shared" si="15"/>
        <v/>
      </c>
    </row>
    <row r="106" spans="2:26" x14ac:dyDescent="0.2">
      <c r="D106" s="8" t="s">
        <v>146</v>
      </c>
      <c r="F106" s="35"/>
      <c r="H106" s="35"/>
      <c r="L106" s="35"/>
      <c r="P106" s="35"/>
      <c r="R106" s="35"/>
      <c r="T106" s="35"/>
      <c r="V106" s="35"/>
      <c r="X106" s="171"/>
      <c r="Z106" s="42" t="str">
        <f t="shared" si="15"/>
        <v/>
      </c>
    </row>
    <row r="107" spans="2:26" x14ac:dyDescent="0.2">
      <c r="F107" s="35"/>
      <c r="H107" s="35"/>
      <c r="L107" s="35"/>
      <c r="P107" s="35"/>
      <c r="R107" s="35"/>
      <c r="T107" s="35"/>
      <c r="V107" s="35"/>
      <c r="X107" s="171"/>
      <c r="Z107" s="42" t="str">
        <f t="shared" si="15"/>
        <v/>
      </c>
    </row>
    <row r="108" spans="2:26" x14ac:dyDescent="0.2">
      <c r="B108" s="26">
        <f>B104+1</f>
        <v>61</v>
      </c>
      <c r="D108" s="1" t="s">
        <v>147</v>
      </c>
      <c r="F108" s="35">
        <v>121807.67104598368</v>
      </c>
      <c r="H108" s="35"/>
      <c r="K108" s="29">
        <v>0</v>
      </c>
      <c r="L108" s="35">
        <f>F108-H108</f>
        <v>121807.67104598368</v>
      </c>
      <c r="N108" s="19" t="s">
        <v>148</v>
      </c>
      <c r="O108" s="29">
        <v>93</v>
      </c>
      <c r="P108" s="17">
        <v>0</v>
      </c>
      <c r="R108" s="17">
        <v>8859.1519217401892</v>
      </c>
      <c r="S108" s="17"/>
      <c r="T108" s="17">
        <v>20456.591316541941</v>
      </c>
      <c r="U108" s="17"/>
      <c r="V108" s="17">
        <v>92491.927807701548</v>
      </c>
      <c r="X108" s="17">
        <f>P108+R108+T108+V108</f>
        <v>121807.67104598368</v>
      </c>
      <c r="Z108" s="42" t="str">
        <f t="shared" si="15"/>
        <v/>
      </c>
    </row>
    <row r="109" spans="2:26" x14ac:dyDescent="0.2">
      <c r="B109" s="26">
        <f>B108+1</f>
        <v>62</v>
      </c>
      <c r="D109" s="1" t="s">
        <v>149</v>
      </c>
      <c r="F109" s="35">
        <v>125582.50292039152</v>
      </c>
      <c r="H109" s="35"/>
      <c r="K109" s="29">
        <v>0</v>
      </c>
      <c r="L109" s="35">
        <f>F109-H109</f>
        <v>125582.50292039152</v>
      </c>
      <c r="N109" s="19" t="s">
        <v>150</v>
      </c>
      <c r="O109" s="29">
        <v>90</v>
      </c>
      <c r="P109" s="17">
        <v>0</v>
      </c>
      <c r="R109" s="17">
        <v>4332.8583914291694</v>
      </c>
      <c r="S109" s="17"/>
      <c r="T109" s="17">
        <v>25970.862333656336</v>
      </c>
      <c r="U109" s="17"/>
      <c r="V109" s="17">
        <v>95278.782195306019</v>
      </c>
      <c r="W109" s="172"/>
      <c r="X109" s="17">
        <f>P109+R109+T109+V109</f>
        <v>125582.50292039153</v>
      </c>
      <c r="Z109" s="42" t="str">
        <f t="shared" si="15"/>
        <v/>
      </c>
    </row>
    <row r="110" spans="2:26" x14ac:dyDescent="0.2">
      <c r="B110" s="26">
        <f>B109+1</f>
        <v>63</v>
      </c>
      <c r="D110" s="1" t="s">
        <v>151</v>
      </c>
      <c r="F110" s="36">
        <f>SUM(F108:F109)</f>
        <v>247390.17396637518</v>
      </c>
      <c r="H110" s="36">
        <f>SUM(H108:H109)</f>
        <v>0</v>
      </c>
      <c r="L110" s="36">
        <f>SUM(L108:L109)</f>
        <v>247390.17396637518</v>
      </c>
      <c r="P110" s="37">
        <f>SUM(P108:P109)</f>
        <v>0</v>
      </c>
      <c r="R110" s="37">
        <f>SUM(R108:R109)</f>
        <v>13192.010313169358</v>
      </c>
      <c r="T110" s="37">
        <f>SUM(T108:T109)</f>
        <v>46427.45365019828</v>
      </c>
      <c r="V110" s="37">
        <f>SUM(V108:V109)</f>
        <v>187770.71000300755</v>
      </c>
      <c r="X110" s="37">
        <f>SUM(X108:X109)</f>
        <v>247390.17396637521</v>
      </c>
      <c r="Z110" s="42" t="str">
        <f t="shared" si="15"/>
        <v/>
      </c>
    </row>
    <row r="111" spans="2:26" x14ac:dyDescent="0.2">
      <c r="Z111" s="42" t="str">
        <f t="shared" si="15"/>
        <v/>
      </c>
    </row>
    <row r="112" spans="2:26" x14ac:dyDescent="0.2">
      <c r="Z112" s="42" t="str">
        <f t="shared" si="15"/>
        <v/>
      </c>
    </row>
    <row r="113" spans="2:26" x14ac:dyDescent="0.2">
      <c r="D113" s="8" t="s">
        <v>152</v>
      </c>
      <c r="Z113" s="42" t="str">
        <f t="shared" si="15"/>
        <v/>
      </c>
    </row>
    <row r="114" spans="2:26" x14ac:dyDescent="0.2">
      <c r="F114" s="35"/>
      <c r="Z114" s="42" t="str">
        <f t="shared" si="15"/>
        <v/>
      </c>
    </row>
    <row r="115" spans="2:26" x14ac:dyDescent="0.2">
      <c r="D115" s="1" t="s">
        <v>8</v>
      </c>
      <c r="Z115" s="42" t="str">
        <f t="shared" si="15"/>
        <v/>
      </c>
    </row>
    <row r="116" spans="2:26" x14ac:dyDescent="0.2">
      <c r="B116" s="26">
        <f>B110+1</f>
        <v>64</v>
      </c>
      <c r="D116" s="12" t="s">
        <v>153</v>
      </c>
      <c r="F116" s="17">
        <v>2247538.0139059885</v>
      </c>
      <c r="H116" s="17"/>
      <c r="K116" s="29">
        <v>0</v>
      </c>
      <c r="L116" s="35">
        <f t="shared" ref="L116:L159" si="25">F116-H116</f>
        <v>2247538.0139059885</v>
      </c>
      <c r="N116" s="19" t="s">
        <v>154</v>
      </c>
      <c r="O116" s="29">
        <v>39</v>
      </c>
      <c r="P116" s="17">
        <v>2247538.0139059885</v>
      </c>
      <c r="R116" s="17">
        <v>0</v>
      </c>
      <c r="S116" s="17"/>
      <c r="T116" s="17">
        <v>0</v>
      </c>
      <c r="U116" s="17"/>
      <c r="V116" s="17">
        <v>0</v>
      </c>
      <c r="X116" s="17">
        <f t="shared" ref="X116:X131" si="26">P116+R116+T116+V116</f>
        <v>2247538.0139059885</v>
      </c>
      <c r="Z116" s="42" t="str">
        <f t="shared" si="15"/>
        <v/>
      </c>
    </row>
    <row r="117" spans="2:26" x14ac:dyDescent="0.2">
      <c r="B117" s="26">
        <f t="shared" ref="B117:B122" si="27">B116+1</f>
        <v>65</v>
      </c>
      <c r="D117" s="12" t="s">
        <v>155</v>
      </c>
      <c r="F117" s="17">
        <v>24266.29553468162</v>
      </c>
      <c r="H117" s="17"/>
      <c r="K117" s="29">
        <v>0</v>
      </c>
      <c r="L117" s="35">
        <f t="shared" si="25"/>
        <v>24266.29553468162</v>
      </c>
      <c r="N117" s="19" t="s">
        <v>156</v>
      </c>
      <c r="O117" s="29">
        <v>21</v>
      </c>
      <c r="P117" s="17">
        <v>0</v>
      </c>
      <c r="R117" s="17">
        <v>5732.3451488280325</v>
      </c>
      <c r="S117" s="17"/>
      <c r="T117" s="17">
        <v>18533.95038585359</v>
      </c>
      <c r="U117" s="17"/>
      <c r="V117" s="17">
        <v>0</v>
      </c>
      <c r="X117" s="17">
        <f t="shared" si="26"/>
        <v>24266.295534681623</v>
      </c>
      <c r="Z117" s="42" t="str">
        <f t="shared" si="15"/>
        <v/>
      </c>
    </row>
    <row r="118" spans="2:26" x14ac:dyDescent="0.2">
      <c r="B118" s="26">
        <f t="shared" si="27"/>
        <v>66</v>
      </c>
      <c r="D118" s="12" t="s">
        <v>157</v>
      </c>
      <c r="F118" s="17">
        <v>34752.348132451392</v>
      </c>
      <c r="H118" s="17"/>
      <c r="K118" s="29">
        <v>0</v>
      </c>
      <c r="L118" s="35">
        <f t="shared" si="25"/>
        <v>34752.348132451392</v>
      </c>
      <c r="N118" s="19" t="s">
        <v>158</v>
      </c>
      <c r="O118" s="29">
        <v>111</v>
      </c>
      <c r="P118" s="17">
        <v>0</v>
      </c>
      <c r="R118" s="17">
        <v>7509.5133219631934</v>
      </c>
      <c r="S118" s="17"/>
      <c r="T118" s="17">
        <v>10628.242000188779</v>
      </c>
      <c r="U118" s="17"/>
      <c r="V118" s="17">
        <v>16614.592810299422</v>
      </c>
      <c r="X118" s="17">
        <f t="shared" si="26"/>
        <v>34752.348132451392</v>
      </c>
      <c r="Z118" s="42" t="str">
        <f t="shared" si="15"/>
        <v/>
      </c>
    </row>
    <row r="119" spans="2:26" x14ac:dyDescent="0.2">
      <c r="B119" s="26">
        <f t="shared" si="27"/>
        <v>67</v>
      </c>
      <c r="D119" s="12" t="s">
        <v>159</v>
      </c>
      <c r="F119" s="17">
        <v>2669.6763905361131</v>
      </c>
      <c r="H119" s="17"/>
      <c r="K119" s="29">
        <v>0</v>
      </c>
      <c r="L119" s="35">
        <f t="shared" si="25"/>
        <v>2669.6763905361131</v>
      </c>
      <c r="N119" s="19" t="s">
        <v>160</v>
      </c>
      <c r="O119" s="29">
        <v>87</v>
      </c>
      <c r="P119" s="17">
        <v>0</v>
      </c>
      <c r="R119" s="17">
        <v>192.8819400195122</v>
      </c>
      <c r="S119" s="17"/>
      <c r="T119" s="17">
        <v>751.50387464030882</v>
      </c>
      <c r="U119" s="17"/>
      <c r="V119" s="17">
        <v>1725.290575876292</v>
      </c>
      <c r="X119" s="17">
        <f t="shared" si="26"/>
        <v>2669.6763905361131</v>
      </c>
      <c r="Z119" s="42"/>
    </row>
    <row r="120" spans="2:26" x14ac:dyDescent="0.2">
      <c r="B120" s="26">
        <f t="shared" si="27"/>
        <v>68</v>
      </c>
      <c r="D120" s="12" t="s">
        <v>161</v>
      </c>
      <c r="F120" s="17">
        <v>13946.739835347375</v>
      </c>
      <c r="H120" s="17"/>
      <c r="K120" s="29">
        <v>0</v>
      </c>
      <c r="L120" s="35">
        <f t="shared" si="25"/>
        <v>13946.739835347375</v>
      </c>
      <c r="N120" s="19" t="s">
        <v>108</v>
      </c>
      <c r="O120" s="29">
        <v>99</v>
      </c>
      <c r="P120" s="17">
        <v>0</v>
      </c>
      <c r="R120" s="17">
        <v>13946.739835347375</v>
      </c>
      <c r="S120" s="17"/>
      <c r="T120" s="17">
        <v>0</v>
      </c>
      <c r="U120" s="17"/>
      <c r="V120" s="17">
        <v>0</v>
      </c>
      <c r="X120" s="17">
        <f t="shared" si="26"/>
        <v>13946.739835347375</v>
      </c>
      <c r="Z120" s="42" t="str">
        <f t="shared" si="15"/>
        <v/>
      </c>
    </row>
    <row r="121" spans="2:26" x14ac:dyDescent="0.2">
      <c r="B121" s="26">
        <f t="shared" si="27"/>
        <v>69</v>
      </c>
      <c r="D121" s="12" t="s">
        <v>162</v>
      </c>
      <c r="F121" s="17">
        <v>15221.404780000001</v>
      </c>
      <c r="H121" s="17"/>
      <c r="K121" s="29">
        <v>0</v>
      </c>
      <c r="L121" s="35">
        <f>F121-H121</f>
        <v>15221.404780000001</v>
      </c>
      <c r="N121" s="19" t="s">
        <v>163</v>
      </c>
      <c r="O121" s="29">
        <v>108</v>
      </c>
      <c r="P121" s="17">
        <v>0</v>
      </c>
      <c r="R121" s="17">
        <v>0</v>
      </c>
      <c r="S121" s="17"/>
      <c r="T121" s="17">
        <v>15221.404780000001</v>
      </c>
      <c r="U121" s="17"/>
      <c r="V121" s="17">
        <v>0</v>
      </c>
      <c r="X121" s="17">
        <f t="shared" si="26"/>
        <v>15221.404780000001</v>
      </c>
      <c r="Z121" s="42" t="str">
        <f t="shared" si="15"/>
        <v/>
      </c>
    </row>
    <row r="122" spans="2:26" x14ac:dyDescent="0.2">
      <c r="B122" s="26">
        <f t="shared" si="27"/>
        <v>70</v>
      </c>
      <c r="D122" s="12" t="s">
        <v>164</v>
      </c>
      <c r="F122" s="17">
        <v>12004.512029052725</v>
      </c>
      <c r="H122" s="17"/>
      <c r="K122" s="29">
        <v>0</v>
      </c>
      <c r="L122" s="35">
        <f t="shared" si="25"/>
        <v>12004.512029052725</v>
      </c>
      <c r="N122" s="19" t="s">
        <v>165</v>
      </c>
      <c r="O122" s="29">
        <v>51</v>
      </c>
      <c r="P122" s="17">
        <v>0</v>
      </c>
      <c r="R122" s="17">
        <v>0</v>
      </c>
      <c r="S122" s="17"/>
      <c r="T122" s="17">
        <v>1294.5219427863499</v>
      </c>
      <c r="U122" s="17"/>
      <c r="V122" s="17">
        <v>10709.990086266376</v>
      </c>
      <c r="X122" s="17">
        <f t="shared" si="26"/>
        <v>12004.512029052727</v>
      </c>
      <c r="Z122" s="42" t="str">
        <f t="shared" si="15"/>
        <v/>
      </c>
    </row>
    <row r="123" spans="2:26" x14ac:dyDescent="0.2">
      <c r="D123" s="1" t="s">
        <v>9</v>
      </c>
      <c r="Z123" s="42" t="str">
        <f t="shared" si="15"/>
        <v/>
      </c>
    </row>
    <row r="124" spans="2:26" x14ac:dyDescent="0.2">
      <c r="B124" s="26">
        <f>B122+1</f>
        <v>71</v>
      </c>
      <c r="D124" s="12" t="s">
        <v>166</v>
      </c>
      <c r="F124" s="17">
        <v>1640.1810497976596</v>
      </c>
      <c r="H124" s="17"/>
      <c r="K124" s="29">
        <v>0</v>
      </c>
      <c r="L124" s="35">
        <f t="shared" si="25"/>
        <v>1640.1810497976596</v>
      </c>
      <c r="N124" s="19" t="s">
        <v>108</v>
      </c>
      <c r="O124" s="29">
        <v>99</v>
      </c>
      <c r="P124" s="17">
        <v>0</v>
      </c>
      <c r="R124" s="17">
        <v>1640.1810497976596</v>
      </c>
      <c r="S124" s="17"/>
      <c r="T124" s="17">
        <v>0</v>
      </c>
      <c r="U124" s="17"/>
      <c r="V124" s="17">
        <v>0</v>
      </c>
      <c r="X124" s="17">
        <f t="shared" si="26"/>
        <v>1640.1810497976596</v>
      </c>
      <c r="Z124" s="42" t="str">
        <f t="shared" si="15"/>
        <v/>
      </c>
    </row>
    <row r="125" spans="2:26" x14ac:dyDescent="0.2">
      <c r="B125" s="26">
        <f t="shared" ref="B125:B131" si="28">B124+1</f>
        <v>72</v>
      </c>
      <c r="D125" s="12" t="s">
        <v>167</v>
      </c>
      <c r="F125" s="17">
        <v>17097.195056345034</v>
      </c>
      <c r="H125" s="17"/>
      <c r="K125" s="29">
        <v>0</v>
      </c>
      <c r="L125" s="35">
        <f t="shared" si="25"/>
        <v>17097.195056345034</v>
      </c>
      <c r="N125" s="19" t="s">
        <v>168</v>
      </c>
      <c r="O125" s="29">
        <v>96</v>
      </c>
      <c r="P125" s="17">
        <v>0</v>
      </c>
      <c r="R125" s="17">
        <v>14117.785878445757</v>
      </c>
      <c r="S125" s="17"/>
      <c r="T125" s="17">
        <v>2979.4091778992783</v>
      </c>
      <c r="U125" s="17"/>
      <c r="V125" s="17">
        <v>0</v>
      </c>
      <c r="X125" s="17">
        <f t="shared" si="26"/>
        <v>17097.195056345034</v>
      </c>
      <c r="Z125" s="42" t="str">
        <f t="shared" si="15"/>
        <v/>
      </c>
    </row>
    <row r="126" spans="2:26" x14ac:dyDescent="0.2">
      <c r="B126" s="26">
        <f t="shared" si="28"/>
        <v>73</v>
      </c>
      <c r="D126" s="12" t="s">
        <v>169</v>
      </c>
      <c r="F126" s="17">
        <v>1307.4095306239601</v>
      </c>
      <c r="H126" s="17"/>
      <c r="K126" s="29">
        <v>0</v>
      </c>
      <c r="L126" s="35">
        <f t="shared" si="25"/>
        <v>1307.4095306239601</v>
      </c>
      <c r="N126" s="19" t="s">
        <v>108</v>
      </c>
      <c r="O126" s="29">
        <v>99</v>
      </c>
      <c r="P126" s="17">
        <v>0</v>
      </c>
      <c r="R126" s="17">
        <v>1307.4095306239601</v>
      </c>
      <c r="S126" s="17"/>
      <c r="T126" s="17">
        <v>0</v>
      </c>
      <c r="U126" s="17"/>
      <c r="V126" s="17">
        <v>0</v>
      </c>
      <c r="X126" s="17">
        <f t="shared" si="26"/>
        <v>1307.4095306239601</v>
      </c>
      <c r="Z126" s="42" t="str">
        <f t="shared" si="15"/>
        <v/>
      </c>
    </row>
    <row r="127" spans="2:26" x14ac:dyDescent="0.2">
      <c r="B127" s="26">
        <f t="shared" si="28"/>
        <v>74</v>
      </c>
      <c r="D127" s="12" t="s">
        <v>170</v>
      </c>
      <c r="F127" s="17">
        <v>3787.5783081452309</v>
      </c>
      <c r="H127" s="17"/>
      <c r="K127" s="29">
        <v>0</v>
      </c>
      <c r="L127" s="35">
        <f t="shared" si="25"/>
        <v>3787.5783081452309</v>
      </c>
      <c r="N127" s="19" t="s">
        <v>171</v>
      </c>
      <c r="O127" s="29">
        <v>30</v>
      </c>
      <c r="P127" s="17">
        <v>0</v>
      </c>
      <c r="R127" s="17">
        <v>1489.5035949216872</v>
      </c>
      <c r="S127" s="17"/>
      <c r="T127" s="17">
        <v>2298.0747132235433</v>
      </c>
      <c r="U127" s="17"/>
      <c r="V127" s="17">
        <v>0</v>
      </c>
      <c r="X127" s="17">
        <f t="shared" si="26"/>
        <v>3787.5783081452305</v>
      </c>
      <c r="Z127" s="42" t="str">
        <f t="shared" ref="Z127:Z180" si="29">IF(ROUND(F127,4)=ROUND(X127,4), "", "check")</f>
        <v/>
      </c>
    </row>
    <row r="128" spans="2:26" x14ac:dyDescent="0.2">
      <c r="B128" s="26">
        <f t="shared" si="28"/>
        <v>75</v>
      </c>
      <c r="D128" s="12" t="s">
        <v>101</v>
      </c>
      <c r="F128" s="17">
        <v>417.64292401249998</v>
      </c>
      <c r="H128" s="17"/>
      <c r="K128" s="29">
        <v>0</v>
      </c>
      <c r="L128" s="35">
        <f t="shared" si="25"/>
        <v>417.64292401249998</v>
      </c>
      <c r="N128" s="19" t="s">
        <v>108</v>
      </c>
      <c r="O128" s="29">
        <v>99</v>
      </c>
      <c r="P128" s="17">
        <v>0</v>
      </c>
      <c r="R128" s="17">
        <v>417.64292401249998</v>
      </c>
      <c r="S128" s="17"/>
      <c r="T128" s="17">
        <v>0</v>
      </c>
      <c r="U128" s="17"/>
      <c r="V128" s="17">
        <v>0</v>
      </c>
      <c r="X128" s="17">
        <f t="shared" si="26"/>
        <v>417.64292401249998</v>
      </c>
      <c r="Z128" s="42" t="str">
        <f t="shared" si="29"/>
        <v/>
      </c>
    </row>
    <row r="129" spans="2:32" x14ac:dyDescent="0.2">
      <c r="B129" s="26">
        <f t="shared" si="28"/>
        <v>76</v>
      </c>
      <c r="D129" s="12" t="s">
        <v>172</v>
      </c>
      <c r="F129" s="17">
        <v>191.86462860127</v>
      </c>
      <c r="H129" s="17"/>
      <c r="K129" s="29">
        <v>0</v>
      </c>
      <c r="L129" s="35">
        <f t="shared" si="25"/>
        <v>191.86462860127</v>
      </c>
      <c r="N129" s="19" t="s">
        <v>108</v>
      </c>
      <c r="O129" s="29">
        <v>99</v>
      </c>
      <c r="P129" s="17">
        <v>0</v>
      </c>
      <c r="R129" s="17">
        <v>191.86462860127</v>
      </c>
      <c r="S129" s="17"/>
      <c r="T129" s="17">
        <v>0</v>
      </c>
      <c r="U129" s="17"/>
      <c r="V129" s="17">
        <v>0</v>
      </c>
      <c r="X129" s="17">
        <f t="shared" si="26"/>
        <v>191.86462860127</v>
      </c>
      <c r="Z129" s="42" t="str">
        <f t="shared" si="29"/>
        <v/>
      </c>
    </row>
    <row r="130" spans="2:32" x14ac:dyDescent="0.2">
      <c r="B130" s="26">
        <f t="shared" si="28"/>
        <v>77</v>
      </c>
      <c r="D130" s="12" t="s">
        <v>173</v>
      </c>
      <c r="F130" s="17">
        <v>4026.3844920256997</v>
      </c>
      <c r="H130" s="17"/>
      <c r="K130" s="29">
        <v>0</v>
      </c>
      <c r="L130" s="35">
        <f t="shared" si="25"/>
        <v>4026.3844920256997</v>
      </c>
      <c r="N130" s="19" t="s">
        <v>108</v>
      </c>
      <c r="O130" s="29">
        <v>99</v>
      </c>
      <c r="P130" s="17">
        <v>0</v>
      </c>
      <c r="R130" s="17">
        <v>4026.3844920256997</v>
      </c>
      <c r="S130" s="17"/>
      <c r="T130" s="17">
        <v>0</v>
      </c>
      <c r="U130" s="17"/>
      <c r="V130" s="17">
        <v>0</v>
      </c>
      <c r="X130" s="17">
        <f t="shared" si="26"/>
        <v>4026.3844920256997</v>
      </c>
      <c r="Z130" s="42" t="str">
        <f t="shared" si="29"/>
        <v/>
      </c>
    </row>
    <row r="131" spans="2:32" x14ac:dyDescent="0.2">
      <c r="B131" s="26">
        <f t="shared" si="28"/>
        <v>78</v>
      </c>
      <c r="D131" s="12" t="s">
        <v>174</v>
      </c>
      <c r="F131" s="17">
        <v>1816.3293445332881</v>
      </c>
      <c r="H131" s="17"/>
      <c r="K131" s="29">
        <v>0</v>
      </c>
      <c r="L131" s="35">
        <f t="shared" si="25"/>
        <v>1816.3293445332881</v>
      </c>
      <c r="N131" s="19" t="s">
        <v>108</v>
      </c>
      <c r="O131" s="29">
        <v>99</v>
      </c>
      <c r="P131" s="17">
        <v>0</v>
      </c>
      <c r="R131" s="17">
        <v>1816.3293445332881</v>
      </c>
      <c r="S131" s="17"/>
      <c r="T131" s="17">
        <v>0</v>
      </c>
      <c r="U131" s="17"/>
      <c r="V131" s="17">
        <v>0</v>
      </c>
      <c r="X131" s="17">
        <f t="shared" si="26"/>
        <v>1816.3293445332881</v>
      </c>
      <c r="Z131" s="42" t="str">
        <f t="shared" si="29"/>
        <v/>
      </c>
    </row>
    <row r="132" spans="2:32" x14ac:dyDescent="0.2">
      <c r="D132" s="1" t="s">
        <v>10</v>
      </c>
      <c r="Z132" s="42" t="str">
        <f t="shared" si="29"/>
        <v/>
      </c>
    </row>
    <row r="133" spans="2:32" x14ac:dyDescent="0.2">
      <c r="B133" s="26">
        <f>B131+1</f>
        <v>79</v>
      </c>
      <c r="D133" s="1" t="s">
        <v>175</v>
      </c>
      <c r="F133" s="17">
        <v>3740.6240013717302</v>
      </c>
      <c r="K133" s="29">
        <v>0</v>
      </c>
      <c r="L133" s="35">
        <f>F133-H133</f>
        <v>3740.6240013717302</v>
      </c>
      <c r="N133" s="19" t="s">
        <v>163</v>
      </c>
      <c r="O133" s="29">
        <v>108</v>
      </c>
      <c r="P133" s="17">
        <v>0</v>
      </c>
      <c r="R133" s="17">
        <v>0</v>
      </c>
      <c r="S133" s="17"/>
      <c r="T133" s="17">
        <v>3740.6240013717302</v>
      </c>
      <c r="U133" s="17"/>
      <c r="V133" s="17">
        <v>0</v>
      </c>
      <c r="X133" s="17">
        <f t="shared" ref="X133:X136" si="30">P133+R133+T133+V133</f>
        <v>3740.6240013717302</v>
      </c>
      <c r="Z133" s="42" t="str">
        <f t="shared" si="29"/>
        <v/>
      </c>
    </row>
    <row r="134" spans="2:32" x14ac:dyDescent="0.2">
      <c r="B134" s="26">
        <f>B133+1</f>
        <v>80</v>
      </c>
      <c r="D134" s="12" t="s">
        <v>176</v>
      </c>
      <c r="F134" s="17">
        <v>184.23818852302003</v>
      </c>
      <c r="H134" s="17"/>
      <c r="K134" s="29">
        <v>0</v>
      </c>
      <c r="L134" s="35">
        <f t="shared" ref="L134:L136" si="31">F134-H134</f>
        <v>184.23818852302003</v>
      </c>
      <c r="N134" s="19" t="s">
        <v>163</v>
      </c>
      <c r="O134" s="29">
        <v>108</v>
      </c>
      <c r="P134" s="17">
        <v>0</v>
      </c>
      <c r="R134" s="17">
        <v>0</v>
      </c>
      <c r="S134" s="17"/>
      <c r="T134" s="17">
        <v>184.23818852302003</v>
      </c>
      <c r="U134" s="17"/>
      <c r="V134" s="17">
        <v>0</v>
      </c>
      <c r="X134" s="17">
        <f t="shared" si="30"/>
        <v>184.23818852302003</v>
      </c>
      <c r="Z134" s="42" t="str">
        <f t="shared" si="29"/>
        <v/>
      </c>
    </row>
    <row r="135" spans="2:32" x14ac:dyDescent="0.2">
      <c r="B135" s="26">
        <f t="shared" ref="B135:B136" si="32">B134+1</f>
        <v>81</v>
      </c>
      <c r="D135" s="12" t="s">
        <v>170</v>
      </c>
      <c r="F135" s="17">
        <v>5613.0094337191604</v>
      </c>
      <c r="H135" s="17"/>
      <c r="K135" s="29">
        <v>0</v>
      </c>
      <c r="L135" s="35">
        <f t="shared" si="31"/>
        <v>5613.0094337191604</v>
      </c>
      <c r="N135" s="19" t="s">
        <v>163</v>
      </c>
      <c r="O135" s="29">
        <v>108</v>
      </c>
      <c r="P135" s="17">
        <v>0</v>
      </c>
      <c r="R135" s="17">
        <v>0</v>
      </c>
      <c r="S135" s="17"/>
      <c r="T135" s="17">
        <v>5613.0094337191604</v>
      </c>
      <c r="U135" s="17"/>
      <c r="V135" s="17">
        <v>0</v>
      </c>
      <c r="X135" s="17">
        <f t="shared" si="30"/>
        <v>5613.0094337191604</v>
      </c>
      <c r="Z135" s="42" t="str">
        <f t="shared" si="29"/>
        <v/>
      </c>
    </row>
    <row r="136" spans="2:32" x14ac:dyDescent="0.2">
      <c r="B136" s="26">
        <f t="shared" si="32"/>
        <v>82</v>
      </c>
      <c r="D136" s="12" t="s">
        <v>101</v>
      </c>
      <c r="F136" s="17">
        <v>2500.134475710754</v>
      </c>
      <c r="H136" s="17"/>
      <c r="K136" s="29">
        <v>0</v>
      </c>
      <c r="L136" s="35">
        <f t="shared" si="31"/>
        <v>2500.134475710754</v>
      </c>
      <c r="N136" s="19" t="s">
        <v>163</v>
      </c>
      <c r="O136" s="29">
        <v>108</v>
      </c>
      <c r="P136" s="17">
        <v>0</v>
      </c>
      <c r="R136" s="17">
        <v>0</v>
      </c>
      <c r="S136" s="17"/>
      <c r="T136" s="17">
        <v>2500.134475710754</v>
      </c>
      <c r="U136" s="17"/>
      <c r="V136" s="17">
        <v>0</v>
      </c>
      <c r="X136" s="17">
        <f t="shared" si="30"/>
        <v>2500.134475710754</v>
      </c>
      <c r="Z136" s="42" t="str">
        <f t="shared" si="29"/>
        <v/>
      </c>
    </row>
    <row r="137" spans="2:32" x14ac:dyDescent="0.2">
      <c r="D137" s="1" t="s">
        <v>11</v>
      </c>
      <c r="Z137" s="42" t="str">
        <f t="shared" si="29"/>
        <v/>
      </c>
    </row>
    <row r="138" spans="2:32" x14ac:dyDescent="0.2">
      <c r="B138" s="26">
        <f>B136+1</f>
        <v>83</v>
      </c>
      <c r="D138" s="1" t="s">
        <v>175</v>
      </c>
      <c r="F138" s="17">
        <v>10616.772187581613</v>
      </c>
      <c r="K138" s="29">
        <v>0</v>
      </c>
      <c r="L138" s="35">
        <f t="shared" si="25"/>
        <v>10616.772187581613</v>
      </c>
      <c r="N138" s="19" t="s">
        <v>112</v>
      </c>
      <c r="O138" s="29">
        <v>36</v>
      </c>
      <c r="P138" s="17">
        <v>0</v>
      </c>
      <c r="R138" s="17">
        <v>0</v>
      </c>
      <c r="S138" s="17"/>
      <c r="T138" s="17">
        <v>0</v>
      </c>
      <c r="U138" s="17"/>
      <c r="V138" s="17">
        <v>10616.772187581613</v>
      </c>
      <c r="X138" s="17">
        <f t="shared" ref="X138:X143" si="33">P138+R138+T138+V138</f>
        <v>10616.772187581613</v>
      </c>
      <c r="Z138" s="42" t="str">
        <f t="shared" si="29"/>
        <v/>
      </c>
      <c r="AA138" s="149"/>
      <c r="AB138" s="149"/>
      <c r="AC138" s="149"/>
      <c r="AD138" s="149"/>
      <c r="AE138" s="149"/>
      <c r="AF138" s="149"/>
    </row>
    <row r="139" spans="2:32" x14ac:dyDescent="0.2">
      <c r="B139" s="26">
        <f>B138+1</f>
        <v>84</v>
      </c>
      <c r="D139" s="12" t="s">
        <v>177</v>
      </c>
      <c r="F139" s="17">
        <v>22130.98895566666</v>
      </c>
      <c r="H139" s="17"/>
      <c r="K139" s="29">
        <v>0</v>
      </c>
      <c r="L139" s="35">
        <f t="shared" si="25"/>
        <v>22130.98895566666</v>
      </c>
      <c r="N139" s="19" t="s">
        <v>112</v>
      </c>
      <c r="O139" s="29">
        <v>36</v>
      </c>
      <c r="P139" s="17">
        <v>0</v>
      </c>
      <c r="R139" s="17">
        <v>0</v>
      </c>
      <c r="S139" s="17"/>
      <c r="T139" s="17">
        <v>0</v>
      </c>
      <c r="U139" s="17"/>
      <c r="V139" s="17">
        <v>22130.98895566666</v>
      </c>
      <c r="X139" s="17">
        <f t="shared" si="33"/>
        <v>22130.98895566666</v>
      </c>
      <c r="Z139" s="42" t="str">
        <f t="shared" si="29"/>
        <v/>
      </c>
    </row>
    <row r="140" spans="2:32" x14ac:dyDescent="0.2">
      <c r="B140" s="26">
        <f t="shared" ref="B140:B143" si="34">B139+1</f>
        <v>85</v>
      </c>
      <c r="D140" s="12" t="s">
        <v>178</v>
      </c>
      <c r="F140" s="17">
        <v>0</v>
      </c>
      <c r="H140" s="17"/>
      <c r="K140" s="29">
        <v>0</v>
      </c>
      <c r="L140" s="35">
        <f t="shared" si="25"/>
        <v>0</v>
      </c>
      <c r="N140" s="19" t="s">
        <v>112</v>
      </c>
      <c r="O140" s="29">
        <v>36</v>
      </c>
      <c r="P140" s="17">
        <v>0</v>
      </c>
      <c r="R140" s="17">
        <v>0</v>
      </c>
      <c r="S140" s="17"/>
      <c r="T140" s="17">
        <v>0</v>
      </c>
      <c r="U140" s="17"/>
      <c r="V140" s="17">
        <v>0</v>
      </c>
      <c r="X140" s="17">
        <f t="shared" si="33"/>
        <v>0</v>
      </c>
      <c r="Z140" s="42" t="str">
        <f t="shared" si="29"/>
        <v/>
      </c>
    </row>
    <row r="141" spans="2:32" x14ac:dyDescent="0.2">
      <c r="B141" s="26">
        <f t="shared" si="34"/>
        <v>86</v>
      </c>
      <c r="D141" s="12" t="s">
        <v>179</v>
      </c>
      <c r="F141" s="17">
        <v>59329.65715247715</v>
      </c>
      <c r="H141" s="17"/>
      <c r="K141" s="29">
        <v>0</v>
      </c>
      <c r="L141" s="35">
        <f t="shared" si="25"/>
        <v>59329.65715247715</v>
      </c>
      <c r="N141" s="19" t="s">
        <v>112</v>
      </c>
      <c r="O141" s="29">
        <v>36</v>
      </c>
      <c r="P141" s="17">
        <v>0</v>
      </c>
      <c r="R141" s="17">
        <v>0</v>
      </c>
      <c r="S141" s="17"/>
      <c r="T141" s="17">
        <v>0</v>
      </c>
      <c r="U141" s="17"/>
      <c r="V141" s="17">
        <v>59329.65715247715</v>
      </c>
      <c r="X141" s="17">
        <f t="shared" si="33"/>
        <v>59329.65715247715</v>
      </c>
      <c r="Z141" s="42" t="str">
        <f t="shared" si="29"/>
        <v/>
      </c>
    </row>
    <row r="142" spans="2:32" x14ac:dyDescent="0.2">
      <c r="B142" s="26">
        <f t="shared" si="34"/>
        <v>87</v>
      </c>
      <c r="D142" s="12" t="s">
        <v>101</v>
      </c>
      <c r="F142" s="17">
        <v>8901.2312001131213</v>
      </c>
      <c r="H142" s="17"/>
      <c r="K142" s="29">
        <v>0</v>
      </c>
      <c r="L142" s="35">
        <f t="shared" si="25"/>
        <v>8901.2312001131213</v>
      </c>
      <c r="N142" s="19" t="s">
        <v>112</v>
      </c>
      <c r="O142" s="29">
        <v>36</v>
      </c>
      <c r="P142" s="17">
        <v>0</v>
      </c>
      <c r="R142" s="17">
        <v>0</v>
      </c>
      <c r="S142" s="17"/>
      <c r="T142" s="17">
        <v>0</v>
      </c>
      <c r="U142" s="17"/>
      <c r="V142" s="17">
        <v>8901.2312001131213</v>
      </c>
      <c r="X142" s="17">
        <f t="shared" si="33"/>
        <v>8901.2312001131213</v>
      </c>
      <c r="Z142" s="42" t="str">
        <f t="shared" si="29"/>
        <v/>
      </c>
    </row>
    <row r="143" spans="2:32" x14ac:dyDescent="0.2">
      <c r="B143" s="26">
        <f t="shared" si="34"/>
        <v>88</v>
      </c>
      <c r="D143" s="12" t="s">
        <v>180</v>
      </c>
      <c r="F143" s="17">
        <v>352.78073788360939</v>
      </c>
      <c r="H143" s="17"/>
      <c r="K143" s="29">
        <v>0</v>
      </c>
      <c r="L143" s="35">
        <f t="shared" si="25"/>
        <v>352.78073788360939</v>
      </c>
      <c r="N143" s="19" t="s">
        <v>112</v>
      </c>
      <c r="O143" s="29">
        <v>36</v>
      </c>
      <c r="P143" s="17">
        <v>0</v>
      </c>
      <c r="R143" s="17">
        <v>0</v>
      </c>
      <c r="S143" s="17"/>
      <c r="T143" s="17">
        <v>0</v>
      </c>
      <c r="U143" s="17"/>
      <c r="V143" s="17">
        <v>352.78073788360939</v>
      </c>
      <c r="X143" s="17">
        <f t="shared" si="33"/>
        <v>352.78073788360939</v>
      </c>
      <c r="Z143" s="42" t="str">
        <f t="shared" si="29"/>
        <v/>
      </c>
    </row>
    <row r="144" spans="2:32" x14ac:dyDescent="0.2">
      <c r="D144" s="1" t="s">
        <v>27</v>
      </c>
      <c r="J144" s="6"/>
      <c r="Z144" s="42" t="str">
        <f t="shared" si="29"/>
        <v/>
      </c>
    </row>
    <row r="145" spans="2:26" x14ac:dyDescent="0.2">
      <c r="B145" s="26">
        <f>B143+1</f>
        <v>89</v>
      </c>
      <c r="D145" s="12" t="s">
        <v>181</v>
      </c>
      <c r="F145" s="17">
        <v>197654.2230046961</v>
      </c>
      <c r="H145" s="35">
        <v>2940.7050695282501</v>
      </c>
      <c r="J145" s="19" t="s">
        <v>182</v>
      </c>
      <c r="K145" s="29">
        <v>15</v>
      </c>
      <c r="L145" s="35">
        <f t="shared" si="25"/>
        <v>194713.51793516785</v>
      </c>
      <c r="N145" s="19" t="s">
        <v>183</v>
      </c>
      <c r="O145" s="29">
        <v>42</v>
      </c>
      <c r="P145" s="17">
        <v>2546.4739944630078</v>
      </c>
      <c r="R145" s="17">
        <v>7271.6222767735126</v>
      </c>
      <c r="S145" s="17"/>
      <c r="T145" s="17">
        <v>17848.649151574664</v>
      </c>
      <c r="U145" s="17"/>
      <c r="V145" s="17">
        <v>169987.47758188492</v>
      </c>
      <c r="X145" s="17">
        <f t="shared" ref="X145" si="35">P145+R145+T145+V145</f>
        <v>197654.2230046961</v>
      </c>
      <c r="Z145" s="42" t="str">
        <f t="shared" si="29"/>
        <v/>
      </c>
    </row>
    <row r="146" spans="2:26" x14ac:dyDescent="0.2">
      <c r="D146" s="1" t="s">
        <v>28</v>
      </c>
      <c r="Z146" s="42" t="str">
        <f t="shared" si="29"/>
        <v/>
      </c>
    </row>
    <row r="147" spans="2:26" x14ac:dyDescent="0.2">
      <c r="B147" s="26">
        <f>B145+1</f>
        <v>90</v>
      </c>
      <c r="D147" s="12" t="s">
        <v>184</v>
      </c>
      <c r="F147" s="17">
        <v>10182.521136802581</v>
      </c>
      <c r="H147" s="17"/>
      <c r="K147" s="29">
        <v>0</v>
      </c>
      <c r="L147" s="35">
        <f t="shared" si="25"/>
        <v>10182.521136802581</v>
      </c>
      <c r="N147" s="19" t="s">
        <v>112</v>
      </c>
      <c r="O147" s="29">
        <v>36</v>
      </c>
      <c r="P147" s="17">
        <v>0</v>
      </c>
      <c r="R147" s="17">
        <v>0</v>
      </c>
      <c r="S147" s="17"/>
      <c r="T147" s="17">
        <v>0</v>
      </c>
      <c r="U147" s="17"/>
      <c r="V147" s="17">
        <v>10182.521136802581</v>
      </c>
      <c r="X147" s="17">
        <f t="shared" ref="X147:X149" si="36">P147+R147+T147+V147</f>
        <v>10182.521136802581</v>
      </c>
      <c r="Z147" s="42" t="str">
        <f t="shared" si="29"/>
        <v/>
      </c>
    </row>
    <row r="148" spans="2:26" x14ac:dyDescent="0.2">
      <c r="B148" s="26">
        <f>B147+1</f>
        <v>91</v>
      </c>
      <c r="D148" s="12" t="s">
        <v>185</v>
      </c>
      <c r="F148" s="17">
        <v>150927.52203758305</v>
      </c>
      <c r="H148" s="17"/>
      <c r="K148" s="29">
        <v>0</v>
      </c>
      <c r="L148" s="35">
        <f t="shared" si="25"/>
        <v>150927.52203758305</v>
      </c>
      <c r="N148" s="19" t="s">
        <v>112</v>
      </c>
      <c r="O148" s="29">
        <v>36</v>
      </c>
      <c r="P148" s="17">
        <v>0</v>
      </c>
      <c r="R148" s="17">
        <v>0</v>
      </c>
      <c r="S148" s="17"/>
      <c r="T148" s="17">
        <v>0</v>
      </c>
      <c r="U148" s="17"/>
      <c r="V148" s="17">
        <v>150927.52203758305</v>
      </c>
      <c r="X148" s="17">
        <f t="shared" si="36"/>
        <v>150927.52203758305</v>
      </c>
      <c r="Z148" s="42" t="str">
        <f t="shared" si="29"/>
        <v/>
      </c>
    </row>
    <row r="149" spans="2:26" x14ac:dyDescent="0.2">
      <c r="B149" s="26">
        <f t="shared" ref="B149" si="37">B148+1</f>
        <v>92</v>
      </c>
      <c r="D149" s="12" t="s">
        <v>186</v>
      </c>
      <c r="F149" s="17">
        <v>32154.405162180323</v>
      </c>
      <c r="H149" s="17"/>
      <c r="K149" s="29">
        <v>0</v>
      </c>
      <c r="L149" s="35">
        <f t="shared" si="25"/>
        <v>32154.405162180323</v>
      </c>
      <c r="N149" s="19" t="s">
        <v>112</v>
      </c>
      <c r="O149" s="29">
        <v>36</v>
      </c>
      <c r="P149" s="17">
        <v>0</v>
      </c>
      <c r="R149" s="17">
        <v>0</v>
      </c>
      <c r="S149" s="17"/>
      <c r="T149" s="17">
        <v>0</v>
      </c>
      <c r="U149" s="17"/>
      <c r="V149" s="17">
        <v>32154.405162180323</v>
      </c>
      <c r="X149" s="17">
        <f t="shared" si="36"/>
        <v>32154.405162180323</v>
      </c>
      <c r="Z149" s="42" t="str">
        <f t="shared" si="29"/>
        <v/>
      </c>
    </row>
    <row r="150" spans="2:26" x14ac:dyDescent="0.2">
      <c r="D150" s="1" t="s">
        <v>29</v>
      </c>
      <c r="Z150" s="42" t="str">
        <f t="shared" si="29"/>
        <v/>
      </c>
    </row>
    <row r="151" spans="2:26" x14ac:dyDescent="0.2">
      <c r="B151" s="26">
        <f>B149+1</f>
        <v>93</v>
      </c>
      <c r="D151" s="12" t="s">
        <v>167</v>
      </c>
      <c r="F151" s="17">
        <v>4294.5103658632952</v>
      </c>
      <c r="H151" s="35">
        <v>1708.3898809221498</v>
      </c>
      <c r="J151" s="19" t="s">
        <v>187</v>
      </c>
      <c r="K151" s="29">
        <v>9</v>
      </c>
      <c r="L151" s="35">
        <f>F151-H151</f>
        <v>2586.1204849411452</v>
      </c>
      <c r="N151" s="19" t="s">
        <v>112</v>
      </c>
      <c r="O151" s="29">
        <v>36</v>
      </c>
      <c r="P151" s="17">
        <v>1295.4715209674002</v>
      </c>
      <c r="R151" s="17">
        <v>0</v>
      </c>
      <c r="S151" s="17"/>
      <c r="T151" s="17">
        <v>0</v>
      </c>
      <c r="U151" s="17"/>
      <c r="V151" s="17">
        <v>2999.0388448958947</v>
      </c>
      <c r="X151" s="17">
        <f t="shared" ref="X151:X157" si="38">P151+R151+T151+V151</f>
        <v>4294.5103658632952</v>
      </c>
      <c r="Z151" s="42" t="str">
        <f t="shared" si="29"/>
        <v/>
      </c>
    </row>
    <row r="152" spans="2:26" x14ac:dyDescent="0.2">
      <c r="B152" s="26">
        <f>B151+1</f>
        <v>94</v>
      </c>
      <c r="D152" s="12" t="s">
        <v>188</v>
      </c>
      <c r="F152" s="17">
        <v>19535.319138357758</v>
      </c>
      <c r="H152" s="17"/>
      <c r="K152" s="29">
        <v>0</v>
      </c>
      <c r="L152" s="35">
        <f t="shared" ref="L152:L156" si="39">F152-H152</f>
        <v>19535.319138357758</v>
      </c>
      <c r="N152" s="19" t="s">
        <v>112</v>
      </c>
      <c r="O152" s="29">
        <v>36</v>
      </c>
      <c r="P152" s="17">
        <v>0</v>
      </c>
      <c r="R152" s="17">
        <v>0</v>
      </c>
      <c r="S152" s="17"/>
      <c r="T152" s="17">
        <v>0</v>
      </c>
      <c r="U152" s="17"/>
      <c r="V152" s="17">
        <v>19535.319138357758</v>
      </c>
      <c r="X152" s="17">
        <f t="shared" si="38"/>
        <v>19535.319138357758</v>
      </c>
      <c r="Z152" s="42" t="str">
        <f t="shared" si="29"/>
        <v/>
      </c>
    </row>
    <row r="153" spans="2:26" x14ac:dyDescent="0.2">
      <c r="B153" s="26">
        <f>B152+1</f>
        <v>95</v>
      </c>
      <c r="D153" s="12" t="s">
        <v>189</v>
      </c>
      <c r="F153" s="17">
        <v>23437.232127810334</v>
      </c>
      <c r="H153" s="17"/>
      <c r="K153" s="29">
        <v>0</v>
      </c>
      <c r="L153" s="35">
        <f t="shared" si="39"/>
        <v>23437.232127810334</v>
      </c>
      <c r="N153" s="19" t="s">
        <v>112</v>
      </c>
      <c r="O153" s="29">
        <v>36</v>
      </c>
      <c r="P153" s="17">
        <v>0</v>
      </c>
      <c r="R153" s="17">
        <v>0</v>
      </c>
      <c r="S153" s="17"/>
      <c r="T153" s="17">
        <v>0</v>
      </c>
      <c r="U153" s="17"/>
      <c r="V153" s="17">
        <v>23437.232127810334</v>
      </c>
      <c r="X153" s="17">
        <f t="shared" si="38"/>
        <v>23437.232127810334</v>
      </c>
      <c r="Z153" s="42" t="str">
        <f t="shared" si="29"/>
        <v/>
      </c>
    </row>
    <row r="154" spans="2:26" x14ac:dyDescent="0.2">
      <c r="B154" s="26">
        <f t="shared" ref="B154:B157" si="40">B153+1</f>
        <v>96</v>
      </c>
      <c r="D154" s="12" t="s">
        <v>190</v>
      </c>
      <c r="F154" s="17">
        <v>47499.389818864729</v>
      </c>
      <c r="H154" s="17"/>
      <c r="K154" s="29">
        <v>0</v>
      </c>
      <c r="L154" s="35">
        <f t="shared" si="39"/>
        <v>47499.389818864729</v>
      </c>
      <c r="N154" s="19" t="s">
        <v>112</v>
      </c>
      <c r="O154" s="29">
        <v>36</v>
      </c>
      <c r="P154" s="17">
        <v>0</v>
      </c>
      <c r="R154" s="17">
        <v>0</v>
      </c>
      <c r="S154" s="17"/>
      <c r="T154" s="17">
        <v>0</v>
      </c>
      <c r="U154" s="17"/>
      <c r="V154" s="17">
        <v>47499.389818864729</v>
      </c>
      <c r="X154" s="17">
        <f t="shared" si="38"/>
        <v>47499.389818864729</v>
      </c>
      <c r="Z154" s="42" t="str">
        <f t="shared" si="29"/>
        <v/>
      </c>
    </row>
    <row r="155" spans="2:26" x14ac:dyDescent="0.2">
      <c r="B155" s="26">
        <f t="shared" si="40"/>
        <v>97</v>
      </c>
      <c r="D155" s="12" t="s">
        <v>191</v>
      </c>
      <c r="F155" s="17">
        <v>6052.9452734375218</v>
      </c>
      <c r="H155" s="17"/>
      <c r="K155" s="29">
        <v>0</v>
      </c>
      <c r="L155" s="35">
        <f t="shared" si="39"/>
        <v>6052.9452734375218</v>
      </c>
      <c r="N155" s="19" t="s">
        <v>112</v>
      </c>
      <c r="O155" s="29">
        <v>36</v>
      </c>
      <c r="P155" s="17">
        <v>0</v>
      </c>
      <c r="R155" s="17">
        <v>0</v>
      </c>
      <c r="S155" s="17"/>
      <c r="T155" s="17">
        <v>0</v>
      </c>
      <c r="U155" s="17"/>
      <c r="V155" s="17">
        <v>6052.9452734375218</v>
      </c>
      <c r="X155" s="17">
        <f t="shared" si="38"/>
        <v>6052.9452734375218</v>
      </c>
      <c r="Z155" s="42" t="str">
        <f t="shared" si="29"/>
        <v/>
      </c>
    </row>
    <row r="156" spans="2:26" x14ac:dyDescent="0.2">
      <c r="B156" s="26">
        <f t="shared" si="40"/>
        <v>98</v>
      </c>
      <c r="D156" s="12" t="s">
        <v>192</v>
      </c>
      <c r="F156" s="17">
        <v>6258.7532042938401</v>
      </c>
      <c r="H156" s="17"/>
      <c r="K156" s="29">
        <v>0</v>
      </c>
      <c r="L156" s="35">
        <f t="shared" si="39"/>
        <v>6258.7532042938401</v>
      </c>
      <c r="N156" s="19" t="s">
        <v>112</v>
      </c>
      <c r="O156" s="29">
        <v>36</v>
      </c>
      <c r="P156" s="17">
        <v>0</v>
      </c>
      <c r="R156" s="17">
        <v>0</v>
      </c>
      <c r="S156" s="17"/>
      <c r="T156" s="17">
        <v>0</v>
      </c>
      <c r="U156" s="17"/>
      <c r="V156" s="17">
        <v>6258.7532042938401</v>
      </c>
      <c r="X156" s="17">
        <f t="shared" si="38"/>
        <v>6258.7532042938401</v>
      </c>
      <c r="Z156" s="42" t="str">
        <f t="shared" si="29"/>
        <v/>
      </c>
    </row>
    <row r="157" spans="2:26" x14ac:dyDescent="0.2">
      <c r="B157" s="26">
        <f t="shared" si="40"/>
        <v>99</v>
      </c>
      <c r="D157" s="12" t="s">
        <v>193</v>
      </c>
      <c r="F157" s="17">
        <v>21966.003061248291</v>
      </c>
      <c r="H157" s="35">
        <v>10151.221525209376</v>
      </c>
      <c r="J157" s="19" t="s">
        <v>194</v>
      </c>
      <c r="K157" s="29">
        <v>18</v>
      </c>
      <c r="L157" s="35">
        <f>F157-H157</f>
        <v>11814.781536038916</v>
      </c>
      <c r="N157" s="19" t="s">
        <v>112</v>
      </c>
      <c r="O157" s="29">
        <v>36</v>
      </c>
      <c r="P157" s="17">
        <v>10151.221525209376</v>
      </c>
      <c r="R157" s="17">
        <v>0</v>
      </c>
      <c r="S157" s="17"/>
      <c r="T157" s="17">
        <v>0</v>
      </c>
      <c r="U157" s="17"/>
      <c r="V157" s="17">
        <v>11814.781536038916</v>
      </c>
      <c r="X157" s="17">
        <f t="shared" si="38"/>
        <v>21966.003061248291</v>
      </c>
      <c r="Z157" s="42" t="str">
        <f t="shared" si="29"/>
        <v/>
      </c>
    </row>
    <row r="158" spans="2:26" x14ac:dyDescent="0.2">
      <c r="D158" s="1" t="s">
        <v>30</v>
      </c>
      <c r="Z158" s="42" t="str">
        <f t="shared" si="29"/>
        <v/>
      </c>
    </row>
    <row r="159" spans="2:26" x14ac:dyDescent="0.2">
      <c r="B159" s="26">
        <f>B157+1</f>
        <v>100</v>
      </c>
      <c r="D159" s="12" t="s">
        <v>31</v>
      </c>
      <c r="F159" s="17">
        <v>176362.21253862113</v>
      </c>
      <c r="H159" s="35">
        <v>2531.2823068200137</v>
      </c>
      <c r="J159" s="19" t="s">
        <v>195</v>
      </c>
      <c r="K159" s="29">
        <v>12</v>
      </c>
      <c r="L159" s="35">
        <f t="shared" si="25"/>
        <v>173830.93023180112</v>
      </c>
      <c r="N159" s="19" t="s">
        <v>196</v>
      </c>
      <c r="O159" s="29">
        <v>54</v>
      </c>
      <c r="P159" s="17">
        <v>2104.1517941099964</v>
      </c>
      <c r="R159" s="17">
        <v>10406.16849402005</v>
      </c>
      <c r="S159" s="17"/>
      <c r="T159" s="17">
        <v>12393.267122205594</v>
      </c>
      <c r="U159" s="17"/>
      <c r="V159" s="17">
        <v>151458.62512828552</v>
      </c>
      <c r="X159" s="17">
        <f t="shared" ref="X159:X160" si="41">P159+R159+T159+V159</f>
        <v>176362.21253862116</v>
      </c>
      <c r="Z159" s="42" t="str">
        <f t="shared" si="29"/>
        <v/>
      </c>
    </row>
    <row r="160" spans="2:26" x14ac:dyDescent="0.2">
      <c r="B160" s="26">
        <f>B159+1</f>
        <v>101</v>
      </c>
      <c r="D160" s="12" t="s">
        <v>32</v>
      </c>
      <c r="F160" s="38">
        <v>218020.94145853553</v>
      </c>
      <c r="H160" s="35">
        <v>5865.9645385754357</v>
      </c>
      <c r="J160" s="19" t="s">
        <v>197</v>
      </c>
      <c r="K160" s="29">
        <v>6</v>
      </c>
      <c r="L160" s="35">
        <f>F160-H160</f>
        <v>212154.97691996009</v>
      </c>
      <c r="N160" s="19" t="s">
        <v>198</v>
      </c>
      <c r="O160" s="29">
        <v>84</v>
      </c>
      <c r="P160" s="38">
        <v>4758.6044086021757</v>
      </c>
      <c r="R160" s="38">
        <v>13722.899779797006</v>
      </c>
      <c r="S160" s="38"/>
      <c r="T160" s="38">
        <v>15289.379593203619</v>
      </c>
      <c r="U160" s="38"/>
      <c r="V160" s="38">
        <v>184250.05767693272</v>
      </c>
      <c r="X160" s="38">
        <f t="shared" si="41"/>
        <v>218020.9414585355</v>
      </c>
      <c r="Z160" s="42" t="str">
        <f t="shared" si="29"/>
        <v/>
      </c>
    </row>
    <row r="161" spans="2:26" x14ac:dyDescent="0.2">
      <c r="X161" s="35"/>
      <c r="Z161" s="42" t="str">
        <f t="shared" si="29"/>
        <v/>
      </c>
    </row>
    <row r="162" spans="2:26" x14ac:dyDescent="0.2">
      <c r="B162" s="26">
        <f>B160+1</f>
        <v>102</v>
      </c>
      <c r="D162" s="1" t="s">
        <v>199</v>
      </c>
      <c r="F162" s="37">
        <f>SUM(F116:F160)</f>
        <v>3408398.9906034837</v>
      </c>
      <c r="H162" s="37">
        <f>SUM(H116:H160)</f>
        <v>23197.563321055226</v>
      </c>
      <c r="L162" s="37">
        <f>SUM(L116:L160)</f>
        <v>3385201.4272824293</v>
      </c>
      <c r="P162" s="37">
        <f>SUM(P116:P160)</f>
        <v>2268393.9371493408</v>
      </c>
      <c r="Q162" s="35"/>
      <c r="R162" s="37">
        <f>SUM(R116:R160)</f>
        <v>83789.27223971051</v>
      </c>
      <c r="S162" s="35"/>
      <c r="T162" s="37">
        <f>SUM(T116:T160)</f>
        <v>109276.40884090039</v>
      </c>
      <c r="U162" s="35"/>
      <c r="V162" s="37">
        <f>SUM(V116:V160)</f>
        <v>946939.3723735325</v>
      </c>
      <c r="X162" s="37">
        <f>SUM(X116:X160)</f>
        <v>3408398.9906034842</v>
      </c>
      <c r="Z162" s="42" t="str">
        <f t="shared" si="29"/>
        <v/>
      </c>
    </row>
    <row r="163" spans="2:26" x14ac:dyDescent="0.2">
      <c r="Z163" s="42" t="str">
        <f t="shared" si="29"/>
        <v/>
      </c>
    </row>
    <row r="164" spans="2:26" ht="13.5" thickBot="1" x14ac:dyDescent="0.25">
      <c r="B164" s="26">
        <f>B162+1</f>
        <v>103</v>
      </c>
      <c r="D164" s="1" t="s">
        <v>200</v>
      </c>
      <c r="F164" s="39">
        <f>F162+F104+F110+F97</f>
        <v>5329890.4041851545</v>
      </c>
      <c r="H164" s="39">
        <f>H162+H104+H110+H97</f>
        <v>23197.563321055226</v>
      </c>
      <c r="L164" s="39">
        <f>L162+L104+L110+L97</f>
        <v>5306692.8408641005</v>
      </c>
      <c r="P164" s="39">
        <f>P162+P104+P110+P97</f>
        <v>2268393.9371493408</v>
      </c>
      <c r="R164" s="39">
        <f>R162+R104+R110+R97</f>
        <v>193487.49708184868</v>
      </c>
      <c r="T164" s="39">
        <f>T162+T104+T110+T97</f>
        <v>403717.30409028684</v>
      </c>
      <c r="V164" s="39">
        <f>V162+V104+V110+V97</f>
        <v>2464291.6658636788</v>
      </c>
      <c r="X164" s="39">
        <f>X162+X104+X110+X97</f>
        <v>5329890.4041851554</v>
      </c>
      <c r="Z164" s="42" t="str">
        <f t="shared" si="29"/>
        <v/>
      </c>
    </row>
    <row r="165" spans="2:26" ht="13.5" thickTop="1" x14ac:dyDescent="0.2">
      <c r="F165" s="35"/>
      <c r="H165" s="35"/>
      <c r="L165" s="35"/>
      <c r="P165" s="35"/>
      <c r="R165" s="35"/>
      <c r="T165" s="35"/>
      <c r="V165" s="35"/>
      <c r="X165" s="35"/>
      <c r="Z165" s="42" t="str">
        <f t="shared" si="29"/>
        <v/>
      </c>
    </row>
    <row r="166" spans="2:26" x14ac:dyDescent="0.2">
      <c r="F166" s="35"/>
      <c r="H166" s="35"/>
      <c r="L166" s="35"/>
      <c r="P166" s="35"/>
      <c r="R166" s="35"/>
      <c r="T166" s="35"/>
      <c r="V166" s="35"/>
      <c r="X166" s="35"/>
      <c r="Z166" s="42" t="str">
        <f t="shared" si="29"/>
        <v/>
      </c>
    </row>
    <row r="167" spans="2:26" x14ac:dyDescent="0.2">
      <c r="F167" s="35"/>
      <c r="H167" s="35"/>
      <c r="L167" s="35"/>
      <c r="P167" s="35"/>
      <c r="R167" s="35"/>
      <c r="T167" s="35"/>
      <c r="V167" s="35"/>
      <c r="X167" s="35"/>
      <c r="Z167" s="42" t="str">
        <f t="shared" si="29"/>
        <v/>
      </c>
    </row>
    <row r="168" spans="2:26" x14ac:dyDescent="0.2">
      <c r="D168" s="8" t="s">
        <v>35</v>
      </c>
      <c r="X168" s="35"/>
      <c r="Z168" s="42" t="str">
        <f t="shared" si="29"/>
        <v/>
      </c>
    </row>
    <row r="169" spans="2:26" x14ac:dyDescent="0.2">
      <c r="D169" s="8"/>
      <c r="F169" s="17"/>
      <c r="H169" s="17"/>
      <c r="L169" s="35"/>
      <c r="N169" s="19"/>
      <c r="P169" s="17"/>
      <c r="R169" s="17"/>
      <c r="S169" s="17"/>
      <c r="T169" s="17"/>
      <c r="U169" s="17"/>
      <c r="V169" s="17"/>
      <c r="X169" s="17"/>
      <c r="Z169" s="42" t="str">
        <f t="shared" si="29"/>
        <v/>
      </c>
    </row>
    <row r="170" spans="2:26" x14ac:dyDescent="0.2">
      <c r="B170" s="26">
        <f>B164+1</f>
        <v>104</v>
      </c>
      <c r="D170" s="1" t="s">
        <v>201</v>
      </c>
      <c r="F170" s="17">
        <v>2942.6114096800702</v>
      </c>
      <c r="H170" s="17"/>
      <c r="K170" s="29">
        <v>0</v>
      </c>
      <c r="L170" s="35">
        <f t="shared" ref="L170" si="42">F170-H170</f>
        <v>2942.6114096800702</v>
      </c>
      <c r="N170" s="19" t="s">
        <v>154</v>
      </c>
      <c r="O170" s="29">
        <v>39</v>
      </c>
      <c r="P170" s="17">
        <v>2942.6114096800702</v>
      </c>
      <c r="R170" s="17">
        <v>0</v>
      </c>
      <c r="S170" s="17"/>
      <c r="T170" s="17">
        <v>0</v>
      </c>
      <c r="U170" s="17"/>
      <c r="V170" s="17">
        <v>0</v>
      </c>
      <c r="X170" s="17">
        <f t="shared" ref="X170:X176" si="43">P170+R170+T170+V170</f>
        <v>2942.6114096800702</v>
      </c>
      <c r="Z170" s="42" t="str">
        <f t="shared" si="29"/>
        <v/>
      </c>
    </row>
    <row r="171" spans="2:26" x14ac:dyDescent="0.2">
      <c r="B171" s="26">
        <f t="shared" ref="B171:B176" si="44">B170+1</f>
        <v>105</v>
      </c>
      <c r="D171" s="1" t="s">
        <v>202</v>
      </c>
      <c r="F171" s="17">
        <v>2421.6385455058507</v>
      </c>
      <c r="H171" s="17"/>
      <c r="K171" s="29">
        <v>0</v>
      </c>
      <c r="L171" s="35">
        <f>F171-H171</f>
        <v>2421.6385455058507</v>
      </c>
      <c r="N171" s="19" t="s">
        <v>154</v>
      </c>
      <c r="O171" s="29">
        <v>39</v>
      </c>
      <c r="P171" s="17">
        <v>2421.6385455058507</v>
      </c>
      <c r="R171" s="17">
        <v>0</v>
      </c>
      <c r="S171" s="17"/>
      <c r="T171" s="17">
        <v>0</v>
      </c>
      <c r="U171" s="17"/>
      <c r="V171" s="17">
        <v>0</v>
      </c>
      <c r="X171" s="17">
        <f t="shared" si="43"/>
        <v>2421.6385455058507</v>
      </c>
      <c r="Z171" s="42" t="str">
        <f t="shared" si="29"/>
        <v/>
      </c>
    </row>
    <row r="172" spans="2:26" x14ac:dyDescent="0.2">
      <c r="B172" s="26">
        <f t="shared" si="44"/>
        <v>106</v>
      </c>
      <c r="D172" s="1" t="s">
        <v>203</v>
      </c>
      <c r="F172" s="17">
        <v>15336.5926054518</v>
      </c>
      <c r="H172" s="17"/>
      <c r="K172" s="29">
        <v>0</v>
      </c>
      <c r="L172" s="35">
        <f>F172-H172</f>
        <v>15336.5926054518</v>
      </c>
      <c r="N172" s="19" t="s">
        <v>154</v>
      </c>
      <c r="O172" s="29">
        <v>39</v>
      </c>
      <c r="P172" s="17">
        <v>15336.5926054518</v>
      </c>
      <c r="R172" s="17">
        <v>0</v>
      </c>
      <c r="S172" s="17"/>
      <c r="T172" s="17">
        <v>0</v>
      </c>
      <c r="U172" s="17"/>
      <c r="V172" s="17">
        <v>0</v>
      </c>
      <c r="X172" s="17">
        <f t="shared" si="43"/>
        <v>15336.5926054518</v>
      </c>
      <c r="Z172" s="42" t="str">
        <f>IF(ROUND(F172,4)=ROUND(X172,4), "", "check")</f>
        <v/>
      </c>
    </row>
    <row r="173" spans="2:26" x14ac:dyDescent="0.2">
      <c r="B173" s="26">
        <f t="shared" si="44"/>
        <v>107</v>
      </c>
      <c r="D173" s="1" t="s">
        <v>204</v>
      </c>
      <c r="F173" s="17">
        <v>26870.623617239937</v>
      </c>
      <c r="H173" s="17"/>
      <c r="K173" s="29">
        <v>0</v>
      </c>
      <c r="L173" s="35">
        <f>F173-H173</f>
        <v>26870.623617239937</v>
      </c>
      <c r="N173" s="19" t="s">
        <v>112</v>
      </c>
      <c r="O173" s="29">
        <v>36</v>
      </c>
      <c r="P173" s="17">
        <v>0</v>
      </c>
      <c r="R173" s="17">
        <v>0</v>
      </c>
      <c r="S173" s="17"/>
      <c r="T173" s="17">
        <v>0</v>
      </c>
      <c r="U173" s="17"/>
      <c r="V173" s="17">
        <v>26870.623617239937</v>
      </c>
      <c r="X173" s="17">
        <f t="shared" si="43"/>
        <v>26870.623617239937</v>
      </c>
      <c r="Z173" s="42" t="str">
        <f t="shared" si="29"/>
        <v/>
      </c>
    </row>
    <row r="174" spans="2:26" x14ac:dyDescent="0.2">
      <c r="B174" s="26">
        <f>B173+1</f>
        <v>108</v>
      </c>
      <c r="D174" s="1" t="s">
        <v>205</v>
      </c>
      <c r="F174" s="17">
        <v>14283.139384300001</v>
      </c>
      <c r="H174" s="17"/>
      <c r="K174" s="29">
        <v>0</v>
      </c>
      <c r="L174" s="35">
        <f t="shared" ref="L174:L176" si="45">F174-H174</f>
        <v>14283.139384300001</v>
      </c>
      <c r="N174" s="19" t="s">
        <v>112</v>
      </c>
      <c r="O174" s="29">
        <v>36</v>
      </c>
      <c r="P174" s="17">
        <v>0</v>
      </c>
      <c r="R174" s="17">
        <v>0</v>
      </c>
      <c r="S174" s="17"/>
      <c r="T174" s="17">
        <v>0</v>
      </c>
      <c r="U174" s="17"/>
      <c r="V174" s="17">
        <v>14283.139384300001</v>
      </c>
      <c r="X174" s="17">
        <f t="shared" si="43"/>
        <v>14283.139384300001</v>
      </c>
      <c r="Z174" s="42" t="e">
        <f>IF(ROUND(#REF!,4)=ROUND(X174,4), "", "check")</f>
        <v>#REF!</v>
      </c>
    </row>
    <row r="175" spans="2:26" x14ac:dyDescent="0.2">
      <c r="B175" s="26">
        <f t="shared" si="44"/>
        <v>109</v>
      </c>
      <c r="D175" s="1" t="s">
        <v>206</v>
      </c>
      <c r="F175" s="17">
        <v>17761.652743977927</v>
      </c>
      <c r="H175" s="17"/>
      <c r="K175" s="29">
        <v>0</v>
      </c>
      <c r="L175" s="35">
        <f t="shared" si="45"/>
        <v>17761.652743977927</v>
      </c>
      <c r="N175" s="19" t="s">
        <v>112</v>
      </c>
      <c r="O175" s="29">
        <v>36</v>
      </c>
      <c r="P175" s="17">
        <v>0</v>
      </c>
      <c r="R175" s="17">
        <v>0</v>
      </c>
      <c r="S175" s="17"/>
      <c r="T175" s="17">
        <v>0</v>
      </c>
      <c r="U175" s="17"/>
      <c r="V175" s="17">
        <v>17761.652743977927</v>
      </c>
      <c r="X175" s="17">
        <f t="shared" si="43"/>
        <v>17761.652743977927</v>
      </c>
      <c r="Z175" s="42" t="str">
        <f>IF(ROUND(F174,4)=ROUND(X175,4), "", "check")</f>
        <v>check</v>
      </c>
    </row>
    <row r="176" spans="2:26" x14ac:dyDescent="0.2">
      <c r="B176" s="26">
        <f t="shared" si="44"/>
        <v>110</v>
      </c>
      <c r="D176" s="1" t="s">
        <v>207</v>
      </c>
      <c r="F176" s="17">
        <v>6017.1693334783249</v>
      </c>
      <c r="H176" s="17"/>
      <c r="K176" s="29">
        <v>0</v>
      </c>
      <c r="L176" s="35">
        <f t="shared" si="45"/>
        <v>6017.1693334783249</v>
      </c>
      <c r="N176" s="19" t="s">
        <v>112</v>
      </c>
      <c r="O176" s="29">
        <v>36</v>
      </c>
      <c r="P176" s="17">
        <v>0</v>
      </c>
      <c r="R176" s="17">
        <v>0</v>
      </c>
      <c r="S176" s="17"/>
      <c r="T176" s="17">
        <v>0</v>
      </c>
      <c r="U176" s="17"/>
      <c r="V176" s="17">
        <v>6017.1693334783249</v>
      </c>
      <c r="X176" s="17">
        <f t="shared" si="43"/>
        <v>6017.1693334783249</v>
      </c>
      <c r="Z176" s="42" t="str">
        <f>IF(ROUND(F175,4)=ROUND(X176,4), "", "check")</f>
        <v>check</v>
      </c>
    </row>
    <row r="177" spans="2:26" x14ac:dyDescent="0.2">
      <c r="F177" s="17"/>
      <c r="X177" s="17"/>
      <c r="Z177" s="42" t="str">
        <f t="shared" si="29"/>
        <v/>
      </c>
    </row>
    <row r="178" spans="2:26" x14ac:dyDescent="0.2">
      <c r="B178" s="26">
        <f>B176+1</f>
        <v>111</v>
      </c>
      <c r="D178" s="1" t="s">
        <v>208</v>
      </c>
      <c r="F178" s="36">
        <f>SUM(F170:F176)</f>
        <v>85633.427639633912</v>
      </c>
      <c r="H178" s="36">
        <f>SUM(H170:H176)</f>
        <v>0</v>
      </c>
      <c r="L178" s="36">
        <f>SUM(L170:L176)</f>
        <v>85633.427639633912</v>
      </c>
      <c r="P178" s="36">
        <f>SUM(P170:P176)</f>
        <v>20700.84256063772</v>
      </c>
      <c r="Q178" s="35"/>
      <c r="R178" s="36">
        <f>SUM(R170:R176)</f>
        <v>0</v>
      </c>
      <c r="S178" s="35"/>
      <c r="T178" s="36">
        <f>SUM(T170:T176)</f>
        <v>0</v>
      </c>
      <c r="U178" s="35"/>
      <c r="V178" s="36">
        <f>SUM(V170:V176)</f>
        <v>64932.585078996191</v>
      </c>
      <c r="X178" s="36">
        <f>SUM(X170:X176)</f>
        <v>85633.427639633912</v>
      </c>
      <c r="Z178" s="42" t="str">
        <f t="shared" si="29"/>
        <v/>
      </c>
    </row>
    <row r="179" spans="2:26" x14ac:dyDescent="0.2">
      <c r="Z179" s="42" t="str">
        <f t="shared" si="29"/>
        <v/>
      </c>
    </row>
    <row r="180" spans="2:26" ht="13.5" thickBot="1" x14ac:dyDescent="0.25">
      <c r="B180" s="26">
        <f>B178+1</f>
        <v>112</v>
      </c>
      <c r="D180" s="1" t="s">
        <v>36</v>
      </c>
      <c r="F180" s="39">
        <f>F164-F178</f>
        <v>5244256.9765455201</v>
      </c>
      <c r="H180" s="39">
        <f>H164-H178</f>
        <v>23197.563321055226</v>
      </c>
      <c r="L180" s="39">
        <f>L164-L178</f>
        <v>5221059.4132244661</v>
      </c>
      <c r="P180" s="39">
        <f>P164-P178</f>
        <v>2247693.094588703</v>
      </c>
      <c r="R180" s="39">
        <f>R164-R178</f>
        <v>193487.49708184868</v>
      </c>
      <c r="T180" s="39">
        <f>T164-T178</f>
        <v>403717.30409028684</v>
      </c>
      <c r="V180" s="39">
        <f>V164-V178</f>
        <v>2399359.0807846827</v>
      </c>
      <c r="X180" s="39">
        <f>X164-X178</f>
        <v>5244256.9765455211</v>
      </c>
      <c r="Z180" s="42" t="str">
        <f t="shared" si="29"/>
        <v/>
      </c>
    </row>
    <row r="181" spans="2:26" ht="13.5" thickTop="1" x14ac:dyDescent="0.2">
      <c r="D181" s="1" t="s">
        <v>209</v>
      </c>
    </row>
    <row r="182" spans="2:26" x14ac:dyDescent="0.2"/>
    <row r="183" spans="2:26" x14ac:dyDescent="0.2"/>
    <row r="184" spans="2:26" x14ac:dyDescent="0.2">
      <c r="P184" s="35"/>
      <c r="R184" s="35"/>
      <c r="T184" s="35"/>
      <c r="V184" s="35"/>
      <c r="X184" s="35"/>
    </row>
    <row r="185" spans="2:26" x14ac:dyDescent="0.2">
      <c r="P185" s="35"/>
      <c r="R185" s="35"/>
      <c r="T185" s="35"/>
      <c r="V185" s="35"/>
      <c r="X185" s="35"/>
    </row>
    <row r="186" spans="2:26" x14ac:dyDescent="0.2">
      <c r="P186" s="35"/>
    </row>
    <row r="187" spans="2:26" x14ac:dyDescent="0.2">
      <c r="X187" s="35"/>
    </row>
    <row r="188" spans="2:26" x14ac:dyDescent="0.2">
      <c r="P188" s="35"/>
      <c r="R188" s="35"/>
      <c r="T188" s="35"/>
      <c r="V188" s="35"/>
      <c r="X188" s="35"/>
    </row>
    <row r="189" spans="2:26" x14ac:dyDescent="0.2">
      <c r="P189" s="35"/>
      <c r="R189" s="35"/>
      <c r="T189" s="35"/>
      <c r="V189" s="35"/>
      <c r="X189" s="35"/>
    </row>
    <row r="190" spans="2:26" x14ac:dyDescent="0.2"/>
    <row r="191" spans="2:26" x14ac:dyDescent="0.2"/>
    <row r="192" spans="2:26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</sheetData>
  <mergeCells count="3">
    <mergeCell ref="B5:X5"/>
    <mergeCell ref="B6:X6"/>
    <mergeCell ref="B7:X7"/>
  </mergeCells>
  <pageMargins left="0.7" right="0.7" top="0.75" bottom="0.75" header="0.3" footer="0.3"/>
  <pageSetup scale="54" fitToHeight="0" orientation="landscape" horizontalDpi="1200" verticalDpi="1200" r:id="rId1"/>
  <headerFooter>
    <oddHeader xml:space="preserve">&amp;R&amp;"Arial,Regular"&amp;10Filed: 2025-02-28
EB-2025-0064
Phase 3 Exhibit 7
Tab 3
Schedule 5
Attachment 3
Page &amp;P of &amp;N </oddHeader>
  </headerFooter>
  <rowBreaks count="3" manualBreakCount="3">
    <brk id="58" max="25" man="1"/>
    <brk id="111" max="25" man="1"/>
    <brk id="166" max="25" man="1"/>
  </rowBreaks>
  <colBreaks count="1" manualBreakCount="1">
    <brk id="25" max="181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DEDE-E7D2-454D-886C-BFBA03A5B8F4}">
  <sheetPr>
    <pageSetUpPr fitToPage="1"/>
  </sheetPr>
  <dimension ref="A5:V150"/>
  <sheetViews>
    <sheetView view="pageLayout" topLeftCell="B45" zoomScale="85" zoomScaleNormal="70" zoomScaleSheetLayoutView="90" zoomScalePageLayoutView="85" workbookViewId="0">
      <selection activeCell="D52" sqref="D52"/>
    </sheetView>
  </sheetViews>
  <sheetFormatPr defaultColWidth="8.85546875" defaultRowHeight="15" x14ac:dyDescent="0.25"/>
  <cols>
    <col min="1" max="1" width="9.42578125" style="1" customWidth="1"/>
    <col min="2" max="2" width="6.42578125" style="1" customWidth="1"/>
    <col min="3" max="3" width="1.5703125" customWidth="1"/>
    <col min="4" max="4" width="56.140625" style="1" customWidth="1"/>
    <col min="5" max="5" width="1.5703125" customWidth="1"/>
    <col min="6" max="6" width="12.42578125" style="1" customWidth="1"/>
    <col min="7" max="7" width="1.5703125" customWidth="1"/>
    <col min="8" max="8" width="11.42578125" bestFit="1" customWidth="1"/>
    <col min="9" max="21" width="10.5703125" customWidth="1"/>
    <col min="22" max="22" width="8.85546875" customWidth="1"/>
  </cols>
  <sheetData>
    <row r="5" spans="1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30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</row>
    <row r="7" spans="1:21" x14ac:dyDescent="0.25">
      <c r="B7" s="230" t="s">
        <v>538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spans="1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B9" s="175"/>
      <c r="D9" s="175"/>
      <c r="F9" s="26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</row>
    <row r="10" spans="1:21" x14ac:dyDescent="0.25">
      <c r="B10" s="26" t="s">
        <v>3</v>
      </c>
      <c r="F10" s="26" t="s">
        <v>511</v>
      </c>
      <c r="H10" s="26" t="s">
        <v>407</v>
      </c>
      <c r="I10" s="26" t="s">
        <v>407</v>
      </c>
      <c r="J10" s="26" t="s">
        <v>407</v>
      </c>
      <c r="K10" s="26" t="s">
        <v>407</v>
      </c>
      <c r="L10" s="26" t="s">
        <v>407</v>
      </c>
      <c r="M10" s="26" t="s">
        <v>407</v>
      </c>
      <c r="N10" s="26" t="s">
        <v>407</v>
      </c>
      <c r="O10" s="26" t="s">
        <v>407</v>
      </c>
      <c r="P10" s="26" t="s">
        <v>407</v>
      </c>
      <c r="Q10" s="26" t="s">
        <v>407</v>
      </c>
      <c r="R10" s="26" t="s">
        <v>407</v>
      </c>
      <c r="S10" s="26" t="s">
        <v>407</v>
      </c>
      <c r="T10" s="26" t="s">
        <v>407</v>
      </c>
      <c r="U10" s="26" t="s">
        <v>407</v>
      </c>
    </row>
    <row r="11" spans="1:21" x14ac:dyDescent="0.25">
      <c r="B11" s="176" t="s">
        <v>5</v>
      </c>
      <c r="D11" s="2" t="s">
        <v>6</v>
      </c>
      <c r="F11" s="106" t="s">
        <v>81</v>
      </c>
      <c r="H11" s="106" t="s">
        <v>408</v>
      </c>
      <c r="I11" s="106" t="s">
        <v>409</v>
      </c>
      <c r="J11" s="106" t="s">
        <v>410</v>
      </c>
      <c r="K11" s="106" t="s">
        <v>411</v>
      </c>
      <c r="L11" s="106" t="s">
        <v>412</v>
      </c>
      <c r="M11" s="106" t="s">
        <v>413</v>
      </c>
      <c r="N11" s="106" t="s">
        <v>414</v>
      </c>
      <c r="O11" s="106" t="s">
        <v>415</v>
      </c>
      <c r="P11" s="106" t="s">
        <v>416</v>
      </c>
      <c r="Q11" s="106" t="s">
        <v>417</v>
      </c>
      <c r="R11" s="160" t="s">
        <v>418</v>
      </c>
      <c r="S11" s="106" t="s">
        <v>419</v>
      </c>
      <c r="T11" s="106" t="s">
        <v>420</v>
      </c>
      <c r="U11" s="106" t="s">
        <v>421</v>
      </c>
    </row>
    <row r="12" spans="1:21" x14ac:dyDescent="0.25">
      <c r="F12" s="114" t="s">
        <v>64</v>
      </c>
      <c r="H12" s="114" t="s">
        <v>13</v>
      </c>
      <c r="I12" s="114" t="s">
        <v>14</v>
      </c>
      <c r="J12" s="114" t="s">
        <v>512</v>
      </c>
      <c r="K12" s="114" t="s">
        <v>16</v>
      </c>
      <c r="L12" s="114" t="s">
        <v>513</v>
      </c>
      <c r="M12" s="114" t="s">
        <v>66</v>
      </c>
      <c r="N12" s="114" t="s">
        <v>67</v>
      </c>
      <c r="O12" s="114" t="s">
        <v>68</v>
      </c>
      <c r="P12" s="114" t="s">
        <v>69</v>
      </c>
      <c r="Q12" s="114" t="s">
        <v>70</v>
      </c>
      <c r="R12" s="114" t="s">
        <v>71</v>
      </c>
      <c r="S12" s="114" t="s">
        <v>72</v>
      </c>
      <c r="T12" s="114" t="s">
        <v>73</v>
      </c>
      <c r="U12" s="114" t="s">
        <v>74</v>
      </c>
    </row>
    <row r="13" spans="1:21" x14ac:dyDescent="0.25">
      <c r="D13" s="8" t="s">
        <v>539</v>
      </c>
      <c r="F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x14ac:dyDescent="0.25">
      <c r="F14" s="103"/>
      <c r="G14" s="14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</row>
    <row r="15" spans="1:21" x14ac:dyDescent="0.25">
      <c r="D15" s="8" t="s">
        <v>335</v>
      </c>
      <c r="F15" s="6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1:21" x14ac:dyDescent="0.25">
      <c r="A16"/>
      <c r="B16" s="177">
        <v>1</v>
      </c>
      <c r="D16" s="9" t="s">
        <v>540</v>
      </c>
      <c r="F16" s="17">
        <f xml:space="preserve"> SUM(H16:U16)</f>
        <v>-7887.177485234075</v>
      </c>
      <c r="G16" s="147"/>
      <c r="H16" s="17">
        <v>-4344.4372680443312</v>
      </c>
      <c r="I16" s="17">
        <v>-2928.1590801618872</v>
      </c>
      <c r="J16" s="17">
        <v>-298.06598233843869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-0.13882153761119728</v>
      </c>
      <c r="R16" s="17">
        <v>0</v>
      </c>
      <c r="S16" s="17">
        <v>-77.158494940409568</v>
      </c>
      <c r="T16" s="17">
        <v>-239.21783821139826</v>
      </c>
      <c r="U16" s="17">
        <v>0</v>
      </c>
    </row>
    <row r="17" spans="1:21" x14ac:dyDescent="0.25">
      <c r="A17"/>
      <c r="B17" s="177">
        <f>MAX(B$16:B16)+1</f>
        <v>2</v>
      </c>
      <c r="D17" s="207" t="s">
        <v>493</v>
      </c>
      <c r="F17" s="17"/>
      <c r="G17" s="147"/>
      <c r="H17" s="208">
        <v>-3946.3931184020325</v>
      </c>
      <c r="I17" s="208">
        <v>-2643.2248918700693</v>
      </c>
      <c r="J17" s="208">
        <v>-232.20836160148875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208">
        <v>-0.12838247430077016</v>
      </c>
      <c r="R17" s="208">
        <v>0</v>
      </c>
      <c r="S17" s="209">
        <v>-77.158494940409568</v>
      </c>
      <c r="T17" s="208">
        <v>-237.36382079241119</v>
      </c>
      <c r="U17" s="17">
        <v>0</v>
      </c>
    </row>
    <row r="18" spans="1:21" x14ac:dyDescent="0.25">
      <c r="A18"/>
      <c r="B18" s="177">
        <f>MAX(B$16:B17)+1</f>
        <v>3</v>
      </c>
      <c r="D18" s="207" t="s">
        <v>528</v>
      </c>
      <c r="F18" s="17"/>
      <c r="G18" s="147"/>
      <c r="H18" s="208">
        <v>-398.04414964229892</v>
      </c>
      <c r="I18" s="208">
        <v>-284.93418829181775</v>
      </c>
      <c r="J18" s="208">
        <v>-65.857620736949926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208">
        <v>-1.043906331042713E-2</v>
      </c>
      <c r="R18" s="208">
        <v>0</v>
      </c>
      <c r="S18" s="209">
        <v>0</v>
      </c>
      <c r="T18" s="208">
        <v>-1.8540174189870784</v>
      </c>
      <c r="U18" s="17">
        <v>0</v>
      </c>
    </row>
    <row r="19" spans="1:21" x14ac:dyDescent="0.25">
      <c r="A19"/>
      <c r="B19" s="177">
        <f>MAX(B$16:B18)+1</f>
        <v>4</v>
      </c>
      <c r="D19" s="9" t="s">
        <v>342</v>
      </c>
      <c r="F19" s="17">
        <f t="shared" ref="F19:F22" si="0" xml:space="preserve"> SUM(H19:U19)</f>
        <v>-7449.4151202177454</v>
      </c>
      <c r="G19" s="147"/>
      <c r="H19" s="17">
        <v>-3827.1206222339169</v>
      </c>
      <c r="I19" s="17">
        <v>-2235.7582002757936</v>
      </c>
      <c r="J19" s="17">
        <v>-738.71203358250091</v>
      </c>
      <c r="K19" s="17">
        <v>-66.810341135872505</v>
      </c>
      <c r="L19" s="17">
        <v>-1.3479541569660383</v>
      </c>
      <c r="M19" s="17">
        <v>0</v>
      </c>
      <c r="N19" s="17">
        <v>0</v>
      </c>
      <c r="O19" s="17">
        <v>-24.262216278194511</v>
      </c>
      <c r="P19" s="17">
        <v>0</v>
      </c>
      <c r="Q19" s="17">
        <v>-102.81371945505617</v>
      </c>
      <c r="R19" s="17">
        <v>-19.321654324208886</v>
      </c>
      <c r="S19" s="17">
        <v>-13.857851658012851</v>
      </c>
      <c r="T19" s="17">
        <v>-415.17446135985529</v>
      </c>
      <c r="U19" s="17">
        <v>-4.2360657573683662</v>
      </c>
    </row>
    <row r="20" spans="1:21" x14ac:dyDescent="0.25">
      <c r="A20"/>
      <c r="B20" s="177">
        <f>MAX(B$16:B19)+1</f>
        <v>5</v>
      </c>
      <c r="D20" s="207" t="s">
        <v>493</v>
      </c>
      <c r="F20" s="17"/>
      <c r="G20" s="147"/>
      <c r="H20" s="208">
        <v>-3700.5078500301493</v>
      </c>
      <c r="I20" s="208">
        <v>-2140.7528280953725</v>
      </c>
      <c r="J20" s="208">
        <v>-694.41179004768617</v>
      </c>
      <c r="K20" s="209">
        <v>0</v>
      </c>
      <c r="L20" s="209">
        <v>0</v>
      </c>
      <c r="M20" s="17">
        <v>0</v>
      </c>
      <c r="N20" s="17">
        <v>0</v>
      </c>
      <c r="O20" s="208">
        <v>0</v>
      </c>
      <c r="P20" s="17">
        <v>0</v>
      </c>
      <c r="Q20" s="208">
        <v>-95.496988786877864</v>
      </c>
      <c r="R20" s="208">
        <v>-18.533616540472384</v>
      </c>
      <c r="S20" s="209">
        <v>-13.857851658012851</v>
      </c>
      <c r="T20" s="208">
        <v>-413.6433348271616</v>
      </c>
      <c r="U20" s="209">
        <v>0</v>
      </c>
    </row>
    <row r="21" spans="1:21" x14ac:dyDescent="0.25">
      <c r="A21"/>
      <c r="B21" s="177">
        <f>MAX(B$16:B20)+1</f>
        <v>6</v>
      </c>
      <c r="D21" s="207" t="s">
        <v>528</v>
      </c>
      <c r="F21" s="17"/>
      <c r="G21" s="147"/>
      <c r="H21" s="208">
        <v>-126.61277220376749</v>
      </c>
      <c r="I21" s="208">
        <v>-95.005372180421176</v>
      </c>
      <c r="J21" s="208">
        <v>-44.300243534814761</v>
      </c>
      <c r="K21" s="209">
        <v>-66.810341135872505</v>
      </c>
      <c r="L21" s="209">
        <v>-1.3479541569660383</v>
      </c>
      <c r="M21" s="17">
        <v>0</v>
      </c>
      <c r="N21" s="17">
        <v>0</v>
      </c>
      <c r="O21" s="208">
        <v>-24.262216278194511</v>
      </c>
      <c r="P21" s="17">
        <v>0</v>
      </c>
      <c r="Q21" s="208">
        <v>-7.316730668178308</v>
      </c>
      <c r="R21" s="208">
        <v>-0.7880377837365018</v>
      </c>
      <c r="S21" s="209">
        <v>0</v>
      </c>
      <c r="T21" s="208">
        <v>-1.5311265326936749</v>
      </c>
      <c r="U21" s="209">
        <v>-4.2360657573683662</v>
      </c>
    </row>
    <row r="22" spans="1:21" x14ac:dyDescent="0.25">
      <c r="A22"/>
      <c r="B22" s="177">
        <f>MAX(B$16:B21)+1</f>
        <v>7</v>
      </c>
      <c r="D22" s="9" t="s">
        <v>218</v>
      </c>
      <c r="F22" s="17">
        <f t="shared" si="0"/>
        <v>15491.67328816603</v>
      </c>
      <c r="G22" s="147"/>
      <c r="H22" s="17">
        <v>10178.048715764935</v>
      </c>
      <c r="I22" s="17">
        <v>4839.159017920274</v>
      </c>
      <c r="J22" s="17">
        <v>267.39356577769217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15.871500627683217</v>
      </c>
      <c r="R22" s="17">
        <v>7.723432700644584</v>
      </c>
      <c r="S22" s="17">
        <v>0</v>
      </c>
      <c r="T22" s="17">
        <v>183.47705537480041</v>
      </c>
      <c r="U22" s="17">
        <v>0</v>
      </c>
    </row>
    <row r="23" spans="1:21" x14ac:dyDescent="0.25">
      <c r="A23"/>
      <c r="B23" s="177">
        <f>MAX(B$16:B22)+1</f>
        <v>8</v>
      </c>
      <c r="D23" s="207" t="s">
        <v>493</v>
      </c>
      <c r="F23" s="17"/>
      <c r="G23" s="147"/>
      <c r="H23" s="210">
        <v>1881.5669341663111</v>
      </c>
      <c r="I23" s="210">
        <v>729.81660488840714</v>
      </c>
      <c r="J23" s="210">
        <v>66.238220477231778</v>
      </c>
      <c r="K23" s="17">
        <v>0</v>
      </c>
      <c r="L23" s="17">
        <v>0</v>
      </c>
      <c r="M23" s="211">
        <v>0</v>
      </c>
      <c r="N23" s="17">
        <v>0</v>
      </c>
      <c r="O23" s="17">
        <v>0</v>
      </c>
      <c r="P23" s="17">
        <v>0</v>
      </c>
      <c r="Q23" s="210">
        <v>6.7021846288142282</v>
      </c>
      <c r="R23" s="210">
        <v>0.57506119692609015</v>
      </c>
      <c r="S23" s="17">
        <v>0</v>
      </c>
      <c r="T23" s="210">
        <v>164.89463701344343</v>
      </c>
      <c r="U23" s="17">
        <v>0</v>
      </c>
    </row>
    <row r="24" spans="1:21" x14ac:dyDescent="0.25">
      <c r="A24"/>
      <c r="B24" s="177">
        <f>MAX(B$16:B23)+1</f>
        <v>9</v>
      </c>
      <c r="D24" s="207" t="s">
        <v>528</v>
      </c>
      <c r="F24" s="17"/>
      <c r="G24" s="147"/>
      <c r="H24" s="210">
        <v>8296.4817815986244</v>
      </c>
      <c r="I24" s="210">
        <v>4109.3424130318672</v>
      </c>
      <c r="J24" s="210">
        <v>201.1553453004604</v>
      </c>
      <c r="K24" s="17">
        <v>0</v>
      </c>
      <c r="L24" s="17">
        <v>0</v>
      </c>
      <c r="M24" s="211">
        <v>0</v>
      </c>
      <c r="N24" s="17">
        <v>0</v>
      </c>
      <c r="O24" s="17">
        <v>0</v>
      </c>
      <c r="P24" s="17">
        <v>0</v>
      </c>
      <c r="Q24" s="210">
        <v>9.1693159988689885</v>
      </c>
      <c r="R24" s="210">
        <v>7.1483715037184936</v>
      </c>
      <c r="S24" s="17">
        <v>0</v>
      </c>
      <c r="T24" s="210">
        <v>18.582418361356979</v>
      </c>
      <c r="U24" s="17">
        <v>0</v>
      </c>
    </row>
    <row r="25" spans="1:21" x14ac:dyDescent="0.25">
      <c r="A25"/>
      <c r="B25" s="177">
        <f>MAX(B$16:B24)+1</f>
        <v>10</v>
      </c>
      <c r="D25" s="1" t="s">
        <v>348</v>
      </c>
      <c r="F25" s="37">
        <f>SUM(F22,F19,F16)</f>
        <v>155.08068271420962</v>
      </c>
      <c r="G25" s="147"/>
      <c r="H25" s="212">
        <f t="shared" ref="H25:U25" si="1">SUM(H22,H19,H16)</f>
        <v>2006.4908254866868</v>
      </c>
      <c r="I25" s="212">
        <f t="shared" si="1"/>
        <v>-324.75826251740682</v>
      </c>
      <c r="J25" s="212">
        <f t="shared" si="1"/>
        <v>-769.38445014324748</v>
      </c>
      <c r="K25" s="37">
        <f t="shared" si="1"/>
        <v>-66.810341135872505</v>
      </c>
      <c r="L25" s="37">
        <f t="shared" si="1"/>
        <v>-1.3479541569660383</v>
      </c>
      <c r="M25" s="37">
        <f t="shared" si="1"/>
        <v>0</v>
      </c>
      <c r="N25" s="37">
        <f t="shared" si="1"/>
        <v>0</v>
      </c>
      <c r="O25" s="37">
        <f t="shared" si="1"/>
        <v>-24.262216278194511</v>
      </c>
      <c r="P25" s="37">
        <f t="shared" si="1"/>
        <v>0</v>
      </c>
      <c r="Q25" s="212">
        <f t="shared" si="1"/>
        <v>-87.081040364984148</v>
      </c>
      <c r="R25" s="212">
        <f t="shared" si="1"/>
        <v>-11.598221623564303</v>
      </c>
      <c r="S25" s="212">
        <f t="shared" si="1"/>
        <v>-91.016346598422416</v>
      </c>
      <c r="T25" s="212">
        <f t="shared" si="1"/>
        <v>-470.91524419645316</v>
      </c>
      <c r="U25" s="212">
        <f t="shared" si="1"/>
        <v>-4.2360657573683662</v>
      </c>
    </row>
    <row r="26" spans="1:21" x14ac:dyDescent="0.25">
      <c r="A26"/>
      <c r="B26"/>
      <c r="F26" s="17"/>
      <c r="G26" s="14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x14ac:dyDescent="0.25">
      <c r="A27"/>
      <c r="B27"/>
      <c r="D27" s="8" t="s">
        <v>349</v>
      </c>
      <c r="F27" s="17"/>
      <c r="G27" s="14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x14ac:dyDescent="0.25">
      <c r="A28"/>
      <c r="B28" s="177">
        <f>MAX(B$16:B27)+1</f>
        <v>11</v>
      </c>
      <c r="D28" s="9" t="s">
        <v>350</v>
      </c>
      <c r="F28" s="17">
        <f xml:space="preserve"> SUM(H28:U28)</f>
        <v>96004.225333664726</v>
      </c>
      <c r="G28" s="147"/>
      <c r="H28" s="17">
        <v>48267.760230860964</v>
      </c>
      <c r="I28" s="17">
        <v>34137.207483275284</v>
      </c>
      <c r="J28" s="17">
        <v>7026.3124852552328</v>
      </c>
      <c r="K28" s="17">
        <v>4007.3578697001344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1.3226297312746826</v>
      </c>
      <c r="R28" s="17">
        <v>0</v>
      </c>
      <c r="S28" s="17">
        <v>820.93049356814561</v>
      </c>
      <c r="T28" s="17">
        <v>724.34212019689562</v>
      </c>
      <c r="U28" s="17">
        <v>1018.9920210768026</v>
      </c>
    </row>
    <row r="29" spans="1:21" x14ac:dyDescent="0.25">
      <c r="A29"/>
      <c r="B29" s="177">
        <f>MAX(B$16:B28)+1</f>
        <v>12</v>
      </c>
      <c r="D29" s="207" t="s">
        <v>493</v>
      </c>
      <c r="F29" s="17"/>
      <c r="G29" s="147"/>
      <c r="H29" s="209">
        <v>9002.1041731710848</v>
      </c>
      <c r="I29" s="209">
        <v>6029.4514803350621</v>
      </c>
      <c r="J29" s="209">
        <v>529.68971876385433</v>
      </c>
      <c r="K29" s="213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209">
        <v>0.29285283371185322</v>
      </c>
      <c r="R29" s="209">
        <v>0</v>
      </c>
      <c r="S29" s="213">
        <v>221.94635867928221</v>
      </c>
      <c r="T29" s="209">
        <v>541.44981952036687</v>
      </c>
      <c r="U29" s="213">
        <v>0</v>
      </c>
    </row>
    <row r="30" spans="1:21" x14ac:dyDescent="0.25">
      <c r="A30"/>
      <c r="B30" s="177">
        <f>MAX(B$16:B29)+1</f>
        <v>13</v>
      </c>
      <c r="D30" s="207" t="s">
        <v>528</v>
      </c>
      <c r="F30" s="17"/>
      <c r="G30" s="147"/>
      <c r="H30" s="209">
        <v>39265.656057689877</v>
      </c>
      <c r="I30" s="209">
        <v>28107.756002940219</v>
      </c>
      <c r="J30" s="209">
        <v>6496.6227664913786</v>
      </c>
      <c r="K30" s="213">
        <v>4007.3578697001344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209">
        <v>1.0297768975628294</v>
      </c>
      <c r="R30" s="209">
        <v>0</v>
      </c>
      <c r="S30" s="213">
        <v>598.98413488886342</v>
      </c>
      <c r="T30" s="209">
        <v>182.89230067652872</v>
      </c>
      <c r="U30" s="213">
        <v>1018.9920210768026</v>
      </c>
    </row>
    <row r="31" spans="1:21" x14ac:dyDescent="0.25">
      <c r="A31"/>
      <c r="B31" s="177">
        <f>MAX(B$16:B30)+1</f>
        <v>14</v>
      </c>
      <c r="D31" s="9" t="s">
        <v>351</v>
      </c>
      <c r="F31" s="17">
        <f t="shared" ref="F31:F34" si="2" xml:space="preserve"> SUM(H31:U31)</f>
        <v>64332.828920156928</v>
      </c>
      <c r="G31" s="147"/>
      <c r="H31" s="17">
        <v>33707.030261755368</v>
      </c>
      <c r="I31" s="17">
        <v>23570.883669937786</v>
      </c>
      <c r="J31" s="17">
        <v>3575.6397257188373</v>
      </c>
      <c r="K31" s="17">
        <v>1410.1759508594348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295.47663587734189</v>
      </c>
      <c r="R31" s="17">
        <v>0</v>
      </c>
      <c r="S31" s="17">
        <v>561.97115790266548</v>
      </c>
      <c r="T31" s="17">
        <v>677.82481187968472</v>
      </c>
      <c r="U31" s="17">
        <v>533.82670622581691</v>
      </c>
    </row>
    <row r="32" spans="1:21" x14ac:dyDescent="0.25">
      <c r="A32"/>
      <c r="B32" s="177">
        <f>MAX(B$16:B31)+1</f>
        <v>15</v>
      </c>
      <c r="D32" s="207" t="s">
        <v>493</v>
      </c>
      <c r="F32" s="17"/>
      <c r="G32" s="147"/>
      <c r="H32" s="209">
        <v>6244.6558717688258</v>
      </c>
      <c r="I32" s="209">
        <v>4579.7962458534294</v>
      </c>
      <c r="J32" s="209">
        <v>436.74350538363308</v>
      </c>
      <c r="K32" s="213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209">
        <v>51.356787250505782</v>
      </c>
      <c r="R32" s="209">
        <v>0</v>
      </c>
      <c r="S32" s="213">
        <v>158.45622108405391</v>
      </c>
      <c r="T32" s="209">
        <v>569.77313496817521</v>
      </c>
      <c r="U32" s="213">
        <v>0</v>
      </c>
    </row>
    <row r="33" spans="1:22" x14ac:dyDescent="0.25">
      <c r="A33"/>
      <c r="B33" s="177">
        <f>MAX(B$16:B32)+1</f>
        <v>16</v>
      </c>
      <c r="D33" s="207" t="s">
        <v>528</v>
      </c>
      <c r="F33" s="17"/>
      <c r="G33" s="147"/>
      <c r="H33" s="209">
        <v>27462.374389986544</v>
      </c>
      <c r="I33" s="209">
        <v>18991.087424084359</v>
      </c>
      <c r="J33" s="209">
        <v>3138.8962203352044</v>
      </c>
      <c r="K33" s="213">
        <v>1410.1759508594348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209">
        <v>244.11984862683613</v>
      </c>
      <c r="R33" s="209">
        <v>0</v>
      </c>
      <c r="S33" s="213">
        <v>403.5149368186116</v>
      </c>
      <c r="T33" s="209">
        <v>108.05167691150947</v>
      </c>
      <c r="U33" s="213">
        <v>533.82670622581691</v>
      </c>
    </row>
    <row r="34" spans="1:22" x14ac:dyDescent="0.25">
      <c r="A34"/>
      <c r="B34" s="177">
        <f>MAX(B$16:B33)+1</f>
        <v>17</v>
      </c>
      <c r="D34" s="9" t="s">
        <v>354</v>
      </c>
      <c r="F34" s="17">
        <f t="shared" si="2"/>
        <v>5308.9047388780527</v>
      </c>
      <c r="G34" s="147"/>
      <c r="H34" s="17">
        <v>2868.9703650302736</v>
      </c>
      <c r="I34" s="17">
        <v>2017.8154492486092</v>
      </c>
      <c r="J34" s="17">
        <v>117.94502876303407</v>
      </c>
      <c r="K34" s="17">
        <v>133.37000812253069</v>
      </c>
      <c r="L34" s="17">
        <v>1.2137004413002555</v>
      </c>
      <c r="M34" s="17">
        <v>14.134857380232466</v>
      </c>
      <c r="N34" s="17">
        <v>0.88840039449626063</v>
      </c>
      <c r="O34" s="17">
        <v>75.190035005885704</v>
      </c>
      <c r="P34" s="17">
        <v>0.96553814959623618</v>
      </c>
      <c r="Q34" s="17">
        <v>10.946717098910932</v>
      </c>
      <c r="R34" s="17">
        <v>0.84003097126946724</v>
      </c>
      <c r="S34" s="17">
        <v>12.975969988359337</v>
      </c>
      <c r="T34" s="17">
        <v>18.531102426915417</v>
      </c>
      <c r="U34" s="17">
        <v>35.117535856639627</v>
      </c>
    </row>
    <row r="35" spans="1:22" x14ac:dyDescent="0.25">
      <c r="A35"/>
      <c r="B35" s="177">
        <f>MAX(B$16:B34)+1</f>
        <v>18</v>
      </c>
      <c r="D35" s="207" t="s">
        <v>493</v>
      </c>
      <c r="F35" s="17"/>
      <c r="G35" s="147"/>
      <c r="H35" s="209">
        <v>531.18040544722521</v>
      </c>
      <c r="I35" s="209">
        <v>348.19243030594123</v>
      </c>
      <c r="J35" s="209">
        <v>13.141453101011562</v>
      </c>
      <c r="K35" s="209">
        <v>0</v>
      </c>
      <c r="L35" s="209">
        <v>0</v>
      </c>
      <c r="M35" s="209">
        <v>14.134857380232466</v>
      </c>
      <c r="N35" s="209">
        <v>0.88840039449626063</v>
      </c>
      <c r="O35" s="209">
        <v>14.489002855242063</v>
      </c>
      <c r="P35" s="209">
        <v>0.96553814959623618</v>
      </c>
      <c r="Q35" s="209">
        <v>1.2889121508145027</v>
      </c>
      <c r="R35" s="209">
        <v>0.13048027851073338</v>
      </c>
      <c r="S35" s="213">
        <v>4.1339202011272089</v>
      </c>
      <c r="T35" s="209">
        <v>12.134915037783557</v>
      </c>
      <c r="U35" s="209">
        <v>0</v>
      </c>
    </row>
    <row r="36" spans="1:22" x14ac:dyDescent="0.25">
      <c r="A36"/>
      <c r="B36" s="177">
        <f>MAX(B$16:B35)+1</f>
        <v>19</v>
      </c>
      <c r="D36" s="207" t="s">
        <v>528</v>
      </c>
      <c r="F36" s="17"/>
      <c r="G36" s="147"/>
      <c r="H36" s="209">
        <v>2337.7899595830481</v>
      </c>
      <c r="I36" s="209">
        <v>1669.6230189426678</v>
      </c>
      <c r="J36" s="209">
        <v>104.80357566202251</v>
      </c>
      <c r="K36" s="209">
        <v>133.37000812253069</v>
      </c>
      <c r="L36" s="209">
        <v>1.2137004413002555</v>
      </c>
      <c r="M36" s="209">
        <v>0</v>
      </c>
      <c r="N36" s="209">
        <v>0</v>
      </c>
      <c r="O36" s="209">
        <v>60.701032150643634</v>
      </c>
      <c r="P36" s="209">
        <v>0</v>
      </c>
      <c r="Q36" s="209">
        <v>9.6578049480964303</v>
      </c>
      <c r="R36" s="209">
        <v>0.70955069275873384</v>
      </c>
      <c r="S36" s="213">
        <v>8.8420497872321278</v>
      </c>
      <c r="T36" s="209">
        <v>6.3961873891318586</v>
      </c>
      <c r="U36" s="209">
        <v>35.117535856639627</v>
      </c>
    </row>
    <row r="37" spans="1:22" x14ac:dyDescent="0.25">
      <c r="A37"/>
      <c r="B37" s="177">
        <f>MAX(B$16:B36)+1</f>
        <v>20</v>
      </c>
      <c r="D37" s="1" t="s">
        <v>358</v>
      </c>
      <c r="F37" s="37">
        <f>SUM(F28:F34)</f>
        <v>165645.95899269971</v>
      </c>
      <c r="G37" s="147"/>
      <c r="H37" s="212">
        <f t="shared" ref="H37:U37" si="3">SUM(H28,H31,H34)</f>
        <v>84843.760857646601</v>
      </c>
      <c r="I37" s="212">
        <f t="shared" si="3"/>
        <v>59725.906602461677</v>
      </c>
      <c r="J37" s="212">
        <f t="shared" si="3"/>
        <v>10719.897239737104</v>
      </c>
      <c r="K37" s="212">
        <f t="shared" si="3"/>
        <v>5550.9038286820996</v>
      </c>
      <c r="L37" s="212">
        <f t="shared" si="3"/>
        <v>1.2137004413002555</v>
      </c>
      <c r="M37" s="212">
        <f t="shared" si="3"/>
        <v>14.134857380232466</v>
      </c>
      <c r="N37" s="212">
        <f t="shared" si="3"/>
        <v>0.88840039449626063</v>
      </c>
      <c r="O37" s="212">
        <f t="shared" si="3"/>
        <v>75.190035005885704</v>
      </c>
      <c r="P37" s="212">
        <f t="shared" si="3"/>
        <v>0.96553814959623618</v>
      </c>
      <c r="Q37" s="212">
        <f t="shared" si="3"/>
        <v>307.7459827075275</v>
      </c>
      <c r="R37" s="212">
        <f t="shared" si="3"/>
        <v>0.84003097126946724</v>
      </c>
      <c r="S37" s="212">
        <f t="shared" si="3"/>
        <v>1395.8776214591703</v>
      </c>
      <c r="T37" s="212">
        <f t="shared" si="3"/>
        <v>1420.6980345034958</v>
      </c>
      <c r="U37" s="212">
        <f t="shared" si="3"/>
        <v>1587.9362631592594</v>
      </c>
    </row>
    <row r="38" spans="1:22" x14ac:dyDescent="0.25">
      <c r="A38"/>
      <c r="B38"/>
      <c r="F38" s="6"/>
      <c r="G38" s="14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7"/>
    </row>
    <row r="39" spans="1:22" x14ac:dyDescent="0.25">
      <c r="A39"/>
      <c r="B39"/>
      <c r="D39" s="8" t="s">
        <v>359</v>
      </c>
      <c r="F39" s="6"/>
      <c r="G39" s="14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7"/>
    </row>
    <row r="40" spans="1:22" x14ac:dyDescent="0.25">
      <c r="A40"/>
      <c r="B40" s="177">
        <f>MAX(B$16:B39)+1</f>
        <v>21</v>
      </c>
      <c r="D40" s="9" t="s">
        <v>360</v>
      </c>
      <c r="F40" s="17">
        <f xml:space="preserve"> SUM(H40:U40)</f>
        <v>8206.5708219039116</v>
      </c>
      <c r="G40" s="147"/>
      <c r="H40" s="17">
        <v>3578.5006595537034</v>
      </c>
      <c r="I40" s="17">
        <v>2202.9824300088753</v>
      </c>
      <c r="J40" s="17">
        <v>586.44876516602994</v>
      </c>
      <c r="K40" s="17">
        <v>821.53855438277685</v>
      </c>
      <c r="L40" s="17">
        <v>0</v>
      </c>
      <c r="M40" s="17">
        <v>0</v>
      </c>
      <c r="N40" s="17">
        <v>0</v>
      </c>
      <c r="O40" s="17">
        <v>509.24468848394588</v>
      </c>
      <c r="P40" s="17">
        <v>0</v>
      </c>
      <c r="Q40" s="17">
        <v>3.0741748291562008</v>
      </c>
      <c r="R40" s="17">
        <v>1.7197337847930125E-2</v>
      </c>
      <c r="S40" s="17">
        <v>10.04071377420588</v>
      </c>
      <c r="T40" s="17">
        <v>114.06366357979067</v>
      </c>
      <c r="U40" s="17">
        <v>380.65997478757924</v>
      </c>
      <c r="V40" s="147"/>
    </row>
    <row r="41" spans="1:22" x14ac:dyDescent="0.25">
      <c r="A41"/>
      <c r="B41" s="177">
        <f>MAX(B$16:B40)+1</f>
        <v>22</v>
      </c>
      <c r="D41" s="207" t="s">
        <v>493</v>
      </c>
      <c r="F41" s="17"/>
      <c r="G41" s="147"/>
      <c r="H41" s="209">
        <v>561.05978716691493</v>
      </c>
      <c r="I41" s="209">
        <v>361.70314326916213</v>
      </c>
      <c r="J41" s="209">
        <v>52.911113851571905</v>
      </c>
      <c r="K41" s="209">
        <v>0</v>
      </c>
      <c r="L41" s="17">
        <v>0</v>
      </c>
      <c r="M41" s="17">
        <v>0</v>
      </c>
      <c r="N41" s="17">
        <v>0</v>
      </c>
      <c r="O41" s="208">
        <v>0</v>
      </c>
      <c r="P41" s="17">
        <v>0</v>
      </c>
      <c r="Q41" s="209">
        <v>0</v>
      </c>
      <c r="R41" s="209">
        <v>1.7197337847930125E-2</v>
      </c>
      <c r="S41" s="209">
        <v>10.04071377420588</v>
      </c>
      <c r="T41" s="209">
        <v>41.664932934869292</v>
      </c>
      <c r="U41" s="209">
        <v>0</v>
      </c>
      <c r="V41" s="147"/>
    </row>
    <row r="42" spans="1:22" x14ac:dyDescent="0.25">
      <c r="A42"/>
      <c r="B42" s="177">
        <f>MAX(B$16:B41)+1</f>
        <v>23</v>
      </c>
      <c r="D42" s="207" t="s">
        <v>528</v>
      </c>
      <c r="F42" s="17"/>
      <c r="G42" s="147"/>
      <c r="H42" s="209">
        <v>3017.4408723867887</v>
      </c>
      <c r="I42" s="209">
        <v>1841.2792867397131</v>
      </c>
      <c r="J42" s="209">
        <v>533.537651314458</v>
      </c>
      <c r="K42" s="209">
        <v>821.53855438277685</v>
      </c>
      <c r="L42" s="17">
        <v>0</v>
      </c>
      <c r="M42" s="17">
        <v>0</v>
      </c>
      <c r="N42" s="17">
        <v>0</v>
      </c>
      <c r="O42" s="208">
        <v>509.24468848394588</v>
      </c>
      <c r="P42" s="17">
        <v>0</v>
      </c>
      <c r="Q42" s="209">
        <v>3.0741748291562008</v>
      </c>
      <c r="R42" s="209">
        <v>0</v>
      </c>
      <c r="S42" s="209">
        <v>0</v>
      </c>
      <c r="T42" s="209">
        <v>72.398730644921372</v>
      </c>
      <c r="U42" s="209">
        <v>380.65997478757924</v>
      </c>
      <c r="V42" s="147"/>
    </row>
    <row r="43" spans="1:22" x14ac:dyDescent="0.25">
      <c r="A43"/>
      <c r="B43" s="177">
        <f>MAX(B$16:B42)+1</f>
        <v>24</v>
      </c>
      <c r="D43" s="9" t="s">
        <v>362</v>
      </c>
      <c r="F43" s="17">
        <f t="shared" ref="F43:F55" si="4" xml:space="preserve"> SUM(H43:U43)</f>
        <v>421.80649022210758</v>
      </c>
      <c r="G43" s="147"/>
      <c r="H43" s="17">
        <v>194.3642174950387</v>
      </c>
      <c r="I43" s="17">
        <v>121.15856798084732</v>
      </c>
      <c r="J43" s="17">
        <v>28.250043448684174</v>
      </c>
      <c r="K43" s="17">
        <v>32.734048369438291</v>
      </c>
      <c r="L43" s="17">
        <v>0</v>
      </c>
      <c r="M43" s="17">
        <v>0</v>
      </c>
      <c r="N43" s="17">
        <v>0</v>
      </c>
      <c r="O43" s="17">
        <v>20.290758328727424</v>
      </c>
      <c r="P43" s="17">
        <v>0</v>
      </c>
      <c r="Q43" s="17">
        <v>0.12248991482732344</v>
      </c>
      <c r="R43" s="17">
        <v>2.2723463734382111E-3</v>
      </c>
      <c r="S43" s="17">
        <v>1.3267157820182014</v>
      </c>
      <c r="T43" s="17">
        <v>8.390051832887055</v>
      </c>
      <c r="U43" s="17">
        <v>15.167324723265606</v>
      </c>
      <c r="V43" s="147"/>
    </row>
    <row r="44" spans="1:22" x14ac:dyDescent="0.25">
      <c r="A44"/>
      <c r="B44" s="177">
        <f>MAX(B$16:B43)+1</f>
        <v>25</v>
      </c>
      <c r="D44" s="207" t="s">
        <v>493</v>
      </c>
      <c r="F44" s="17"/>
      <c r="G44" s="147"/>
      <c r="H44" s="209">
        <v>74.134856448389414</v>
      </c>
      <c r="I44" s="209">
        <v>47.793142935073995</v>
      </c>
      <c r="J44" s="209">
        <v>6.9913366090942342</v>
      </c>
      <c r="K44" s="209">
        <v>0</v>
      </c>
      <c r="L44" s="17">
        <v>0</v>
      </c>
      <c r="M44" s="17">
        <v>0</v>
      </c>
      <c r="N44" s="17">
        <v>0</v>
      </c>
      <c r="O44" s="208">
        <v>0</v>
      </c>
      <c r="P44" s="17">
        <v>0</v>
      </c>
      <c r="Q44" s="209">
        <v>0</v>
      </c>
      <c r="R44" s="209">
        <v>2.2723463734382111E-3</v>
      </c>
      <c r="S44" s="209">
        <v>1.3267157820182014</v>
      </c>
      <c r="T44" s="209">
        <v>5.5053380989134837</v>
      </c>
      <c r="U44" s="209">
        <v>0</v>
      </c>
      <c r="V44" s="147"/>
    </row>
    <row r="45" spans="1:22" x14ac:dyDescent="0.25">
      <c r="A45"/>
      <c r="B45" s="177">
        <f>MAX(B$16:B44)+1</f>
        <v>26</v>
      </c>
      <c r="D45" s="207" t="s">
        <v>528</v>
      </c>
      <c r="F45" s="17"/>
      <c r="G45" s="147"/>
      <c r="H45" s="209">
        <v>120.22936104664929</v>
      </c>
      <c r="I45" s="209">
        <v>73.365425045773335</v>
      </c>
      <c r="J45" s="209">
        <v>21.258706839589941</v>
      </c>
      <c r="K45" s="209">
        <v>32.734048369438291</v>
      </c>
      <c r="L45" s="17">
        <v>0</v>
      </c>
      <c r="M45" s="17">
        <v>0</v>
      </c>
      <c r="N45" s="17">
        <v>0</v>
      </c>
      <c r="O45" s="208">
        <v>20.290758328727424</v>
      </c>
      <c r="P45" s="17">
        <v>0</v>
      </c>
      <c r="Q45" s="209">
        <v>0.12248991482732344</v>
      </c>
      <c r="R45" s="209">
        <v>0</v>
      </c>
      <c r="S45" s="209">
        <v>0</v>
      </c>
      <c r="T45" s="209">
        <v>2.8847137339735718</v>
      </c>
      <c r="U45" s="209">
        <v>15.167324723265606</v>
      </c>
      <c r="V45" s="147"/>
    </row>
    <row r="46" spans="1:22" x14ac:dyDescent="0.25">
      <c r="A46"/>
      <c r="B46" s="177">
        <f>MAX(B$16:B45)+1</f>
        <v>27</v>
      </c>
      <c r="D46" s="9" t="s">
        <v>364</v>
      </c>
      <c r="F46" s="17">
        <f t="shared" si="4"/>
        <v>22382.381222191652</v>
      </c>
      <c r="G46" s="147"/>
      <c r="H46" s="17">
        <v>10192.142014292509</v>
      </c>
      <c r="I46" s="17">
        <v>7129.7410895819576</v>
      </c>
      <c r="J46" s="17">
        <v>1806.8927603245952</v>
      </c>
      <c r="K46" s="17">
        <v>1726.6450878816302</v>
      </c>
      <c r="L46" s="17">
        <v>0</v>
      </c>
      <c r="M46" s="17">
        <v>0</v>
      </c>
      <c r="N46" s="17">
        <v>0</v>
      </c>
      <c r="O46" s="17">
        <v>933.34547471394217</v>
      </c>
      <c r="P46" s="17">
        <v>0</v>
      </c>
      <c r="Q46" s="17">
        <v>0.13156577662229255</v>
      </c>
      <c r="R46" s="17">
        <v>1.8197505360445634</v>
      </c>
      <c r="S46" s="17">
        <v>58.395028858677691</v>
      </c>
      <c r="T46" s="17">
        <v>288.81011575663911</v>
      </c>
      <c r="U46" s="17">
        <v>244.45833446903978</v>
      </c>
      <c r="V46" s="147"/>
    </row>
    <row r="47" spans="1:22" x14ac:dyDescent="0.25">
      <c r="A47"/>
      <c r="B47" s="177">
        <f>MAX(B$16:B46)+1</f>
        <v>28</v>
      </c>
      <c r="D47" s="207" t="s">
        <v>493</v>
      </c>
      <c r="F47" s="17"/>
      <c r="G47" s="147"/>
      <c r="H47" s="209">
        <v>3263.0252390245832</v>
      </c>
      <c r="I47" s="209">
        <v>2103.6019912984393</v>
      </c>
      <c r="J47" s="209">
        <v>307.72175064333919</v>
      </c>
      <c r="K47" s="209">
        <v>0</v>
      </c>
      <c r="L47" s="17">
        <v>0</v>
      </c>
      <c r="M47" s="17">
        <v>0</v>
      </c>
      <c r="N47" s="17">
        <v>0</v>
      </c>
      <c r="O47" s="208">
        <v>0</v>
      </c>
      <c r="P47" s="17">
        <v>0</v>
      </c>
      <c r="Q47" s="209">
        <v>0</v>
      </c>
      <c r="R47" s="209">
        <v>0.10001669826523216</v>
      </c>
      <c r="S47" s="209">
        <v>58.395028858677691</v>
      </c>
      <c r="T47" s="209">
        <v>242.31593648022206</v>
      </c>
      <c r="U47" s="209">
        <v>0</v>
      </c>
      <c r="V47" s="147"/>
    </row>
    <row r="48" spans="1:22" x14ac:dyDescent="0.25">
      <c r="A48"/>
      <c r="B48" s="177">
        <f>MAX(B$16:B47)+1</f>
        <v>29</v>
      </c>
      <c r="D48" s="207" t="s">
        <v>528</v>
      </c>
      <c r="F48" s="17"/>
      <c r="G48" s="147"/>
      <c r="H48" s="209">
        <v>6929.1167752679266</v>
      </c>
      <c r="I48" s="209">
        <v>5026.1390982835183</v>
      </c>
      <c r="J48" s="209">
        <v>1499.171009681256</v>
      </c>
      <c r="K48" s="209">
        <v>1726.6450878816302</v>
      </c>
      <c r="L48" s="17">
        <v>0</v>
      </c>
      <c r="M48" s="17">
        <v>0</v>
      </c>
      <c r="N48" s="17">
        <v>0</v>
      </c>
      <c r="O48" s="208">
        <v>933.34547471394217</v>
      </c>
      <c r="P48" s="17">
        <v>0</v>
      </c>
      <c r="Q48" s="209">
        <v>0.13156577662229255</v>
      </c>
      <c r="R48" s="209">
        <v>1.7197338377793312</v>
      </c>
      <c r="S48" s="209">
        <v>0</v>
      </c>
      <c r="T48" s="209">
        <v>46.494179276417071</v>
      </c>
      <c r="U48" s="209">
        <v>244.45833446903978</v>
      </c>
      <c r="V48" s="147"/>
    </row>
    <row r="49" spans="1:22" x14ac:dyDescent="0.25">
      <c r="A49"/>
      <c r="B49" s="177">
        <f>MAX(B$16:B48)+1</f>
        <v>30</v>
      </c>
      <c r="D49" s="9" t="s">
        <v>366</v>
      </c>
      <c r="F49" s="17">
        <f t="shared" si="4"/>
        <v>163180.46746512328</v>
      </c>
      <c r="G49" s="147"/>
      <c r="H49" s="17">
        <v>71364.815212892921</v>
      </c>
      <c r="I49" s="17">
        <v>43963.535018401526</v>
      </c>
      <c r="J49" s="17">
        <v>11623.025338468022</v>
      </c>
      <c r="K49" s="17">
        <v>16145.02408347756</v>
      </c>
      <c r="L49" s="17">
        <v>0</v>
      </c>
      <c r="M49" s="17">
        <v>0</v>
      </c>
      <c r="N49" s="17">
        <v>0</v>
      </c>
      <c r="O49" s="17">
        <v>10007.768614259816</v>
      </c>
      <c r="P49" s="17">
        <v>0</v>
      </c>
      <c r="Q49" s="17">
        <v>60.414239099023717</v>
      </c>
      <c r="R49" s="17">
        <v>0.36982664644978192</v>
      </c>
      <c r="S49" s="17">
        <v>215.92432130555775</v>
      </c>
      <c r="T49" s="17">
        <v>2318.7922189850042</v>
      </c>
      <c r="U49" s="17">
        <v>7480.7985915874033</v>
      </c>
      <c r="V49" s="147"/>
    </row>
    <row r="50" spans="1:22" x14ac:dyDescent="0.25">
      <c r="A50"/>
      <c r="B50" s="177">
        <f>MAX(B$16:B49)+1</f>
        <v>31</v>
      </c>
      <c r="D50" s="207" t="s">
        <v>493</v>
      </c>
      <c r="F50" s="17"/>
      <c r="G50" s="147"/>
      <c r="H50" s="209">
        <v>12065.522081415796</v>
      </c>
      <c r="I50" s="209">
        <v>7778.3818442387301</v>
      </c>
      <c r="J50" s="209">
        <v>1137.8470300858012</v>
      </c>
      <c r="K50" s="209">
        <v>0</v>
      </c>
      <c r="L50" s="17">
        <v>0</v>
      </c>
      <c r="M50" s="17">
        <v>0</v>
      </c>
      <c r="N50" s="17">
        <v>0</v>
      </c>
      <c r="O50" s="208">
        <v>0</v>
      </c>
      <c r="P50" s="17">
        <v>0</v>
      </c>
      <c r="Q50" s="209">
        <v>0</v>
      </c>
      <c r="R50" s="209">
        <v>0.36982664644978192</v>
      </c>
      <c r="S50" s="209">
        <v>215.92432130555775</v>
      </c>
      <c r="T50" s="209">
        <v>895.99928536104119</v>
      </c>
      <c r="U50" s="209">
        <v>0</v>
      </c>
      <c r="V50" s="147"/>
    </row>
    <row r="51" spans="1:22" x14ac:dyDescent="0.25">
      <c r="A51"/>
      <c r="B51" s="177">
        <f>MAX(B$16:B50)+1</f>
        <v>32</v>
      </c>
      <c r="D51" s="207" t="s">
        <v>528</v>
      </c>
      <c r="F51" s="17"/>
      <c r="G51" s="147"/>
      <c r="H51" s="209">
        <v>59299.293131477127</v>
      </c>
      <c r="I51" s="209">
        <v>36185.153174162799</v>
      </c>
      <c r="J51" s="209">
        <v>10485.178308382221</v>
      </c>
      <c r="K51" s="209">
        <v>16145.02408347756</v>
      </c>
      <c r="L51" s="17">
        <v>0</v>
      </c>
      <c r="M51" s="17">
        <v>0</v>
      </c>
      <c r="N51" s="17">
        <v>0</v>
      </c>
      <c r="O51" s="208">
        <v>10007.768614259816</v>
      </c>
      <c r="P51" s="17">
        <v>0</v>
      </c>
      <c r="Q51" s="209">
        <v>60.414239099023717</v>
      </c>
      <c r="R51" s="209">
        <v>0</v>
      </c>
      <c r="S51" s="209">
        <v>0</v>
      </c>
      <c r="T51" s="209">
        <v>1422.7929336239629</v>
      </c>
      <c r="U51" s="209">
        <v>7480.7985915874033</v>
      </c>
      <c r="V51" s="147"/>
    </row>
    <row r="52" spans="1:22" x14ac:dyDescent="0.25">
      <c r="A52"/>
      <c r="B52" s="177">
        <f>MAX(B$16:B51)+1</f>
        <v>33</v>
      </c>
      <c r="D52" s="9" t="s">
        <v>368</v>
      </c>
      <c r="F52" s="17">
        <f t="shared" si="4"/>
        <v>12227.88905132266</v>
      </c>
      <c r="G52" s="147"/>
      <c r="H52" s="17">
        <v>6192.4815922024318</v>
      </c>
      <c r="I52" s="17">
        <v>5253.9079360634369</v>
      </c>
      <c r="J52" s="17">
        <v>779.02483737265686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2.4746856841335032</v>
      </c>
      <c r="S52" s="17">
        <v>0</v>
      </c>
      <c r="T52" s="17">
        <v>0</v>
      </c>
      <c r="U52" s="17">
        <v>0</v>
      </c>
      <c r="V52" s="147"/>
    </row>
    <row r="53" spans="1:22" x14ac:dyDescent="0.25">
      <c r="A53"/>
      <c r="B53" s="177">
        <f>MAX(B$16:B52)+1</f>
        <v>34</v>
      </c>
      <c r="D53" s="207" t="s">
        <v>493</v>
      </c>
      <c r="F53" s="17"/>
      <c r="G53" s="147"/>
      <c r="H53" s="209">
        <v>0</v>
      </c>
      <c r="I53" s="209">
        <v>0</v>
      </c>
      <c r="J53" s="209">
        <v>0</v>
      </c>
      <c r="K53" s="209">
        <v>0</v>
      </c>
      <c r="L53" s="17">
        <v>0</v>
      </c>
      <c r="M53" s="17">
        <v>0</v>
      </c>
      <c r="N53" s="17">
        <v>0</v>
      </c>
      <c r="O53" s="208">
        <v>0</v>
      </c>
      <c r="P53" s="17">
        <v>0</v>
      </c>
      <c r="Q53" s="209">
        <v>0</v>
      </c>
      <c r="R53" s="209">
        <v>0</v>
      </c>
      <c r="S53" s="209">
        <v>0</v>
      </c>
      <c r="T53" s="209">
        <v>0</v>
      </c>
      <c r="U53" s="209">
        <v>0</v>
      </c>
      <c r="V53" s="147"/>
    </row>
    <row r="54" spans="1:22" x14ac:dyDescent="0.25">
      <c r="A54"/>
      <c r="B54" s="177">
        <f>MAX(B$16:B53)+1</f>
        <v>35</v>
      </c>
      <c r="D54" s="207" t="s">
        <v>528</v>
      </c>
      <c r="F54" s="17"/>
      <c r="G54" s="147"/>
      <c r="H54" s="209">
        <v>6192.4815922024318</v>
      </c>
      <c r="I54" s="209">
        <v>5253.9079360634369</v>
      </c>
      <c r="J54" s="209">
        <v>779.02483737265686</v>
      </c>
      <c r="K54" s="209">
        <v>0</v>
      </c>
      <c r="L54" s="17">
        <v>0</v>
      </c>
      <c r="M54" s="17">
        <v>0</v>
      </c>
      <c r="N54" s="17">
        <v>0</v>
      </c>
      <c r="O54" s="208">
        <v>0</v>
      </c>
      <c r="P54" s="17">
        <v>0</v>
      </c>
      <c r="Q54" s="209">
        <v>0</v>
      </c>
      <c r="R54" s="209">
        <v>2.4746856841335032</v>
      </c>
      <c r="S54" s="209">
        <v>0</v>
      </c>
      <c r="T54" s="209">
        <v>0</v>
      </c>
      <c r="U54" s="209">
        <v>0</v>
      </c>
      <c r="V54" s="147"/>
    </row>
    <row r="55" spans="1:22" x14ac:dyDescent="0.25">
      <c r="A55"/>
      <c r="B55" s="177">
        <f>MAX(B$16:B54)+1</f>
        <v>36</v>
      </c>
      <c r="D55" s="9" t="s">
        <v>370</v>
      </c>
      <c r="F55" s="17">
        <f t="shared" si="4"/>
        <v>51853.787662642448</v>
      </c>
      <c r="G55" s="147"/>
      <c r="H55" s="17">
        <v>8386.0129558745739</v>
      </c>
      <c r="I55" s="17">
        <v>5117.2475640819894</v>
      </c>
      <c r="J55" s="17">
        <v>9188.5115982349125</v>
      </c>
      <c r="K55" s="17">
        <v>19599.012026933786</v>
      </c>
      <c r="L55" s="17">
        <v>0</v>
      </c>
      <c r="M55" s="17">
        <v>0</v>
      </c>
      <c r="N55" s="17">
        <v>0</v>
      </c>
      <c r="O55" s="17">
        <v>9561.9660726761631</v>
      </c>
      <c r="P55" s="17">
        <v>0</v>
      </c>
      <c r="Q55" s="17">
        <v>1.0374448410244774</v>
      </c>
      <c r="R55" s="17">
        <v>0</v>
      </c>
      <c r="S55" s="17">
        <v>0</v>
      </c>
      <c r="T55" s="17">
        <v>0</v>
      </c>
      <c r="U55" s="17">
        <v>0</v>
      </c>
      <c r="V55" s="147"/>
    </row>
    <row r="56" spans="1:22" x14ac:dyDescent="0.25">
      <c r="A56"/>
      <c r="B56" s="177">
        <f>MAX(B$16:B55)+1</f>
        <v>37</v>
      </c>
      <c r="D56" s="207" t="s">
        <v>493</v>
      </c>
      <c r="F56" s="17"/>
      <c r="G56" s="147"/>
      <c r="H56" s="209">
        <v>0</v>
      </c>
      <c r="I56" s="209">
        <v>0</v>
      </c>
      <c r="J56" s="209">
        <v>0</v>
      </c>
      <c r="K56" s="209">
        <v>0</v>
      </c>
      <c r="L56" s="17">
        <v>0</v>
      </c>
      <c r="M56" s="17">
        <v>0</v>
      </c>
      <c r="N56" s="17">
        <v>0</v>
      </c>
      <c r="O56" s="208">
        <v>0</v>
      </c>
      <c r="P56" s="17">
        <v>0</v>
      </c>
      <c r="Q56" s="209">
        <v>0</v>
      </c>
      <c r="R56" s="209">
        <v>0</v>
      </c>
      <c r="S56" s="209">
        <v>0</v>
      </c>
      <c r="T56" s="209">
        <v>0</v>
      </c>
      <c r="U56" s="209">
        <v>0</v>
      </c>
      <c r="V56" s="147"/>
    </row>
    <row r="57" spans="1:22" x14ac:dyDescent="0.25">
      <c r="A57"/>
      <c r="B57" s="177">
        <f>MAX(B$16:B56)+1</f>
        <v>38</v>
      </c>
      <c r="D57" s="207" t="s">
        <v>528</v>
      </c>
      <c r="F57" s="17"/>
      <c r="G57" s="147"/>
      <c r="H57" s="209">
        <v>8386.0129558745739</v>
      </c>
      <c r="I57" s="209">
        <v>5117.2475640819894</v>
      </c>
      <c r="J57" s="209">
        <v>9188.5115982349125</v>
      </c>
      <c r="K57" s="209">
        <v>19599.012026933786</v>
      </c>
      <c r="L57" s="17">
        <v>0</v>
      </c>
      <c r="M57" s="17">
        <v>0</v>
      </c>
      <c r="N57" s="17">
        <v>0</v>
      </c>
      <c r="O57" s="208">
        <v>9561.9660726761631</v>
      </c>
      <c r="P57" s="17">
        <v>0</v>
      </c>
      <c r="Q57" s="209">
        <v>1.0374448410244774</v>
      </c>
      <c r="R57" s="209">
        <v>0</v>
      </c>
      <c r="S57" s="209">
        <v>0</v>
      </c>
      <c r="T57" s="209">
        <v>0</v>
      </c>
      <c r="U57" s="209">
        <v>0</v>
      </c>
      <c r="V57" s="147"/>
    </row>
    <row r="58" spans="1:22" x14ac:dyDescent="0.25">
      <c r="A58"/>
      <c r="B58" s="177">
        <f>MAX(B$16:B57)+1</f>
        <v>39</v>
      </c>
      <c r="D58" s="1" t="s">
        <v>375</v>
      </c>
      <c r="F58" s="37">
        <f>SUM(F40,F43,F46,F49,F52,F55)</f>
        <v>258272.90271340605</v>
      </c>
      <c r="G58" s="147"/>
      <c r="H58" s="37">
        <f t="shared" ref="H58:U58" si="5">SUM(H40,H43,H46,H49,H52,H55)</f>
        <v>99908.316652311172</v>
      </c>
      <c r="I58" s="37">
        <f t="shared" si="5"/>
        <v>63788.572606118629</v>
      </c>
      <c r="J58" s="37">
        <f t="shared" si="5"/>
        <v>24012.153343014899</v>
      </c>
      <c r="K58" s="37">
        <f t="shared" si="5"/>
        <v>38324.953801045194</v>
      </c>
      <c r="L58" s="37">
        <f t="shared" si="5"/>
        <v>0</v>
      </c>
      <c r="M58" s="37">
        <f t="shared" si="5"/>
        <v>0</v>
      </c>
      <c r="N58" s="37">
        <f t="shared" si="5"/>
        <v>0</v>
      </c>
      <c r="O58" s="37">
        <f t="shared" si="5"/>
        <v>21032.615608462595</v>
      </c>
      <c r="P58" s="37">
        <f t="shared" si="5"/>
        <v>0</v>
      </c>
      <c r="Q58" s="37">
        <f t="shared" si="5"/>
        <v>64.779914460654012</v>
      </c>
      <c r="R58" s="37">
        <f t="shared" si="5"/>
        <v>4.6837325508492169</v>
      </c>
      <c r="S58" s="37">
        <f t="shared" si="5"/>
        <v>285.68677972045953</v>
      </c>
      <c r="T58" s="37">
        <f t="shared" si="5"/>
        <v>2730.0560501543209</v>
      </c>
      <c r="U58" s="37">
        <f t="shared" si="5"/>
        <v>8121.0842255672878</v>
      </c>
      <c r="V58" s="147"/>
    </row>
    <row r="59" spans="1:22" x14ac:dyDescent="0.25">
      <c r="A59"/>
      <c r="B59"/>
      <c r="F59" s="6"/>
      <c r="G59" s="14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2" x14ac:dyDescent="0.25">
      <c r="A60"/>
      <c r="B60"/>
      <c r="D60" s="8" t="s">
        <v>439</v>
      </c>
      <c r="F60" s="6"/>
      <c r="G60" s="14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2" x14ac:dyDescent="0.25">
      <c r="A61"/>
      <c r="B61" s="177">
        <f>MAX(B$16:B60)+1</f>
        <v>40</v>
      </c>
      <c r="D61" s="9" t="s">
        <v>377</v>
      </c>
      <c r="F61" s="17">
        <f xml:space="preserve"> SUM(H61:U61)</f>
        <v>300393.8204334873</v>
      </c>
      <c r="G61" s="147"/>
      <c r="H61" s="17">
        <v>121126.89816431316</v>
      </c>
      <c r="I61" s="17">
        <v>85852.997680739601</v>
      </c>
      <c r="J61" s="17">
        <v>23100.51334994649</v>
      </c>
      <c r="K61" s="17">
        <v>23841.339061160583</v>
      </c>
      <c r="L61" s="17">
        <v>0</v>
      </c>
      <c r="M61" s="17">
        <v>7770.2973518163453</v>
      </c>
      <c r="N61" s="17">
        <v>0</v>
      </c>
      <c r="O61" s="17">
        <v>32768.017028442257</v>
      </c>
      <c r="P61" s="17">
        <v>0</v>
      </c>
      <c r="Q61" s="17">
        <v>1.8166468090702537</v>
      </c>
      <c r="R61" s="17">
        <v>24.526001599455938</v>
      </c>
      <c r="S61" s="17">
        <v>0</v>
      </c>
      <c r="T61" s="17">
        <v>2531.9594286006527</v>
      </c>
      <c r="U61" s="17">
        <v>3375.4557200596682</v>
      </c>
    </row>
    <row r="62" spans="1:22" x14ac:dyDescent="0.25">
      <c r="A62"/>
      <c r="B62" s="177">
        <f>MAX(B$16:B61)+1</f>
        <v>41</v>
      </c>
      <c r="D62" s="207" t="s">
        <v>493</v>
      </c>
      <c r="F62" s="17"/>
      <c r="G62" s="147"/>
      <c r="H62" s="209">
        <v>25450.361281903475</v>
      </c>
      <c r="I62" s="209">
        <v>16452.582244033376</v>
      </c>
      <c r="J62" s="209">
        <v>2400.1131325952924</v>
      </c>
      <c r="K62" s="209">
        <v>0</v>
      </c>
      <c r="L62" s="209">
        <v>0</v>
      </c>
      <c r="M62" s="209">
        <v>7770.2973518163453</v>
      </c>
      <c r="N62" s="209">
        <v>0</v>
      </c>
      <c r="O62" s="209">
        <v>7864.1937379013625</v>
      </c>
      <c r="P62" s="209">
        <v>0</v>
      </c>
      <c r="Q62" s="209">
        <v>0</v>
      </c>
      <c r="R62" s="209">
        <v>0.7800923739818213</v>
      </c>
      <c r="S62" s="17">
        <v>0</v>
      </c>
      <c r="T62" s="209">
        <v>1889.9725487958337</v>
      </c>
      <c r="U62" s="209">
        <v>0</v>
      </c>
    </row>
    <row r="63" spans="1:22" x14ac:dyDescent="0.25">
      <c r="A63"/>
      <c r="B63" s="177">
        <f>MAX(B$16:B62)+1</f>
        <v>42</v>
      </c>
      <c r="D63" s="207" t="s">
        <v>528</v>
      </c>
      <c r="F63" s="17"/>
      <c r="G63" s="147"/>
      <c r="H63" s="209">
        <v>95676.53688240968</v>
      </c>
      <c r="I63" s="209">
        <v>69400.415436706229</v>
      </c>
      <c r="J63" s="209">
        <v>20700.400217351198</v>
      </c>
      <c r="K63" s="209">
        <v>23841.339061160583</v>
      </c>
      <c r="L63" s="209">
        <v>0</v>
      </c>
      <c r="M63" s="209">
        <v>0</v>
      </c>
      <c r="N63" s="209">
        <v>0</v>
      </c>
      <c r="O63" s="209">
        <v>24903.823290540891</v>
      </c>
      <c r="P63" s="209">
        <v>0</v>
      </c>
      <c r="Q63" s="209">
        <v>1.8166468090702537</v>
      </c>
      <c r="R63" s="209">
        <v>23.745909225474115</v>
      </c>
      <c r="S63" s="17">
        <v>0</v>
      </c>
      <c r="T63" s="209">
        <v>641.98687980481895</v>
      </c>
      <c r="U63" s="209">
        <v>3375.4557200596682</v>
      </c>
    </row>
    <row r="64" spans="1:22" x14ac:dyDescent="0.25">
      <c r="A64"/>
      <c r="B64" s="177">
        <f>MAX(B$16:B63)+1</f>
        <v>43</v>
      </c>
      <c r="D64" s="9" t="s">
        <v>379</v>
      </c>
      <c r="F64" s="17">
        <f t="shared" ref="F64:F94" si="6" xml:space="preserve"> SUM(H64:U64)</f>
        <v>57512.664971773789</v>
      </c>
      <c r="G64" s="147"/>
      <c r="H64" s="17">
        <v>31110.120091884273</v>
      </c>
      <c r="I64" s="17">
        <v>22004.688532320662</v>
      </c>
      <c r="J64" s="17">
        <v>3447.7035818914574</v>
      </c>
      <c r="K64" s="17">
        <v>610.02923102299087</v>
      </c>
      <c r="L64" s="17">
        <v>0</v>
      </c>
      <c r="M64" s="17">
        <v>265.63988783511962</v>
      </c>
      <c r="N64" s="17">
        <v>0</v>
      </c>
      <c r="O64" s="17">
        <v>0</v>
      </c>
      <c r="P64" s="17">
        <v>0</v>
      </c>
      <c r="Q64" s="17">
        <v>0</v>
      </c>
      <c r="R64" s="17">
        <v>4.306308665541291</v>
      </c>
      <c r="S64" s="17">
        <v>0</v>
      </c>
      <c r="T64" s="17">
        <v>70.177338153748053</v>
      </c>
      <c r="U64" s="17">
        <v>0</v>
      </c>
    </row>
    <row r="65" spans="1:21" x14ac:dyDescent="0.25">
      <c r="A65"/>
      <c r="B65" s="177">
        <f>MAX(B$16:B64)+1</f>
        <v>44</v>
      </c>
      <c r="D65" s="207" t="s">
        <v>493</v>
      </c>
      <c r="F65" s="17"/>
      <c r="G65" s="147"/>
      <c r="H65" s="209">
        <v>7116.0065011251227</v>
      </c>
      <c r="I65" s="209">
        <v>4600.1972589711268</v>
      </c>
      <c r="J65" s="209">
        <v>457.60884384911208</v>
      </c>
      <c r="K65" s="209">
        <v>0</v>
      </c>
      <c r="L65" s="209">
        <v>0</v>
      </c>
      <c r="M65" s="209">
        <v>265.63988783511962</v>
      </c>
      <c r="N65" s="209">
        <v>0</v>
      </c>
      <c r="O65" s="209">
        <v>0</v>
      </c>
      <c r="P65" s="209">
        <v>0</v>
      </c>
      <c r="Q65" s="209">
        <v>0</v>
      </c>
      <c r="R65" s="209">
        <v>0.13615100956858459</v>
      </c>
      <c r="S65" s="17">
        <v>0</v>
      </c>
      <c r="T65" s="209">
        <v>0</v>
      </c>
      <c r="U65" s="209">
        <v>0</v>
      </c>
    </row>
    <row r="66" spans="1:21" x14ac:dyDescent="0.25">
      <c r="A66"/>
      <c r="B66" s="177">
        <f>MAX(B$16:B65)+1</f>
        <v>45</v>
      </c>
      <c r="D66" s="207" t="s">
        <v>528</v>
      </c>
      <c r="F66" s="17"/>
      <c r="G66" s="147"/>
      <c r="H66" s="209">
        <v>23994.113590759152</v>
      </c>
      <c r="I66" s="209">
        <v>17404.491273349537</v>
      </c>
      <c r="J66" s="209">
        <v>2990.0947380423454</v>
      </c>
      <c r="K66" s="209">
        <v>610.02923102299087</v>
      </c>
      <c r="L66" s="209">
        <v>0</v>
      </c>
      <c r="M66" s="209">
        <v>0</v>
      </c>
      <c r="N66" s="209">
        <v>0</v>
      </c>
      <c r="O66" s="209">
        <v>0</v>
      </c>
      <c r="P66" s="209">
        <v>0</v>
      </c>
      <c r="Q66" s="209">
        <v>0</v>
      </c>
      <c r="R66" s="209">
        <v>4.170157655972706</v>
      </c>
      <c r="S66" s="17">
        <v>0</v>
      </c>
      <c r="T66" s="209">
        <v>70.177338153748053</v>
      </c>
      <c r="U66" s="209">
        <v>0</v>
      </c>
    </row>
    <row r="67" spans="1:21" x14ac:dyDescent="0.25">
      <c r="A67"/>
      <c r="B67" s="177">
        <f>MAX(B$16:B66)+1</f>
        <v>46</v>
      </c>
      <c r="D67" s="9" t="s">
        <v>381</v>
      </c>
      <c r="F67" s="17">
        <f t="shared" si="6"/>
        <v>305683.4115939769</v>
      </c>
      <c r="G67" s="147"/>
      <c r="H67" s="17">
        <v>168191.52098680512</v>
      </c>
      <c r="I67" s="17">
        <v>119007.58281704845</v>
      </c>
      <c r="J67" s="17">
        <v>14027.69609486353</v>
      </c>
      <c r="K67" s="17">
        <v>1891.6999573132539</v>
      </c>
      <c r="L67" s="17">
        <v>222.12981256234627</v>
      </c>
      <c r="M67" s="17">
        <v>32.028977677339377</v>
      </c>
      <c r="N67" s="17">
        <v>581.47679559247501</v>
      </c>
      <c r="O67" s="17">
        <v>0</v>
      </c>
      <c r="P67" s="17">
        <v>1372.1857706475159</v>
      </c>
      <c r="Q67" s="17">
        <v>342.70629438408901</v>
      </c>
      <c r="R67" s="17">
        <v>14.384087082752258</v>
      </c>
      <c r="S67" s="17">
        <v>0</v>
      </c>
      <c r="T67" s="17">
        <v>0</v>
      </c>
      <c r="U67" s="17">
        <v>0</v>
      </c>
    </row>
    <row r="68" spans="1:21" x14ac:dyDescent="0.25">
      <c r="A68"/>
      <c r="B68" s="177">
        <f>MAX(B$16:B67)+1</f>
        <v>47</v>
      </c>
      <c r="D68" s="207" t="s">
        <v>493</v>
      </c>
      <c r="F68" s="17"/>
      <c r="G68" s="147"/>
      <c r="H68" s="209">
        <v>37926.350807867813</v>
      </c>
      <c r="I68" s="209">
        <v>24517.781848786304</v>
      </c>
      <c r="J68" s="209">
        <v>1995.3051288891056</v>
      </c>
      <c r="K68" s="209">
        <v>0</v>
      </c>
      <c r="L68" s="209">
        <v>0</v>
      </c>
      <c r="M68" s="209">
        <v>32.028977677339377</v>
      </c>
      <c r="N68" s="209">
        <v>581.47679559247501</v>
      </c>
      <c r="O68" s="209">
        <v>0</v>
      </c>
      <c r="P68" s="209">
        <v>1203.3177817803776</v>
      </c>
      <c r="Q68" s="209">
        <v>74.730603370095864</v>
      </c>
      <c r="R68" s="209">
        <v>0.54154118095465908</v>
      </c>
      <c r="S68" s="17">
        <v>0</v>
      </c>
      <c r="T68" s="209">
        <v>0</v>
      </c>
      <c r="U68" s="209">
        <v>0</v>
      </c>
    </row>
    <row r="69" spans="1:21" x14ac:dyDescent="0.25">
      <c r="A69"/>
      <c r="B69" s="177">
        <f>MAX(B$16:B68)+1</f>
        <v>48</v>
      </c>
      <c r="D69" s="207" t="s">
        <v>528</v>
      </c>
      <c r="F69" s="17"/>
      <c r="G69" s="147"/>
      <c r="H69" s="209">
        <v>130265.1701789373</v>
      </c>
      <c r="I69" s="209">
        <v>94489.800968262149</v>
      </c>
      <c r="J69" s="209">
        <v>12032.390965974424</v>
      </c>
      <c r="K69" s="209">
        <v>1891.6999573132539</v>
      </c>
      <c r="L69" s="209">
        <v>222.12981256234627</v>
      </c>
      <c r="M69" s="209">
        <v>0</v>
      </c>
      <c r="N69" s="209">
        <v>0</v>
      </c>
      <c r="O69" s="209">
        <v>0</v>
      </c>
      <c r="P69" s="209">
        <v>168.86798886713839</v>
      </c>
      <c r="Q69" s="209">
        <v>267.97569101399313</v>
      </c>
      <c r="R69" s="209">
        <v>13.842545901797598</v>
      </c>
      <c r="S69" s="17">
        <v>0</v>
      </c>
      <c r="T69" s="209">
        <v>0</v>
      </c>
      <c r="U69" s="209">
        <v>0</v>
      </c>
    </row>
    <row r="70" spans="1:21" x14ac:dyDescent="0.25">
      <c r="A70"/>
      <c r="B70" s="177">
        <f>MAX(B$16:B69)+1</f>
        <v>49</v>
      </c>
      <c r="D70" s="9" t="s">
        <v>384</v>
      </c>
      <c r="F70" s="17">
        <f t="shared" si="6"/>
        <v>150927.52203758305</v>
      </c>
      <c r="G70" s="147"/>
      <c r="H70" s="17">
        <v>109301.82586886919</v>
      </c>
      <c r="I70" s="17">
        <v>24693.388404333429</v>
      </c>
      <c r="J70" s="17">
        <v>9955.4360151392029</v>
      </c>
      <c r="K70" s="17">
        <v>3113.0442388940387</v>
      </c>
      <c r="L70" s="17">
        <v>62.808254699710055</v>
      </c>
      <c r="M70" s="17">
        <v>1170.4404097252682</v>
      </c>
      <c r="N70" s="17">
        <v>73.564217435152656</v>
      </c>
      <c r="O70" s="17">
        <v>722.53367891067262</v>
      </c>
      <c r="P70" s="17">
        <v>13.821729333408713</v>
      </c>
      <c r="Q70" s="17">
        <v>985.05805312715472</v>
      </c>
      <c r="R70" s="17">
        <v>692.86937227943747</v>
      </c>
      <c r="S70" s="17">
        <v>0</v>
      </c>
      <c r="T70" s="17">
        <v>48.989233596092909</v>
      </c>
      <c r="U70" s="17">
        <v>93.742561240303274</v>
      </c>
    </row>
    <row r="71" spans="1:21" x14ac:dyDescent="0.25">
      <c r="A71"/>
      <c r="B71" s="177">
        <f>MAX(B$16:B70)+1</f>
        <v>50</v>
      </c>
      <c r="D71" s="207" t="s">
        <v>493</v>
      </c>
      <c r="F71" s="17"/>
      <c r="G71" s="147"/>
      <c r="H71" s="209">
        <v>19898.257573059538</v>
      </c>
      <c r="I71" s="209">
        <v>3565.3537380143243</v>
      </c>
      <c r="J71" s="209">
        <v>1043.0829584341225</v>
      </c>
      <c r="K71" s="209">
        <v>0</v>
      </c>
      <c r="L71" s="209">
        <v>0</v>
      </c>
      <c r="M71" s="209">
        <v>1170.4404097252682</v>
      </c>
      <c r="N71" s="209">
        <v>73.564217435152656</v>
      </c>
      <c r="O71" s="209">
        <v>207.41058658767858</v>
      </c>
      <c r="P71" s="209">
        <v>13.821729333408713</v>
      </c>
      <c r="Q71" s="209">
        <v>87.130378997228163</v>
      </c>
      <c r="R71" s="209">
        <v>103.14088054997968</v>
      </c>
      <c r="S71" s="17">
        <v>0</v>
      </c>
      <c r="T71" s="209">
        <v>32.705384400780112</v>
      </c>
      <c r="U71" s="209">
        <v>0</v>
      </c>
    </row>
    <row r="72" spans="1:21" x14ac:dyDescent="0.25">
      <c r="A72"/>
      <c r="B72" s="177">
        <f>MAX(B$16:B71)+1</f>
        <v>51</v>
      </c>
      <c r="D72" s="207" t="s">
        <v>528</v>
      </c>
      <c r="F72" s="17"/>
      <c r="G72" s="147"/>
      <c r="H72" s="209">
        <v>89403.568295809644</v>
      </c>
      <c r="I72" s="209">
        <v>21128.034666319105</v>
      </c>
      <c r="J72" s="209">
        <v>8912.3530567050802</v>
      </c>
      <c r="K72" s="209">
        <v>3113.0442388940387</v>
      </c>
      <c r="L72" s="209">
        <v>62.808254699710055</v>
      </c>
      <c r="M72" s="209">
        <v>0</v>
      </c>
      <c r="N72" s="209">
        <v>0</v>
      </c>
      <c r="O72" s="209">
        <v>515.12309232299401</v>
      </c>
      <c r="P72" s="209">
        <v>0</v>
      </c>
      <c r="Q72" s="209">
        <v>897.92767412992657</v>
      </c>
      <c r="R72" s="209">
        <v>589.7284917294578</v>
      </c>
      <c r="S72" s="17">
        <v>0</v>
      </c>
      <c r="T72" s="209">
        <v>16.283849195312797</v>
      </c>
      <c r="U72" s="209">
        <v>93.742561240303274</v>
      </c>
    </row>
    <row r="73" spans="1:21" x14ac:dyDescent="0.25">
      <c r="A73"/>
      <c r="B73" s="177">
        <f>MAX(B$16:B72)+1</f>
        <v>52</v>
      </c>
      <c r="D73" s="9" t="s">
        <v>386</v>
      </c>
      <c r="F73" s="17">
        <f t="shared" si="6"/>
        <v>65848.377147061212</v>
      </c>
      <c r="G73" s="147"/>
      <c r="H73" s="17">
        <v>40109.577531516283</v>
      </c>
      <c r="I73" s="17">
        <v>14014.504920729687</v>
      </c>
      <c r="J73" s="17">
        <v>7877.001698152566</v>
      </c>
      <c r="K73" s="17">
        <v>1516.2852733607169</v>
      </c>
      <c r="L73" s="17">
        <v>30.592315540139353</v>
      </c>
      <c r="M73" s="17">
        <v>622.21846713393359</v>
      </c>
      <c r="N73" s="17">
        <v>39.107513913632019</v>
      </c>
      <c r="O73" s="17">
        <v>311.00724732151588</v>
      </c>
      <c r="P73" s="17">
        <v>5.8529809231946217</v>
      </c>
      <c r="Q73" s="17">
        <v>674.70106080586174</v>
      </c>
      <c r="R73" s="17">
        <v>589.59308632114823</v>
      </c>
      <c r="S73" s="17">
        <v>0</v>
      </c>
      <c r="T73" s="17">
        <v>19.686824505533913</v>
      </c>
      <c r="U73" s="17">
        <v>38.248226836986653</v>
      </c>
    </row>
    <row r="74" spans="1:21" x14ac:dyDescent="0.25">
      <c r="A74"/>
      <c r="B74" s="177">
        <f>MAX(B$16:B73)+1</f>
        <v>53</v>
      </c>
      <c r="D74" s="207" t="s">
        <v>493</v>
      </c>
      <c r="F74" s="17"/>
      <c r="G74" s="147"/>
      <c r="H74" s="209">
        <v>7166.4210198328428</v>
      </c>
      <c r="I74" s="209">
        <v>1984.245604420385</v>
      </c>
      <c r="J74" s="209">
        <v>808.58474131559353</v>
      </c>
      <c r="K74" s="209">
        <v>0</v>
      </c>
      <c r="L74" s="209">
        <v>0</v>
      </c>
      <c r="M74" s="209">
        <v>622.21846713393359</v>
      </c>
      <c r="N74" s="209">
        <v>39.107513913632019</v>
      </c>
      <c r="O74" s="209">
        <v>87.830558483878235</v>
      </c>
      <c r="P74" s="209">
        <v>5.8529809231946217</v>
      </c>
      <c r="Q74" s="209">
        <v>58.447335571849351</v>
      </c>
      <c r="R74" s="209">
        <v>86.073930583178566</v>
      </c>
      <c r="S74" s="17">
        <v>0</v>
      </c>
      <c r="T74" s="209">
        <v>13.042794840022381</v>
      </c>
      <c r="U74" s="209">
        <v>0</v>
      </c>
    </row>
    <row r="75" spans="1:21" x14ac:dyDescent="0.25">
      <c r="A75"/>
      <c r="B75" s="177">
        <f>MAX(B$16:B74)+1</f>
        <v>54</v>
      </c>
      <c r="D75" s="207" t="s">
        <v>528</v>
      </c>
      <c r="F75" s="17"/>
      <c r="G75" s="147"/>
      <c r="H75" s="209">
        <v>32943.156511683439</v>
      </c>
      <c r="I75" s="209">
        <v>12030.259316309302</v>
      </c>
      <c r="J75" s="209">
        <v>7068.4169568369725</v>
      </c>
      <c r="K75" s="209">
        <v>1516.2852733607169</v>
      </c>
      <c r="L75" s="209">
        <v>30.592315540139353</v>
      </c>
      <c r="M75" s="209">
        <v>0</v>
      </c>
      <c r="N75" s="209">
        <v>0</v>
      </c>
      <c r="O75" s="209">
        <v>223.17668883763764</v>
      </c>
      <c r="P75" s="209">
        <v>0</v>
      </c>
      <c r="Q75" s="209">
        <v>616.25372523401245</v>
      </c>
      <c r="R75" s="209">
        <v>503.5191557379697</v>
      </c>
      <c r="S75" s="17">
        <v>0</v>
      </c>
      <c r="T75" s="209">
        <v>6.6440296655115327</v>
      </c>
      <c r="U75" s="209">
        <v>38.248226836986653</v>
      </c>
    </row>
    <row r="76" spans="1:21" x14ac:dyDescent="0.25">
      <c r="A76"/>
      <c r="B76" s="177">
        <f>MAX(B$16:B75)+1</f>
        <v>55</v>
      </c>
      <c r="D76" s="9" t="s">
        <v>388</v>
      </c>
      <c r="F76" s="17">
        <f t="shared" si="6"/>
        <v>407234.215351263</v>
      </c>
      <c r="G76" s="147"/>
      <c r="H76" s="17">
        <v>398326.49317675864</v>
      </c>
      <c r="I76" s="17">
        <v>8804.0634437876361</v>
      </c>
      <c r="J76" s="17">
        <v>78.186376021135601</v>
      </c>
      <c r="K76" s="17">
        <v>8.0363663799453295</v>
      </c>
      <c r="L76" s="17">
        <v>0</v>
      </c>
      <c r="M76" s="17">
        <v>5.7632039350563886</v>
      </c>
      <c r="N76" s="17">
        <v>0</v>
      </c>
      <c r="O76" s="17">
        <v>1.4578495977561394</v>
      </c>
      <c r="P76" s="17">
        <v>0</v>
      </c>
      <c r="Q76" s="17">
        <v>5.3391130908590201</v>
      </c>
      <c r="R76" s="17">
        <v>4.2559323864305325</v>
      </c>
      <c r="S76" s="17">
        <v>0</v>
      </c>
      <c r="T76" s="17">
        <v>0.51943472583515193</v>
      </c>
      <c r="U76" s="17">
        <v>0.10045457974931662</v>
      </c>
    </row>
    <row r="77" spans="1:21" x14ac:dyDescent="0.25">
      <c r="A77"/>
      <c r="B77" s="177">
        <f>MAX(B$16:B76)+1</f>
        <v>56</v>
      </c>
      <c r="D77" s="207" t="s">
        <v>493</v>
      </c>
      <c r="F77" s="17"/>
      <c r="G77" s="147"/>
      <c r="H77" s="214">
        <v>88764.859283244092</v>
      </c>
      <c r="I77" s="214">
        <v>1744.5723684044247</v>
      </c>
      <c r="J77" s="214">
        <v>9.1740797333550681</v>
      </c>
      <c r="K77" s="214">
        <v>0</v>
      </c>
      <c r="L77" s="214">
        <v>0</v>
      </c>
      <c r="M77" s="214">
        <v>5.7632039350563886</v>
      </c>
      <c r="N77" s="214">
        <v>0</v>
      </c>
      <c r="O77" s="214">
        <v>0.35284922051365647</v>
      </c>
      <c r="P77" s="214">
        <v>0</v>
      </c>
      <c r="Q77" s="214">
        <v>0.51729326289182287</v>
      </c>
      <c r="R77" s="214">
        <v>0.94093125470308381</v>
      </c>
      <c r="S77" s="17">
        <v>0</v>
      </c>
      <c r="T77" s="214">
        <v>0.11761640683788548</v>
      </c>
      <c r="U77" s="214">
        <v>0</v>
      </c>
    </row>
    <row r="78" spans="1:21" x14ac:dyDescent="0.25">
      <c r="A78"/>
      <c r="B78" s="177">
        <f>MAX(B$16:B77)+1</f>
        <v>57</v>
      </c>
      <c r="D78" s="207" t="s">
        <v>528</v>
      </c>
      <c r="F78" s="17"/>
      <c r="G78" s="147"/>
      <c r="H78" s="214">
        <v>309561.63389351452</v>
      </c>
      <c r="I78" s="214">
        <v>7059.4910753832119</v>
      </c>
      <c r="J78" s="214">
        <v>69.012296287780529</v>
      </c>
      <c r="K78" s="214">
        <v>8.0363663799453295</v>
      </c>
      <c r="L78" s="214">
        <v>0</v>
      </c>
      <c r="M78" s="214">
        <v>0</v>
      </c>
      <c r="N78" s="214">
        <v>0</v>
      </c>
      <c r="O78" s="214">
        <v>1.105000377242483</v>
      </c>
      <c r="P78" s="214">
        <v>0</v>
      </c>
      <c r="Q78" s="214">
        <v>4.8218198279671975</v>
      </c>
      <c r="R78" s="214">
        <v>3.3150011317274486</v>
      </c>
      <c r="S78" s="17">
        <v>0</v>
      </c>
      <c r="T78" s="214">
        <v>0.4018183189972665</v>
      </c>
      <c r="U78" s="214">
        <v>0.10045457974931662</v>
      </c>
    </row>
    <row r="79" spans="1:21" x14ac:dyDescent="0.25">
      <c r="A79"/>
      <c r="B79" s="177">
        <f>MAX(B$16:B78)+1</f>
        <v>58</v>
      </c>
      <c r="D79" s="9" t="s">
        <v>390</v>
      </c>
      <c r="F79" s="17">
        <f t="shared" si="6"/>
        <v>582676.54740726517</v>
      </c>
      <c r="G79" s="147"/>
      <c r="H79" s="17">
        <v>569946.52565574553</v>
      </c>
      <c r="I79" s="17">
        <v>12582.136753876599</v>
      </c>
      <c r="J79" s="17">
        <v>111.29704536123954</v>
      </c>
      <c r="K79" s="17">
        <v>11.37378116574731</v>
      </c>
      <c r="L79" s="17">
        <v>0</v>
      </c>
      <c r="M79" s="17">
        <v>8.559106159215915</v>
      </c>
      <c r="N79" s="17">
        <v>0</v>
      </c>
      <c r="O79" s="17">
        <v>2.0879218179973522</v>
      </c>
      <c r="P79" s="17">
        <v>0</v>
      </c>
      <c r="Q79" s="17">
        <v>7.5925163621080936</v>
      </c>
      <c r="R79" s="17">
        <v>6.0890898180896897</v>
      </c>
      <c r="S79" s="17">
        <v>0</v>
      </c>
      <c r="T79" s="17">
        <v>0.74336469418973106</v>
      </c>
      <c r="U79" s="17">
        <v>0.14217226457184137</v>
      </c>
    </row>
    <row r="80" spans="1:21" x14ac:dyDescent="0.25">
      <c r="A80"/>
      <c r="B80" s="177">
        <f>MAX(B$16:B79)+1</f>
        <v>59</v>
      </c>
      <c r="D80" s="207" t="s">
        <v>493</v>
      </c>
      <c r="F80" s="17"/>
      <c r="G80" s="147"/>
      <c r="H80" s="214">
        <v>131827.34159236637</v>
      </c>
      <c r="I80" s="214">
        <v>2590.9164887919433</v>
      </c>
      <c r="J80" s="214">
        <v>13.624699600384519</v>
      </c>
      <c r="K80" s="214">
        <v>0</v>
      </c>
      <c r="L80" s="214">
        <v>0</v>
      </c>
      <c r="M80" s="214">
        <v>8.559106159215915</v>
      </c>
      <c r="N80" s="214">
        <v>0</v>
      </c>
      <c r="O80" s="214">
        <v>0.52402690770709692</v>
      </c>
      <c r="P80" s="214">
        <v>0</v>
      </c>
      <c r="Q80" s="214">
        <v>0.76824766265970734</v>
      </c>
      <c r="R80" s="214">
        <v>1.3974050872189248</v>
      </c>
      <c r="S80" s="17">
        <v>0</v>
      </c>
      <c r="T80" s="214">
        <v>0.17467563590236559</v>
      </c>
      <c r="U80" s="214">
        <v>0</v>
      </c>
    </row>
    <row r="81" spans="1:21" x14ac:dyDescent="0.25">
      <c r="A81"/>
      <c r="B81" s="177">
        <f>MAX(B$16:B80)+1</f>
        <v>60</v>
      </c>
      <c r="D81" s="207" t="s">
        <v>528</v>
      </c>
      <c r="F81" s="17"/>
      <c r="G81" s="147"/>
      <c r="H81" s="214">
        <v>438119.18406337913</v>
      </c>
      <c r="I81" s="214">
        <v>9991.2202650846557</v>
      </c>
      <c r="J81" s="214">
        <v>97.672345760855023</v>
      </c>
      <c r="K81" s="214">
        <v>11.37378116574731</v>
      </c>
      <c r="L81" s="214">
        <v>0</v>
      </c>
      <c r="M81" s="214">
        <v>0</v>
      </c>
      <c r="N81" s="214">
        <v>0</v>
      </c>
      <c r="O81" s="214">
        <v>1.5638949102902553</v>
      </c>
      <c r="P81" s="214">
        <v>0</v>
      </c>
      <c r="Q81" s="214">
        <v>6.8242686994483863</v>
      </c>
      <c r="R81" s="214">
        <v>4.6916847308707652</v>
      </c>
      <c r="S81" s="17">
        <v>0</v>
      </c>
      <c r="T81" s="214">
        <v>0.56868905828736549</v>
      </c>
      <c r="U81" s="214">
        <v>0.14217226457184137</v>
      </c>
    </row>
    <row r="82" spans="1:21" x14ac:dyDescent="0.25">
      <c r="A82"/>
      <c r="B82" s="177">
        <f>MAX(B$16:B81)+1</f>
        <v>61</v>
      </c>
      <c r="D82" s="9" t="s">
        <v>392</v>
      </c>
      <c r="F82" s="17">
        <f t="shared" si="6"/>
        <v>292701.90718222002</v>
      </c>
      <c r="G82" s="147"/>
      <c r="H82" s="17">
        <v>233517.32539813101</v>
      </c>
      <c r="I82" s="17">
        <v>54034.275984522188</v>
      </c>
      <c r="J82" s="17">
        <v>2953.1430280266895</v>
      </c>
      <c r="K82" s="17">
        <v>1004.9695112686464</v>
      </c>
      <c r="L82" s="17">
        <v>0</v>
      </c>
      <c r="M82" s="17">
        <v>311.97387031119462</v>
      </c>
      <c r="N82" s="17">
        <v>10.838078128726007</v>
      </c>
      <c r="O82" s="17">
        <v>194.92161088579803</v>
      </c>
      <c r="P82" s="17">
        <v>0</v>
      </c>
      <c r="Q82" s="17">
        <v>344.88283529255796</v>
      </c>
      <c r="R82" s="17">
        <v>284.89513494144757</v>
      </c>
      <c r="S82" s="17">
        <v>0</v>
      </c>
      <c r="T82" s="17">
        <v>22.602019002196872</v>
      </c>
      <c r="U82" s="17">
        <v>22.079711709531164</v>
      </c>
    </row>
    <row r="83" spans="1:21" x14ac:dyDescent="0.25">
      <c r="A83"/>
      <c r="B83" s="177">
        <f>MAX(B$16:B82)+1</f>
        <v>62</v>
      </c>
      <c r="D83" s="207" t="s">
        <v>493</v>
      </c>
      <c r="F83" s="17"/>
      <c r="G83" s="147"/>
      <c r="H83" s="214">
        <v>44549.072954901952</v>
      </c>
      <c r="I83" s="214">
        <v>9124.5575344136068</v>
      </c>
      <c r="J83" s="214">
        <v>290.95791034238596</v>
      </c>
      <c r="K83" s="214">
        <v>0</v>
      </c>
      <c r="L83" s="214">
        <v>0</v>
      </c>
      <c r="M83" s="214">
        <v>311.97387031119462</v>
      </c>
      <c r="N83" s="214">
        <v>10.838078128726007</v>
      </c>
      <c r="O83" s="214">
        <v>40.532196651408583</v>
      </c>
      <c r="P83" s="214">
        <v>0</v>
      </c>
      <c r="Q83" s="214">
        <v>25.611375520967297</v>
      </c>
      <c r="R83" s="214">
        <v>53.904444627247962</v>
      </c>
      <c r="S83" s="17">
        <v>0</v>
      </c>
      <c r="T83" s="214">
        <v>4.3842006992686668</v>
      </c>
      <c r="U83" s="214">
        <v>0</v>
      </c>
    </row>
    <row r="84" spans="1:21" x14ac:dyDescent="0.25">
      <c r="A84"/>
      <c r="B84" s="177">
        <f>MAX(B$16:B83)+1</f>
        <v>63</v>
      </c>
      <c r="D84" s="207" t="s">
        <v>528</v>
      </c>
      <c r="F84" s="17"/>
      <c r="G84" s="147"/>
      <c r="H84" s="214">
        <v>188968.25244322905</v>
      </c>
      <c r="I84" s="214">
        <v>44909.718450108579</v>
      </c>
      <c r="J84" s="214">
        <v>2662.1851176843038</v>
      </c>
      <c r="K84" s="214">
        <v>1004.9695112686464</v>
      </c>
      <c r="L84" s="214">
        <v>0</v>
      </c>
      <c r="M84" s="214">
        <v>0</v>
      </c>
      <c r="N84" s="214">
        <v>0</v>
      </c>
      <c r="O84" s="214">
        <v>154.38941423438945</v>
      </c>
      <c r="P84" s="214">
        <v>0</v>
      </c>
      <c r="Q84" s="214">
        <v>319.27145977159068</v>
      </c>
      <c r="R84" s="214">
        <v>230.99069031419961</v>
      </c>
      <c r="S84" s="17">
        <v>0</v>
      </c>
      <c r="T84" s="214">
        <v>18.217818302928205</v>
      </c>
      <c r="U84" s="214">
        <v>22.079711709531164</v>
      </c>
    </row>
    <row r="85" spans="1:21" x14ac:dyDescent="0.25">
      <c r="A85"/>
      <c r="B85" s="177">
        <f>MAX(B$16:B84)+1</f>
        <v>64</v>
      </c>
      <c r="D85" s="9" t="s">
        <v>394</v>
      </c>
      <c r="F85" s="17">
        <f t="shared" si="6"/>
        <v>45349.94092269212</v>
      </c>
      <c r="G85" s="147"/>
      <c r="H85" s="17">
        <v>0</v>
      </c>
      <c r="I85" s="17">
        <v>35099.182005016562</v>
      </c>
      <c r="J85" s="17">
        <v>3913.1705988037038</v>
      </c>
      <c r="K85" s="17">
        <v>2943.9482948073537</v>
      </c>
      <c r="L85" s="17">
        <v>0</v>
      </c>
      <c r="M85" s="17">
        <v>433.87431480021229</v>
      </c>
      <c r="N85" s="17">
        <v>3.1124361864836234</v>
      </c>
      <c r="O85" s="17">
        <v>1955.0764398996225</v>
      </c>
      <c r="P85" s="17">
        <v>6.4409273701736662</v>
      </c>
      <c r="Q85" s="17">
        <v>437.80645458488192</v>
      </c>
      <c r="R85" s="17">
        <v>199.78942970834655</v>
      </c>
      <c r="S85" s="17">
        <v>0</v>
      </c>
      <c r="T85" s="17">
        <v>64.491724478719007</v>
      </c>
      <c r="U85" s="17">
        <v>293.04829703604781</v>
      </c>
    </row>
    <row r="86" spans="1:21" x14ac:dyDescent="0.25">
      <c r="A86"/>
      <c r="B86" s="177">
        <f>MAX(B$16:B85)+1</f>
        <v>65</v>
      </c>
      <c r="D86" s="207" t="s">
        <v>493</v>
      </c>
      <c r="F86" s="17"/>
      <c r="G86" s="147"/>
      <c r="H86" s="214">
        <v>0</v>
      </c>
      <c r="I86" s="214">
        <v>6963.7443263613477</v>
      </c>
      <c r="J86" s="214">
        <v>177.1209695045996</v>
      </c>
      <c r="K86" s="214">
        <v>0</v>
      </c>
      <c r="L86" s="214">
        <v>0</v>
      </c>
      <c r="M86" s="214">
        <v>433.87431480021229</v>
      </c>
      <c r="N86" s="214">
        <v>3.1124361864836234</v>
      </c>
      <c r="O86" s="214">
        <v>1152.582659795476</v>
      </c>
      <c r="P86" s="214">
        <v>6.4409273701736662</v>
      </c>
      <c r="Q86" s="214">
        <v>17.744748984688428</v>
      </c>
      <c r="R86" s="214">
        <v>61.946867440491964</v>
      </c>
      <c r="S86" s="17">
        <v>0</v>
      </c>
      <c r="T86" s="214">
        <v>0</v>
      </c>
      <c r="U86" s="214">
        <v>0</v>
      </c>
    </row>
    <row r="87" spans="1:21" x14ac:dyDescent="0.25">
      <c r="A87"/>
      <c r="B87" s="177">
        <f>MAX(B$16:B86)+1</f>
        <v>66</v>
      </c>
      <c r="D87" s="207" t="s">
        <v>528</v>
      </c>
      <c r="F87" s="17"/>
      <c r="G87" s="147"/>
      <c r="H87" s="214">
        <v>0</v>
      </c>
      <c r="I87" s="214">
        <v>28135.437678655213</v>
      </c>
      <c r="J87" s="214">
        <v>3736.0496292991043</v>
      </c>
      <c r="K87" s="214">
        <v>2943.9482948073537</v>
      </c>
      <c r="L87" s="214">
        <v>0</v>
      </c>
      <c r="M87" s="214">
        <v>0</v>
      </c>
      <c r="N87" s="214">
        <v>0</v>
      </c>
      <c r="O87" s="214">
        <v>802.49378010414648</v>
      </c>
      <c r="P87" s="214">
        <v>0</v>
      </c>
      <c r="Q87" s="214">
        <v>420.06170560019348</v>
      </c>
      <c r="R87" s="214">
        <v>137.84256226785459</v>
      </c>
      <c r="S87" s="17">
        <v>0</v>
      </c>
      <c r="T87" s="214">
        <v>64.491724478719007</v>
      </c>
      <c r="U87" s="214">
        <v>293.04829703604781</v>
      </c>
    </row>
    <row r="88" spans="1:21" x14ac:dyDescent="0.25">
      <c r="A88"/>
      <c r="B88" s="177">
        <f>MAX(B$16:B87)+1</f>
        <v>67</v>
      </c>
      <c r="D88" s="9" t="s">
        <v>541</v>
      </c>
      <c r="F88" s="17">
        <f t="shared" si="6"/>
        <v>12560.863985801001</v>
      </c>
      <c r="G88" s="147"/>
      <c r="H88" s="215">
        <v>11033.472246555091</v>
      </c>
      <c r="I88" s="215">
        <v>245.20267694412627</v>
      </c>
      <c r="J88" s="215">
        <v>977.06703612486206</v>
      </c>
      <c r="K88" s="215">
        <v>102.97861014960847</v>
      </c>
      <c r="L88" s="215">
        <v>0</v>
      </c>
      <c r="M88" s="215">
        <v>58.258626304998181</v>
      </c>
      <c r="N88" s="215">
        <v>0</v>
      </c>
      <c r="O88" s="215">
        <v>17.726413567305745</v>
      </c>
      <c r="P88" s="215">
        <v>0</v>
      </c>
      <c r="Q88" s="215">
        <v>66.542972318744532</v>
      </c>
      <c r="R88" s="215">
        <v>51.990289144672374</v>
      </c>
      <c r="S88" s="215">
        <v>0</v>
      </c>
      <c r="T88" s="215">
        <v>6.3378820647252851</v>
      </c>
      <c r="U88" s="215">
        <v>1.287232626870106</v>
      </c>
    </row>
    <row r="89" spans="1:21" x14ac:dyDescent="0.25">
      <c r="A89"/>
      <c r="B89" s="177">
        <f>MAX(B$16:B88)+1</f>
        <v>68</v>
      </c>
      <c r="D89" s="207" t="s">
        <v>493</v>
      </c>
      <c r="F89" s="17"/>
      <c r="G89" s="147"/>
      <c r="H89" s="214">
        <v>2035.4099329168648</v>
      </c>
      <c r="I89" s="214">
        <v>40.003667622700377</v>
      </c>
      <c r="J89" s="214">
        <v>92.738221465099144</v>
      </c>
      <c r="K89" s="214">
        <v>0</v>
      </c>
      <c r="L89" s="214">
        <v>0</v>
      </c>
      <c r="M89" s="214">
        <v>58.258626304998181</v>
      </c>
      <c r="N89" s="214">
        <v>0</v>
      </c>
      <c r="O89" s="214">
        <v>3.5668546717345824</v>
      </c>
      <c r="P89" s="214">
        <v>0</v>
      </c>
      <c r="Q89" s="214">
        <v>4.7558062289794441</v>
      </c>
      <c r="R89" s="214">
        <v>9.5116124579588863</v>
      </c>
      <c r="S89" s="17">
        <v>0</v>
      </c>
      <c r="T89" s="214">
        <v>1.188951557244861</v>
      </c>
      <c r="U89" s="214">
        <v>0</v>
      </c>
    </row>
    <row r="90" spans="1:21" x14ac:dyDescent="0.25">
      <c r="A90"/>
      <c r="B90" s="177">
        <f>MAX(B$16:B89)+1</f>
        <v>69</v>
      </c>
      <c r="D90" s="207" t="s">
        <v>528</v>
      </c>
      <c r="F90" s="17"/>
      <c r="G90" s="147"/>
      <c r="H90" s="214">
        <v>8998.0623136382274</v>
      </c>
      <c r="I90" s="214">
        <v>205.19900932142588</v>
      </c>
      <c r="J90" s="214">
        <v>884.32881465976288</v>
      </c>
      <c r="K90" s="214">
        <v>102.97861014960847</v>
      </c>
      <c r="L90" s="214">
        <v>0</v>
      </c>
      <c r="M90" s="214">
        <v>0</v>
      </c>
      <c r="N90" s="214">
        <v>0</v>
      </c>
      <c r="O90" s="214">
        <v>14.159558895571163</v>
      </c>
      <c r="P90" s="214">
        <v>0</v>
      </c>
      <c r="Q90" s="214">
        <v>61.787166089765087</v>
      </c>
      <c r="R90" s="214">
        <v>42.478676686713492</v>
      </c>
      <c r="S90" s="17">
        <v>0</v>
      </c>
      <c r="T90" s="214">
        <v>5.1489305074804239</v>
      </c>
      <c r="U90" s="214">
        <v>1.287232626870106</v>
      </c>
    </row>
    <row r="91" spans="1:21" x14ac:dyDescent="0.25">
      <c r="A91"/>
      <c r="B91" s="177">
        <f>MAX(B$16:B90)+1</f>
        <v>70</v>
      </c>
      <c r="D91" s="9" t="s">
        <v>542</v>
      </c>
      <c r="F91" s="17">
        <f t="shared" si="6"/>
        <v>130619.1674722717</v>
      </c>
      <c r="G91" s="147"/>
      <c r="H91" s="215">
        <v>125235.10988094522</v>
      </c>
      <c r="I91" s="215">
        <v>2779.3241395606933</v>
      </c>
      <c r="J91" s="215">
        <v>1926.8172514594844</v>
      </c>
      <c r="K91" s="215">
        <v>187.66650855787717</v>
      </c>
      <c r="L91" s="215">
        <v>0</v>
      </c>
      <c r="M91" s="215">
        <v>198.02979938098704</v>
      </c>
      <c r="N91" s="215">
        <v>0</v>
      </c>
      <c r="O91" s="215">
        <v>37.928418358197106</v>
      </c>
      <c r="P91" s="215">
        <v>0</v>
      </c>
      <c r="Q91" s="215">
        <v>128.77706214981237</v>
      </c>
      <c r="R91" s="215">
        <v>109.74383059742831</v>
      </c>
      <c r="S91" s="215">
        <v>0</v>
      </c>
      <c r="T91" s="215">
        <v>13.424749905056856</v>
      </c>
      <c r="U91" s="215">
        <v>2.3458313569734641</v>
      </c>
    </row>
    <row r="92" spans="1:21" x14ac:dyDescent="0.25">
      <c r="A92"/>
      <c r="B92" s="177">
        <f>MAX(B$16:B91)+1</f>
        <v>71</v>
      </c>
      <c r="D92" s="207" t="s">
        <v>493</v>
      </c>
      <c r="F92" s="17"/>
      <c r="G92" s="147"/>
      <c r="H92" s="216">
        <v>24322.119491779809</v>
      </c>
      <c r="I92" s="216">
        <v>478.02360020638758</v>
      </c>
      <c r="J92" s="216">
        <v>315.2311092187141</v>
      </c>
      <c r="K92" s="214">
        <v>0</v>
      </c>
      <c r="L92" s="214">
        <v>0</v>
      </c>
      <c r="M92" s="214">
        <v>198.02979938098704</v>
      </c>
      <c r="N92" s="214">
        <v>0</v>
      </c>
      <c r="O92" s="214">
        <v>12.124273431489001</v>
      </c>
      <c r="P92" s="214">
        <v>0</v>
      </c>
      <c r="Q92" s="214">
        <v>16.177157015086074</v>
      </c>
      <c r="R92" s="214">
        <v>32.331395817304006</v>
      </c>
      <c r="S92" s="17">
        <v>0</v>
      </c>
      <c r="T92" s="216">
        <v>4.0414244771630008</v>
      </c>
      <c r="U92" s="214">
        <v>0</v>
      </c>
    </row>
    <row r="93" spans="1:21" x14ac:dyDescent="0.25">
      <c r="A93"/>
      <c r="B93" s="177">
        <f>MAX(B$16:B92)+1</f>
        <v>72</v>
      </c>
      <c r="D93" s="207" t="s">
        <v>528</v>
      </c>
      <c r="F93" s="17"/>
      <c r="G93" s="147"/>
      <c r="H93" s="216">
        <v>100912.99038916541</v>
      </c>
      <c r="I93" s="216">
        <v>2301.3005393543058</v>
      </c>
      <c r="J93" s="216">
        <v>1611.5861422407702</v>
      </c>
      <c r="K93" s="214">
        <v>187.66650855787717</v>
      </c>
      <c r="L93" s="214">
        <v>0</v>
      </c>
      <c r="M93" s="214">
        <v>0</v>
      </c>
      <c r="N93" s="214">
        <v>0</v>
      </c>
      <c r="O93" s="214">
        <v>25.804144926708108</v>
      </c>
      <c r="P93" s="214">
        <v>0</v>
      </c>
      <c r="Q93" s="214">
        <v>112.59990513472628</v>
      </c>
      <c r="R93" s="214">
        <v>77.412434780124315</v>
      </c>
      <c r="S93" s="17">
        <v>0</v>
      </c>
      <c r="T93" s="216">
        <v>9.3833254278938565</v>
      </c>
      <c r="U93" s="214">
        <v>2.3458313569734641</v>
      </c>
    </row>
    <row r="94" spans="1:21" x14ac:dyDescent="0.25">
      <c r="A94"/>
      <c r="B94" s="177">
        <f>MAX(B$16:B93)+1</f>
        <v>73</v>
      </c>
      <c r="D94" s="9" t="s">
        <v>543</v>
      </c>
      <c r="F94" s="17">
        <f t="shared" si="6"/>
        <v>18476.647960205668</v>
      </c>
      <c r="G94" s="147"/>
      <c r="H94" s="215">
        <v>0</v>
      </c>
      <c r="I94" s="215">
        <v>0</v>
      </c>
      <c r="J94" s="215">
        <v>13898.273795163706</v>
      </c>
      <c r="K94" s="215">
        <v>1416.6413480174203</v>
      </c>
      <c r="L94" s="215">
        <v>0</v>
      </c>
      <c r="M94" s="215">
        <v>1088.5954453095039</v>
      </c>
      <c r="N94" s="215">
        <v>0</v>
      </c>
      <c r="O94" s="215">
        <v>261.43688608563025</v>
      </c>
      <c r="P94" s="215">
        <v>0</v>
      </c>
      <c r="Q94" s="215">
        <v>938.8497431214322</v>
      </c>
      <c r="R94" s="215">
        <v>762.09442467914573</v>
      </c>
      <c r="S94" s="215">
        <v>0</v>
      </c>
      <c r="T94" s="215">
        <v>93.048300978615998</v>
      </c>
      <c r="U94" s="215">
        <v>17.708016850217756</v>
      </c>
    </row>
    <row r="95" spans="1:21" x14ac:dyDescent="0.25">
      <c r="A95"/>
      <c r="B95" s="177">
        <f>MAX(B$16:B94)+1</f>
        <v>74</v>
      </c>
      <c r="D95" s="207" t="s">
        <v>493</v>
      </c>
      <c r="F95" s="17"/>
      <c r="G95" s="147"/>
      <c r="H95" s="214">
        <v>0</v>
      </c>
      <c r="I95" s="214">
        <v>0</v>
      </c>
      <c r="J95" s="214">
        <v>1732.8662190641082</v>
      </c>
      <c r="K95" s="214">
        <v>0</v>
      </c>
      <c r="L95" s="214">
        <v>0</v>
      </c>
      <c r="M95" s="214">
        <v>1088.5954453095039</v>
      </c>
      <c r="N95" s="214">
        <v>0</v>
      </c>
      <c r="O95" s="214">
        <v>66.648700733234932</v>
      </c>
      <c r="P95" s="214">
        <v>0</v>
      </c>
      <c r="Q95" s="214">
        <v>88.864934310979919</v>
      </c>
      <c r="R95" s="214">
        <v>177.72986862195984</v>
      </c>
      <c r="S95" s="17">
        <v>0</v>
      </c>
      <c r="T95" s="214">
        <v>22.21623357774498</v>
      </c>
      <c r="U95" s="214">
        <v>0</v>
      </c>
    </row>
    <row r="96" spans="1:21" x14ac:dyDescent="0.25">
      <c r="A96"/>
      <c r="B96" s="177">
        <f>MAX(B$16:B95)+1</f>
        <v>75</v>
      </c>
      <c r="D96" s="207" t="s">
        <v>528</v>
      </c>
      <c r="F96" s="17"/>
      <c r="G96" s="147"/>
      <c r="H96" s="214">
        <v>0</v>
      </c>
      <c r="I96" s="214">
        <v>0</v>
      </c>
      <c r="J96" s="214">
        <v>12165.407576099598</v>
      </c>
      <c r="K96" s="214">
        <v>1416.6413480174203</v>
      </c>
      <c r="L96" s="214">
        <v>0</v>
      </c>
      <c r="M96" s="214">
        <v>0</v>
      </c>
      <c r="N96" s="214">
        <v>0</v>
      </c>
      <c r="O96" s="214">
        <v>194.78818535239532</v>
      </c>
      <c r="P96" s="214">
        <v>0</v>
      </c>
      <c r="Q96" s="214">
        <v>849.98480881045225</v>
      </c>
      <c r="R96" s="214">
        <v>584.36455605718595</v>
      </c>
      <c r="S96" s="17">
        <v>0</v>
      </c>
      <c r="T96" s="214">
        <v>70.832067400871026</v>
      </c>
      <c r="U96" s="214">
        <v>17.708016850217756</v>
      </c>
    </row>
    <row r="97" spans="2:21" x14ac:dyDescent="0.25">
      <c r="B97" s="177">
        <f>MAX(B$16:B96)+1</f>
        <v>76</v>
      </c>
      <c r="D97" s="1" t="s">
        <v>403</v>
      </c>
      <c r="F97" s="37">
        <f>SUM(F61:F94)</f>
        <v>2369985.0864656009</v>
      </c>
      <c r="G97" s="147"/>
      <c r="H97" s="212">
        <f>SUM(H94,H91,H88,H85,H82,H79,H76,H73,H70,H67,H64,H61)</f>
        <v>1807898.8690015234</v>
      </c>
      <c r="I97" s="212">
        <f t="shared" ref="I97:U97" si="7">SUM(I94,I91,I88,I85,I82,I79,I76,I73,I70,I67,I64,I61)</f>
        <v>379117.34735887963</v>
      </c>
      <c r="J97" s="212">
        <f t="shared" si="7"/>
        <v>82266.305870954078</v>
      </c>
      <c r="K97" s="212">
        <f t="shared" si="7"/>
        <v>36648.01218209818</v>
      </c>
      <c r="L97" s="212">
        <f t="shared" si="7"/>
        <v>315.53038280219567</v>
      </c>
      <c r="M97" s="212">
        <f t="shared" si="7"/>
        <v>11965.679460389174</v>
      </c>
      <c r="N97" s="212">
        <f t="shared" si="7"/>
        <v>708.09904125646926</v>
      </c>
      <c r="O97" s="212">
        <f t="shared" si="7"/>
        <v>36272.193494886757</v>
      </c>
      <c r="P97" s="212">
        <f t="shared" si="7"/>
        <v>1398.301408274293</v>
      </c>
      <c r="Q97" s="212">
        <f t="shared" si="7"/>
        <v>3934.0727520465716</v>
      </c>
      <c r="R97" s="212">
        <f t="shared" si="7"/>
        <v>2744.5369872238953</v>
      </c>
      <c r="S97" s="37">
        <f t="shared" si="7"/>
        <v>0</v>
      </c>
      <c r="T97" s="212">
        <f t="shared" si="7"/>
        <v>2871.9803007053665</v>
      </c>
      <c r="U97" s="212">
        <f t="shared" si="7"/>
        <v>3844.1582245609197</v>
      </c>
    </row>
    <row r="98" spans="2:21" x14ac:dyDescent="0.25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2:21" ht="15.75" thickBot="1" x14ac:dyDescent="0.3">
      <c r="B99" s="177">
        <f>MAX(B$16:B98)+1</f>
        <v>77</v>
      </c>
      <c r="D99" s="1" t="s">
        <v>517</v>
      </c>
      <c r="F99" s="49">
        <f>F25+F37+F58+F97</f>
        <v>2794059.0288544209</v>
      </c>
      <c r="H99" s="49">
        <f t="shared" ref="H99:U99" si="8">H25+H37+H58+H97</f>
        <v>1994657.4373369678</v>
      </c>
      <c r="I99" s="49">
        <f t="shared" si="8"/>
        <v>502307.06830494257</v>
      </c>
      <c r="J99" s="49">
        <f t="shared" si="8"/>
        <v>116228.97200356284</v>
      </c>
      <c r="K99" s="49">
        <f t="shared" si="8"/>
        <v>80457.059470689594</v>
      </c>
      <c r="L99" s="49">
        <f t="shared" si="8"/>
        <v>315.39612908652987</v>
      </c>
      <c r="M99" s="49">
        <f t="shared" si="8"/>
        <v>11979.814317769407</v>
      </c>
      <c r="N99" s="49">
        <f t="shared" si="8"/>
        <v>708.98744165096548</v>
      </c>
      <c r="O99" s="49">
        <f t="shared" si="8"/>
        <v>57355.736922077042</v>
      </c>
      <c r="P99" s="49">
        <f t="shared" si="8"/>
        <v>1399.2669464238893</v>
      </c>
      <c r="Q99" s="49">
        <f t="shared" si="8"/>
        <v>4219.5176088497692</v>
      </c>
      <c r="R99" s="49">
        <f t="shared" si="8"/>
        <v>2738.4625291224497</v>
      </c>
      <c r="S99" s="49">
        <f t="shared" si="8"/>
        <v>1590.5480545812075</v>
      </c>
      <c r="T99" s="49">
        <f t="shared" si="8"/>
        <v>6551.8191411667303</v>
      </c>
      <c r="U99" s="49">
        <f t="shared" si="8"/>
        <v>13548.942647530097</v>
      </c>
    </row>
    <row r="100" spans="2:21" ht="15.75" thickTop="1" x14ac:dyDescent="0.25">
      <c r="F100" s="217"/>
    </row>
    <row r="101" spans="2:21" x14ac:dyDescent="0.25">
      <c r="D101" s="8" t="s">
        <v>544</v>
      </c>
      <c r="F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</row>
    <row r="102" spans="2:21" x14ac:dyDescent="0.25">
      <c r="B102" s="177">
        <f>MAX(B$16:B101)+1</f>
        <v>78</v>
      </c>
      <c r="D102" s="9" t="s">
        <v>545</v>
      </c>
      <c r="F102" s="17">
        <f xml:space="preserve"> SUM(H102:U102)</f>
        <v>-3009.968160789816</v>
      </c>
      <c r="G102" s="147"/>
      <c r="H102" s="17">
        <f>SUM(H103:H104)</f>
        <v>-486.78472935041634</v>
      </c>
      <c r="I102" s="17">
        <f t="shared" ref="I102:U102" si="9">SUM(I103:I104)</f>
        <v>-297.0419892752173</v>
      </c>
      <c r="J102" s="17">
        <f t="shared" si="9"/>
        <v>-533.36754367242372</v>
      </c>
      <c r="K102" s="17">
        <f t="shared" si="9"/>
        <v>-1137.6681404222254</v>
      </c>
      <c r="L102" s="17">
        <f t="shared" si="9"/>
        <v>0</v>
      </c>
      <c r="M102" s="17">
        <f t="shared" si="9"/>
        <v>0</v>
      </c>
      <c r="N102" s="17">
        <f t="shared" si="9"/>
        <v>0</v>
      </c>
      <c r="O102" s="17">
        <f t="shared" si="9"/>
        <v>-555.04553728179883</v>
      </c>
      <c r="P102" s="17">
        <f t="shared" si="9"/>
        <v>0</v>
      </c>
      <c r="Q102" s="17">
        <f t="shared" si="9"/>
        <v>-6.0220787734451872E-2</v>
      </c>
      <c r="R102" s="17">
        <f t="shared" si="9"/>
        <v>0</v>
      </c>
      <c r="S102" s="17">
        <f t="shared" si="9"/>
        <v>0</v>
      </c>
      <c r="T102" s="17">
        <f t="shared" si="9"/>
        <v>0</v>
      </c>
      <c r="U102" s="17">
        <f t="shared" si="9"/>
        <v>0</v>
      </c>
    </row>
    <row r="103" spans="2:21" x14ac:dyDescent="0.25">
      <c r="B103" s="177">
        <f>MAX(B$16:B102)+1</f>
        <v>79</v>
      </c>
      <c r="D103" s="207" t="s">
        <v>493</v>
      </c>
      <c r="F103" s="17"/>
      <c r="G103" s="147"/>
      <c r="H103" s="209">
        <v>0</v>
      </c>
      <c r="I103" s="209">
        <v>0</v>
      </c>
      <c r="J103" s="209">
        <v>0</v>
      </c>
      <c r="K103" s="209">
        <v>0</v>
      </c>
      <c r="L103" s="17">
        <v>0</v>
      </c>
      <c r="M103" s="17">
        <v>0</v>
      </c>
      <c r="N103" s="17">
        <v>0</v>
      </c>
      <c r="O103" s="218">
        <v>0</v>
      </c>
      <c r="P103" s="17">
        <v>0</v>
      </c>
      <c r="Q103" s="209">
        <v>0</v>
      </c>
      <c r="R103" s="209">
        <v>0</v>
      </c>
      <c r="S103" s="17">
        <v>0</v>
      </c>
      <c r="T103" s="209">
        <v>0</v>
      </c>
      <c r="U103" s="209">
        <v>0</v>
      </c>
    </row>
    <row r="104" spans="2:21" x14ac:dyDescent="0.25">
      <c r="B104" s="177">
        <f>MAX(B$16:B103)+1</f>
        <v>80</v>
      </c>
      <c r="D104" s="207" t="s">
        <v>528</v>
      </c>
      <c r="F104" s="17"/>
      <c r="G104" s="147"/>
      <c r="H104" s="209">
        <v>-486.78472935041634</v>
      </c>
      <c r="I104" s="209">
        <v>-297.0419892752173</v>
      </c>
      <c r="J104" s="209">
        <v>-533.36754367242372</v>
      </c>
      <c r="K104" s="209">
        <v>-1137.6681404222254</v>
      </c>
      <c r="L104" s="17">
        <v>0</v>
      </c>
      <c r="M104" s="17">
        <v>0</v>
      </c>
      <c r="N104" s="17">
        <v>0</v>
      </c>
      <c r="O104" s="218">
        <v>-555.04553728179883</v>
      </c>
      <c r="P104" s="17">
        <v>0</v>
      </c>
      <c r="Q104" s="209">
        <v>-6.0220787734451872E-2</v>
      </c>
      <c r="R104" s="209">
        <v>0</v>
      </c>
      <c r="S104" s="17">
        <v>0</v>
      </c>
      <c r="T104" s="209">
        <v>0</v>
      </c>
      <c r="U104" s="209">
        <v>0</v>
      </c>
    </row>
    <row r="105" spans="2:21" x14ac:dyDescent="0.25">
      <c r="B105" s="177">
        <f>MAX(B$16:B104)+1</f>
        <v>81</v>
      </c>
      <c r="D105" s="9" t="s">
        <v>546</v>
      </c>
      <c r="F105" s="17">
        <f xml:space="preserve"> SUM(H105:U105)</f>
        <v>3009.968160789816</v>
      </c>
      <c r="G105" s="147"/>
      <c r="H105" s="17">
        <f>SUM(H106:H107)</f>
        <v>1978.5083523688504</v>
      </c>
      <c r="I105" s="17">
        <f t="shared" ref="I105:U105" si="10">SUM(I106:I107)</f>
        <v>923.65997651817895</v>
      </c>
      <c r="J105" s="17">
        <f t="shared" si="10"/>
        <v>53.714842278458519</v>
      </c>
      <c r="K105" s="17">
        <f t="shared" si="10"/>
        <v>0</v>
      </c>
      <c r="L105" s="17">
        <f t="shared" si="10"/>
        <v>0</v>
      </c>
      <c r="M105" s="17">
        <f t="shared" si="10"/>
        <v>0</v>
      </c>
      <c r="N105" s="17">
        <f t="shared" si="10"/>
        <v>0</v>
      </c>
      <c r="O105" s="17">
        <f t="shared" si="10"/>
        <v>0</v>
      </c>
      <c r="P105" s="17">
        <f t="shared" si="10"/>
        <v>0</v>
      </c>
      <c r="Q105" s="17">
        <f t="shared" si="10"/>
        <v>3.4745387898228821</v>
      </c>
      <c r="R105" s="17">
        <f t="shared" si="10"/>
        <v>1.4132604171517227</v>
      </c>
      <c r="S105" s="17">
        <f t="shared" si="10"/>
        <v>0</v>
      </c>
      <c r="T105" s="17">
        <f t="shared" si="10"/>
        <v>49.197190417353312</v>
      </c>
      <c r="U105" s="17">
        <f t="shared" si="10"/>
        <v>0</v>
      </c>
    </row>
    <row r="106" spans="2:21" x14ac:dyDescent="0.25">
      <c r="B106" s="177">
        <f>MAX(B$16:B105)+1</f>
        <v>82</v>
      </c>
      <c r="D106" s="207" t="s">
        <v>493</v>
      </c>
      <c r="F106" s="17"/>
      <c r="G106" s="147"/>
      <c r="H106" s="210">
        <v>524.20691520521552</v>
      </c>
      <c r="I106" s="210">
        <v>203.32782436124583</v>
      </c>
      <c r="J106" s="210">
        <v>18.45405156444118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210">
        <v>1.8672370701301753</v>
      </c>
      <c r="R106" s="210">
        <v>0.16021277299306511</v>
      </c>
      <c r="S106" s="17">
        <v>0</v>
      </c>
      <c r="T106" s="210">
        <v>45.939853338781425</v>
      </c>
      <c r="U106" s="17">
        <v>0</v>
      </c>
    </row>
    <row r="107" spans="2:21" x14ac:dyDescent="0.25">
      <c r="B107" s="177">
        <f>MAX(B$16:B106)+1</f>
        <v>83</v>
      </c>
      <c r="D107" s="207" t="s">
        <v>528</v>
      </c>
      <c r="F107" s="17"/>
      <c r="G107" s="147"/>
      <c r="H107" s="210">
        <v>1454.301437163635</v>
      </c>
      <c r="I107" s="210">
        <v>720.33215215693315</v>
      </c>
      <c r="J107" s="210">
        <v>35.26079071401734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210">
        <v>1.6073017196927069</v>
      </c>
      <c r="R107" s="210">
        <v>1.2530476441586575</v>
      </c>
      <c r="S107" s="17">
        <v>0</v>
      </c>
      <c r="T107" s="210">
        <v>3.25733707857189</v>
      </c>
      <c r="U107" s="17">
        <v>0</v>
      </c>
    </row>
    <row r="108" spans="2:21" ht="15.75" thickBot="1" x14ac:dyDescent="0.3">
      <c r="B108" s="177">
        <f>MAX(B$16:B107)+1</f>
        <v>84</v>
      </c>
      <c r="D108" s="1" t="s">
        <v>517</v>
      </c>
      <c r="F108" s="178">
        <f>SUM(F99,F102,F105)</f>
        <v>2794059.0288544209</v>
      </c>
      <c r="H108" s="178">
        <f>SUM(H99,H103:H104,H106:H107)</f>
        <v>1996149.1609599863</v>
      </c>
      <c r="I108" s="178">
        <f t="shared" ref="I108:U108" si="11">SUM(I99,I103:I104,I106:I107)</f>
        <v>502933.68629218556</v>
      </c>
      <c r="J108" s="178">
        <f t="shared" si="11"/>
        <v>115749.31930216888</v>
      </c>
      <c r="K108" s="178">
        <f t="shared" si="11"/>
        <v>79319.391330267361</v>
      </c>
      <c r="L108" s="178">
        <f t="shared" si="11"/>
        <v>315.39612908652987</v>
      </c>
      <c r="M108" s="178">
        <f t="shared" si="11"/>
        <v>11979.814317769407</v>
      </c>
      <c r="N108" s="178">
        <f t="shared" si="11"/>
        <v>708.98744165096548</v>
      </c>
      <c r="O108" s="178">
        <f t="shared" si="11"/>
        <v>56800.691384795246</v>
      </c>
      <c r="P108" s="178">
        <f t="shared" si="11"/>
        <v>1399.2669464238893</v>
      </c>
      <c r="Q108" s="178">
        <f t="shared" si="11"/>
        <v>4222.9319268518575</v>
      </c>
      <c r="R108" s="178">
        <f t="shared" si="11"/>
        <v>2739.8757895396016</v>
      </c>
      <c r="S108" s="178">
        <f t="shared" si="11"/>
        <v>1590.5480545812075</v>
      </c>
      <c r="T108" s="178">
        <f t="shared" si="11"/>
        <v>6601.0163315840837</v>
      </c>
      <c r="U108" s="178">
        <f t="shared" si="11"/>
        <v>13548.942647530097</v>
      </c>
    </row>
    <row r="109" spans="2:21" ht="15.75" thickTop="1" x14ac:dyDescent="0.25">
      <c r="F109" s="5"/>
    </row>
    <row r="110" spans="2:21" x14ac:dyDescent="0.25">
      <c r="D110" s="8" t="s">
        <v>547</v>
      </c>
      <c r="F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</row>
    <row r="111" spans="2:21" x14ac:dyDescent="0.25">
      <c r="F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</row>
    <row r="112" spans="2:21" x14ac:dyDescent="0.25">
      <c r="B112" s="177"/>
      <c r="D112" s="179" t="s">
        <v>519</v>
      </c>
      <c r="F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</row>
    <row r="113" spans="2:21" x14ac:dyDescent="0.25">
      <c r="B113" s="177">
        <f>MAX(B$16:B112)+1</f>
        <v>85</v>
      </c>
      <c r="D113" s="181" t="s">
        <v>493</v>
      </c>
      <c r="F113" s="180">
        <f t="shared" ref="F113:F127" si="12" xml:space="preserve"> SUM(H113:U113)</f>
        <v>318998.43700988358</v>
      </c>
      <c r="H113" s="180">
        <f>SUM(H95,H92,H89,H86,H83,H80,H77)</f>
        <v>291498.80325520912</v>
      </c>
      <c r="I113" s="180">
        <f t="shared" ref="I113:U114" si="13">SUM(I95,I92,I89,I86,I83,I80,I77)</f>
        <v>20941.817985800408</v>
      </c>
      <c r="J113" s="180">
        <f t="shared" si="13"/>
        <v>2631.713208928647</v>
      </c>
      <c r="K113" s="180">
        <f t="shared" si="13"/>
        <v>0</v>
      </c>
      <c r="L113" s="180">
        <v>0</v>
      </c>
      <c r="M113" s="180">
        <f t="shared" si="13"/>
        <v>2105.0543662011682</v>
      </c>
      <c r="N113" s="180">
        <f t="shared" si="13"/>
        <v>13.950514315209631</v>
      </c>
      <c r="O113" s="180">
        <f t="shared" si="13"/>
        <v>1276.3315614115641</v>
      </c>
      <c r="P113" s="180">
        <f t="shared" si="13"/>
        <v>6.4409273701736662</v>
      </c>
      <c r="Q113" s="180">
        <f t="shared" si="13"/>
        <v>154.4395629862527</v>
      </c>
      <c r="R113" s="180">
        <f t="shared" si="13"/>
        <v>337.7625253068847</v>
      </c>
      <c r="S113" s="180">
        <v>0</v>
      </c>
      <c r="T113" s="180">
        <f t="shared" si="13"/>
        <v>32.123102354161759</v>
      </c>
      <c r="U113" s="180">
        <f t="shared" si="13"/>
        <v>0</v>
      </c>
    </row>
    <row r="114" spans="2:21" x14ac:dyDescent="0.25">
      <c r="B114" s="177">
        <f>MAX(B$16:B113)+1</f>
        <v>86</v>
      </c>
      <c r="D114" s="181" t="s">
        <v>494</v>
      </c>
      <c r="F114" s="180">
        <f t="shared" si="12"/>
        <v>1170620.8532718355</v>
      </c>
      <c r="H114" s="180">
        <f>SUM(H96,H93,H90,H87,H84,H81,H78)</f>
        <v>1046560.1231029264</v>
      </c>
      <c r="I114" s="180">
        <f t="shared" si="13"/>
        <v>92602.367017907396</v>
      </c>
      <c r="J114" s="180">
        <f t="shared" si="13"/>
        <v>21226.241922032175</v>
      </c>
      <c r="K114" s="180">
        <f t="shared" si="13"/>
        <v>5675.6144203465992</v>
      </c>
      <c r="L114" s="180">
        <v>0</v>
      </c>
      <c r="M114" s="180">
        <f t="shared" si="13"/>
        <v>0</v>
      </c>
      <c r="N114" s="180">
        <f t="shared" si="13"/>
        <v>0</v>
      </c>
      <c r="O114" s="180">
        <f t="shared" si="13"/>
        <v>1194.3039788007432</v>
      </c>
      <c r="P114" s="180">
        <f t="shared" si="13"/>
        <v>0</v>
      </c>
      <c r="Q114" s="180">
        <f t="shared" si="13"/>
        <v>1775.3511339341435</v>
      </c>
      <c r="R114" s="180">
        <f t="shared" si="13"/>
        <v>1081.0956059686762</v>
      </c>
      <c r="S114" s="180">
        <v>0</v>
      </c>
      <c r="T114" s="180">
        <f t="shared" si="13"/>
        <v>169.04437349517715</v>
      </c>
      <c r="U114" s="180">
        <f t="shared" si="13"/>
        <v>336.71171642396149</v>
      </c>
    </row>
    <row r="115" spans="2:21" x14ac:dyDescent="0.25">
      <c r="B115" s="177"/>
      <c r="D115" s="182" t="s">
        <v>527</v>
      </c>
      <c r="F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</row>
    <row r="116" spans="2:21" x14ac:dyDescent="0.25">
      <c r="B116" s="177">
        <f>MAX(B$16:B115)+1</f>
        <v>87</v>
      </c>
      <c r="D116" s="184" t="s">
        <v>493</v>
      </c>
      <c r="F116" s="183">
        <f t="shared" si="12"/>
        <v>235729.3538618726</v>
      </c>
      <c r="H116" s="183">
        <f>SUM(H103,H74,H71,H68,H65,H62,H56,H53,H50,H47,H44,H41,H35,H32,H29)</f>
        <v>129299.07959823163</v>
      </c>
      <c r="I116" s="183">
        <f t="shared" ref="I116:J117" si="14">SUM(I103,I74,I71,I68,I65,I62,I56,I53,I50,I47,I44,I41,I35,I32,I29)</f>
        <v>72369.08097246135</v>
      </c>
      <c r="J116" s="183">
        <f t="shared" si="14"/>
        <v>9189.7407135215326</v>
      </c>
      <c r="K116" s="183">
        <f>SUM(K103,K74,K71,K68,K65,K62,K56,K50,K47,K44,K41,K35,K20)</f>
        <v>0</v>
      </c>
      <c r="L116" s="183">
        <f>SUM(L74,L71,L68,L35,L20,L62,L65)</f>
        <v>0</v>
      </c>
      <c r="M116" s="183">
        <f>SUM(M74,M71,M68,M65,M62,M35)</f>
        <v>9874.7599515682396</v>
      </c>
      <c r="N116" s="183">
        <f t="shared" ref="N116:P117" si="15">SUM(N74,N71,N68,N65,N62,N35)</f>
        <v>695.03692733575588</v>
      </c>
      <c r="O116" s="183">
        <f>SUM(O74,O71,O68,O65,O62,O35,O103)</f>
        <v>8173.9238858281615</v>
      </c>
      <c r="P116" s="183">
        <f t="shared" si="15"/>
        <v>1223.9580301865772</v>
      </c>
      <c r="Q116" s="183">
        <f>SUM(Q103,Q74,Q71,Q68,Q62,Q56,Q50,Q47,Q44,Q41,Q35,Q32,Q29,Q65,Q53)</f>
        <v>273.24687017420547</v>
      </c>
      <c r="R116" s="183">
        <f>SUM(R103,R74,R71,R68,R62,R56,R50,R47,R44,R41,R35,R32,R29,R65,R53)</f>
        <v>191.29238900511044</v>
      </c>
      <c r="S116" s="183">
        <f>SUM(S20,S17,S41,S44,S47,S50,S53,S56)</f>
        <v>194.67043312203711</v>
      </c>
      <c r="T116" s="183">
        <f>SUM(T29,T32,T35,T41,T44,T47,T50,T53,T56,T62,T65,T68,T71,T74,T103)</f>
        <v>4244.564090438008</v>
      </c>
      <c r="U116" s="183">
        <f>SUM(U20,U35,U41,U44,U47,U50,U53,U56,U62,U65,U68,U71,U74,U103)</f>
        <v>0</v>
      </c>
    </row>
    <row r="117" spans="2:21" x14ac:dyDescent="0.25">
      <c r="B117" s="177">
        <f>MAX(B$16:B116)+1</f>
        <v>88</v>
      </c>
      <c r="D117" s="184" t="s">
        <v>494</v>
      </c>
      <c r="F117" s="183">
        <f t="shared" si="12"/>
        <v>1035983.079381893</v>
      </c>
      <c r="H117" s="183">
        <f>SUM(H104,H75,H72,H69,H66,H63,H57,H54,H51,H48,H45,H42,H36,H33,H30)</f>
        <v>524806.15582576371</v>
      </c>
      <c r="I117" s="183">
        <f t="shared" si="14"/>
        <v>316421.51860201563</v>
      </c>
      <c r="J117" s="183">
        <f t="shared" si="14"/>
        <v>83417.29306555129</v>
      </c>
      <c r="K117" s="183">
        <f>SUM(K104,K75,K72,K69,K66,K63,K57,K51,K48,K45,K42,K36,K21)</f>
        <v>68226.243089361189</v>
      </c>
      <c r="L117" s="183">
        <f>SUM(L75,L72,L69,L36,L21,L63,L66)</f>
        <v>315.39612908652992</v>
      </c>
      <c r="M117" s="183">
        <f>SUM(M75,M72,M69,M66,M63,M36)</f>
        <v>0</v>
      </c>
      <c r="N117" s="183">
        <f t="shared" si="15"/>
        <v>0</v>
      </c>
      <c r="O117" s="183">
        <f>SUM(O75,O72,O69,O66,O63,O36,O104)</f>
        <v>25147.778566570367</v>
      </c>
      <c r="P117" s="183">
        <f t="shared" si="15"/>
        <v>168.86798886713839</v>
      </c>
      <c r="Q117" s="183">
        <f>SUM(Q104,Q75,Q72,Q69,Q63,Q57,Q51,Q48,Q45,Q42,Q36,Q33,Q30,Q66,Q54)</f>
        <v>2103.5008613324176</v>
      </c>
      <c r="R117" s="183">
        <f>SUM(R104,R75,R72,R69,R63,R57,R51,R48,R45,R42,R36,R33,R30,R66,R54)</f>
        <v>1139.9102304653434</v>
      </c>
      <c r="S117" s="183">
        <f>SUM(S21,S18,S42,S45,S48,S51,S54,S57)</f>
        <v>0</v>
      </c>
      <c r="T117" s="183">
        <f>SUM(T30,T33,T36,T42,T45,T48,T51,T54,T57,T63,T66,T69,T72,T75,T104)</f>
        <v>2577.0028190758362</v>
      </c>
      <c r="U117" s="183">
        <f>SUM(U21,U36,U42,U45,U48,U51,U54,U57,U63,U66,U69,U72,U75,U104)</f>
        <v>11659.412203803518</v>
      </c>
    </row>
    <row r="118" spans="2:21" x14ac:dyDescent="0.25">
      <c r="B118" s="177">
        <f>MAX(B$16:B117)+1</f>
        <v>89</v>
      </c>
      <c r="D118" s="185" t="s">
        <v>521</v>
      </c>
      <c r="F118" s="186">
        <f t="shared" si="12"/>
        <v>0</v>
      </c>
      <c r="H118" s="186">
        <v>0</v>
      </c>
      <c r="I118" s="186">
        <v>0</v>
      </c>
      <c r="J118" s="186">
        <v>0</v>
      </c>
      <c r="K118" s="186">
        <v>0</v>
      </c>
      <c r="L118" s="186">
        <v>0</v>
      </c>
      <c r="M118" s="186">
        <v>0</v>
      </c>
      <c r="N118" s="186">
        <v>0</v>
      </c>
      <c r="O118" s="186">
        <v>0</v>
      </c>
      <c r="P118" s="186">
        <v>0</v>
      </c>
      <c r="Q118" s="186">
        <v>0</v>
      </c>
      <c r="R118" s="186">
        <v>0</v>
      </c>
      <c r="S118" s="186">
        <v>0</v>
      </c>
      <c r="T118" s="186">
        <v>0</v>
      </c>
      <c r="U118" s="186">
        <v>0</v>
      </c>
    </row>
    <row r="119" spans="2:21" x14ac:dyDescent="0.25">
      <c r="B119" s="177"/>
      <c r="D119" s="187" t="s">
        <v>522</v>
      </c>
      <c r="F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</row>
    <row r="120" spans="2:21" x14ac:dyDescent="0.25">
      <c r="B120" s="177">
        <f>MAX(B$16:B119)+1</f>
        <v>90</v>
      </c>
      <c r="D120" s="189" t="s">
        <v>493</v>
      </c>
      <c r="F120" s="188">
        <f t="shared" si="12"/>
        <v>-14122.664983468021</v>
      </c>
      <c r="H120" s="188">
        <f t="shared" ref="H120:J121" si="16">SUM(H20,H17)</f>
        <v>-7646.9009684321818</v>
      </c>
      <c r="I120" s="188">
        <f t="shared" si="16"/>
        <v>-4783.9777199654418</v>
      </c>
      <c r="J120" s="188">
        <f t="shared" si="16"/>
        <v>-926.62015164917489</v>
      </c>
      <c r="K120" s="188">
        <v>0</v>
      </c>
      <c r="L120" s="188">
        <v>0</v>
      </c>
      <c r="M120" s="188">
        <v>0</v>
      </c>
      <c r="N120" s="188">
        <v>0</v>
      </c>
      <c r="O120" s="188">
        <f>SUM(O56,O53,O50,O47,O44,O20,O41)</f>
        <v>0</v>
      </c>
      <c r="P120" s="188">
        <v>0</v>
      </c>
      <c r="Q120" s="188">
        <f>SUM(Q20,Q17)</f>
        <v>-95.625371261178628</v>
      </c>
      <c r="R120" s="188">
        <f>SUM(R20,R17)</f>
        <v>-18.533616540472384</v>
      </c>
      <c r="S120" s="188">
        <v>0</v>
      </c>
      <c r="T120" s="188">
        <f>SUM(T20,T17)</f>
        <v>-651.00715561957281</v>
      </c>
      <c r="U120" s="188">
        <v>0</v>
      </c>
    </row>
    <row r="121" spans="2:21" x14ac:dyDescent="0.25">
      <c r="B121" s="177">
        <f>MAX(B$16:B120)+1</f>
        <v>91</v>
      </c>
      <c r="D121" s="189" t="s">
        <v>494</v>
      </c>
      <c r="F121" s="188">
        <f t="shared" si="12"/>
        <v>19982.098694127424</v>
      </c>
      <c r="H121" s="188">
        <f t="shared" si="16"/>
        <v>-524.65692184606644</v>
      </c>
      <c r="I121" s="188">
        <f t="shared" si="16"/>
        <v>-379.9395604722389</v>
      </c>
      <c r="J121" s="188">
        <f t="shared" si="16"/>
        <v>-110.15786427176468</v>
      </c>
      <c r="K121" s="188">
        <v>0</v>
      </c>
      <c r="L121" s="188">
        <v>0</v>
      </c>
      <c r="M121" s="188">
        <v>0</v>
      </c>
      <c r="N121" s="188">
        <v>0</v>
      </c>
      <c r="O121" s="188">
        <f>SUM(O57,O54,O51,O48,O45,O21,O42)</f>
        <v>21008.353392184399</v>
      </c>
      <c r="P121" s="188">
        <v>0</v>
      </c>
      <c r="Q121" s="188">
        <f>SUM(Q21,Q18)</f>
        <v>-7.327169731488735</v>
      </c>
      <c r="R121" s="188">
        <f>SUM(R21,R18)</f>
        <v>-0.7880377837365018</v>
      </c>
      <c r="S121" s="188">
        <v>0</v>
      </c>
      <c r="T121" s="188">
        <f>SUM(T21,T18)</f>
        <v>-3.3851439516807531</v>
      </c>
      <c r="U121" s="188">
        <v>0</v>
      </c>
    </row>
    <row r="122" spans="2:21" x14ac:dyDescent="0.25">
      <c r="B122" s="177"/>
      <c r="D122" s="190" t="s">
        <v>548</v>
      </c>
      <c r="F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</row>
    <row r="123" spans="2:21" x14ac:dyDescent="0.25">
      <c r="B123" s="177">
        <f>MAX(B$16:B122)+1</f>
        <v>92</v>
      </c>
      <c r="D123" s="192" t="s">
        <v>493</v>
      </c>
      <c r="F123" s="191">
        <f t="shared" si="12"/>
        <v>3643.7497366839407</v>
      </c>
      <c r="H123" s="191">
        <f t="shared" ref="H123:J124" si="17">SUM(H106,H23)</f>
        <v>2405.7738493715265</v>
      </c>
      <c r="I123" s="191">
        <f t="shared" si="17"/>
        <v>933.14442924965294</v>
      </c>
      <c r="J123" s="191">
        <f t="shared" si="17"/>
        <v>84.692272041672965</v>
      </c>
      <c r="K123" s="191">
        <f>SUM(K106)</f>
        <v>0</v>
      </c>
      <c r="L123" s="191">
        <v>0</v>
      </c>
      <c r="M123" s="191">
        <v>0</v>
      </c>
      <c r="N123" s="191">
        <v>0</v>
      </c>
      <c r="O123" s="191">
        <f>SUM(O106)</f>
        <v>0</v>
      </c>
      <c r="P123" s="191">
        <v>0</v>
      </c>
      <c r="Q123" s="191">
        <f t="shared" ref="Q123:R124" si="18">SUM(Q106,Q23)</f>
        <v>8.569421698944403</v>
      </c>
      <c r="R123" s="191">
        <f t="shared" si="18"/>
        <v>0.73527396991915528</v>
      </c>
      <c r="S123" s="191">
        <v>0</v>
      </c>
      <c r="T123" s="191">
        <f t="shared" ref="T123:T124" si="19">SUM(T106,T23)</f>
        <v>210.83449035222486</v>
      </c>
      <c r="U123" s="191">
        <f>SUM(U106)</f>
        <v>0</v>
      </c>
    </row>
    <row r="124" spans="2:21" x14ac:dyDescent="0.25">
      <c r="B124" s="177">
        <f>MAX(B$16:B123)+1</f>
        <v>93</v>
      </c>
      <c r="D124" s="192" t="s">
        <v>494</v>
      </c>
      <c r="F124" s="191">
        <f t="shared" si="12"/>
        <v>14857.891712271905</v>
      </c>
      <c r="H124" s="191">
        <f t="shared" si="17"/>
        <v>9750.7832187622589</v>
      </c>
      <c r="I124" s="191">
        <f t="shared" si="17"/>
        <v>4829.6745651888004</v>
      </c>
      <c r="J124" s="191">
        <f t="shared" si="17"/>
        <v>236.41613601447773</v>
      </c>
      <c r="K124" s="191">
        <f>SUM(K107)</f>
        <v>0</v>
      </c>
      <c r="L124" s="191">
        <v>0</v>
      </c>
      <c r="M124" s="191">
        <v>0</v>
      </c>
      <c r="N124" s="191">
        <v>0</v>
      </c>
      <c r="O124" s="191">
        <f>SUM(O107)</f>
        <v>0</v>
      </c>
      <c r="P124" s="191">
        <v>0</v>
      </c>
      <c r="Q124" s="191">
        <f t="shared" si="18"/>
        <v>10.776617718561695</v>
      </c>
      <c r="R124" s="191">
        <f t="shared" si="18"/>
        <v>8.4014191478771512</v>
      </c>
      <c r="S124" s="191">
        <v>0</v>
      </c>
      <c r="T124" s="191">
        <f t="shared" si="19"/>
        <v>21.839755439928869</v>
      </c>
      <c r="U124" s="191">
        <f>SUM(U107)</f>
        <v>0</v>
      </c>
    </row>
    <row r="125" spans="2:21" x14ac:dyDescent="0.25">
      <c r="B125" s="177"/>
      <c r="D125" s="193" t="s">
        <v>524</v>
      </c>
      <c r="F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</row>
    <row r="126" spans="2:21" x14ac:dyDescent="0.25">
      <c r="B126" s="177">
        <f>MAX(B$16:B125)+1</f>
        <v>94</v>
      </c>
      <c r="D126" s="197" t="s">
        <v>493</v>
      </c>
      <c r="F126" s="219">
        <f t="shared" si="12"/>
        <v>384.53649996446336</v>
      </c>
      <c r="H126" s="219">
        <v>0</v>
      </c>
      <c r="I126" s="219">
        <v>0</v>
      </c>
      <c r="J126" s="219">
        <v>0</v>
      </c>
      <c r="K126" s="219">
        <f>SUM(K32,K29)</f>
        <v>0</v>
      </c>
      <c r="L126" s="219">
        <v>0</v>
      </c>
      <c r="M126" s="219">
        <v>0</v>
      </c>
      <c r="N126" s="219">
        <v>0</v>
      </c>
      <c r="O126" s="219">
        <v>0</v>
      </c>
      <c r="P126" s="219">
        <v>0</v>
      </c>
      <c r="Q126" s="219">
        <v>0</v>
      </c>
      <c r="R126" s="219">
        <v>0</v>
      </c>
      <c r="S126" s="219">
        <f>SUM(S35,S32,S29)</f>
        <v>384.53649996446336</v>
      </c>
      <c r="T126" s="219">
        <v>0</v>
      </c>
      <c r="U126" s="219">
        <f>SUM(U32,U29)</f>
        <v>0</v>
      </c>
    </row>
    <row r="127" spans="2:21" x14ac:dyDescent="0.25">
      <c r="B127" s="177">
        <f>MAX(B$16:B126)+1</f>
        <v>95</v>
      </c>
      <c r="D127" s="197" t="s">
        <v>494</v>
      </c>
      <c r="F127" s="219">
        <f t="shared" si="12"/>
        <v>7981.693669356896</v>
      </c>
      <c r="H127" s="219">
        <v>0</v>
      </c>
      <c r="I127" s="219">
        <v>0</v>
      </c>
      <c r="J127" s="219">
        <v>0</v>
      </c>
      <c r="K127" s="219">
        <f>SUM(K33,K30)</f>
        <v>5417.533820559569</v>
      </c>
      <c r="L127" s="219">
        <v>0</v>
      </c>
      <c r="M127" s="219">
        <v>0</v>
      </c>
      <c r="N127" s="219">
        <v>0</v>
      </c>
      <c r="O127" s="219">
        <v>0</v>
      </c>
      <c r="P127" s="219">
        <v>0</v>
      </c>
      <c r="Q127" s="219">
        <v>0</v>
      </c>
      <c r="R127" s="219">
        <v>0</v>
      </c>
      <c r="S127" s="219">
        <f>SUM(S36,S33,S30)</f>
        <v>1011.3411214947072</v>
      </c>
      <c r="T127" s="219">
        <v>0</v>
      </c>
      <c r="U127" s="219">
        <f>SUM(U33,U30)</f>
        <v>1552.8187273026197</v>
      </c>
    </row>
    <row r="128" spans="2:21" ht="15.75" thickBot="1" x14ac:dyDescent="0.3">
      <c r="B128" s="177">
        <f>MAX(B$16:B127)+1</f>
        <v>96</v>
      </c>
      <c r="D128" s="1" t="s">
        <v>517</v>
      </c>
      <c r="F128" s="49">
        <f>SUM(F112:F127)</f>
        <v>2794059.0288544213</v>
      </c>
      <c r="H128" s="49">
        <f>SUM(H113:H127)</f>
        <v>1996149.1609599865</v>
      </c>
      <c r="I128" s="49">
        <f t="shared" ref="I128:U128" si="20">SUM(I113:I127)</f>
        <v>502933.68629218551</v>
      </c>
      <c r="J128" s="49">
        <f t="shared" si="20"/>
        <v>115749.31930216886</v>
      </c>
      <c r="K128" s="49">
        <f t="shared" si="20"/>
        <v>79319.391330267361</v>
      </c>
      <c r="L128" s="49">
        <f t="shared" si="20"/>
        <v>315.39612908652992</v>
      </c>
      <c r="M128" s="49">
        <f t="shared" si="20"/>
        <v>11979.814317769407</v>
      </c>
      <c r="N128" s="49">
        <f t="shared" si="20"/>
        <v>708.98744165096548</v>
      </c>
      <c r="O128" s="49">
        <f t="shared" si="20"/>
        <v>56800.691384795231</v>
      </c>
      <c r="P128" s="49">
        <f t="shared" si="20"/>
        <v>1399.2669464238893</v>
      </c>
      <c r="Q128" s="49">
        <f t="shared" si="20"/>
        <v>4222.9319268518566</v>
      </c>
      <c r="R128" s="49">
        <f t="shared" si="20"/>
        <v>2739.875789539602</v>
      </c>
      <c r="S128" s="49">
        <f t="shared" si="20"/>
        <v>1590.5480545812077</v>
      </c>
      <c r="T128" s="49">
        <f t="shared" si="20"/>
        <v>6601.0163315840828</v>
      </c>
      <c r="U128" s="49">
        <f t="shared" si="20"/>
        <v>13548.942647530099</v>
      </c>
    </row>
    <row r="129" spans="2:21" ht="15.75" thickTop="1" x14ac:dyDescent="0.25"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</row>
    <row r="130" spans="2:21" x14ac:dyDescent="0.25">
      <c r="B130" s="8" t="s">
        <v>531</v>
      </c>
    </row>
    <row r="131" spans="2:21" x14ac:dyDescent="0.25">
      <c r="B131" s="114" t="s">
        <v>532</v>
      </c>
      <c r="D131" s="1" t="s">
        <v>549</v>
      </c>
    </row>
    <row r="132" spans="2:21" x14ac:dyDescent="0.25">
      <c r="B132" s="114" t="s">
        <v>534</v>
      </c>
      <c r="D132" s="1" t="s">
        <v>550</v>
      </c>
    </row>
    <row r="133" spans="2:21" x14ac:dyDescent="0.25">
      <c r="B133" s="114" t="s">
        <v>536</v>
      </c>
      <c r="D133" s="62" t="s">
        <v>551</v>
      </c>
    </row>
    <row r="134" spans="2:21" x14ac:dyDescent="0.25">
      <c r="B134" s="206"/>
    </row>
    <row r="136" spans="2:21" x14ac:dyDescent="0.25"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</row>
    <row r="137" spans="2:21" x14ac:dyDescent="0.25">
      <c r="F137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</row>
    <row r="138" spans="2:21" x14ac:dyDescent="0.25">
      <c r="F138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</row>
    <row r="139" spans="2:21" x14ac:dyDescent="0.25"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</row>
    <row r="140" spans="2:21" x14ac:dyDescent="0.25"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</row>
    <row r="141" spans="2:21" x14ac:dyDescent="0.25"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</row>
    <row r="142" spans="2:21" x14ac:dyDescent="0.25"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</row>
    <row r="149" spans="8:21" x14ac:dyDescent="0.25"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</row>
    <row r="150" spans="8:21" x14ac:dyDescent="0.25"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</row>
  </sheetData>
  <mergeCells count="4">
    <mergeCell ref="B6:U6"/>
    <mergeCell ref="B7:U7"/>
    <mergeCell ref="H9:Q9"/>
    <mergeCell ref="R9:U9"/>
  </mergeCells>
  <pageMargins left="0.7" right="0.7" top="0.5" bottom="0.5" header="0.3" footer="0.3"/>
  <pageSetup scale="53" firstPageNumber="4" fitToHeight="0" orientation="landscape" useFirstPageNumber="1" r:id="rId1"/>
  <headerFooter>
    <oddHeader>&amp;R&amp;"Arial,Regular"&amp;10Filed: 2025-02-28
EB-2025-0064
Phase 3 Exhibit 7
Tab 3
Schedule 5
Attachment 13
Page &amp;P of 8</oddHeader>
  </headerFooter>
  <rowBreaks count="2" manualBreakCount="2">
    <brk id="59" min="1" max="20" man="1"/>
    <brk id="109" min="1" max="2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B995-13B5-4666-AFF3-9E3697E84047}">
  <sheetPr>
    <pageSetUpPr fitToPage="1"/>
  </sheetPr>
  <dimension ref="A5:U107"/>
  <sheetViews>
    <sheetView view="pageLayout" topLeftCell="A5" zoomScaleNormal="60" zoomScaleSheetLayoutView="90" workbookViewId="0">
      <selection activeCell="I112" sqref="I112"/>
    </sheetView>
  </sheetViews>
  <sheetFormatPr defaultColWidth="8.85546875" defaultRowHeight="15" x14ac:dyDescent="0.25"/>
  <cols>
    <col min="1" max="1" width="9.42578125" style="1" customWidth="1"/>
    <col min="2" max="2" width="6.42578125" style="1" customWidth="1"/>
    <col min="3" max="3" width="1.5703125" customWidth="1"/>
    <col min="4" max="4" width="41.42578125" style="1" customWidth="1"/>
    <col min="5" max="5" width="1.5703125" customWidth="1"/>
    <col min="6" max="6" width="12.42578125" style="1" customWidth="1"/>
    <col min="7" max="7" width="1.5703125" customWidth="1"/>
    <col min="8" max="8" width="11.42578125" bestFit="1" customWidth="1"/>
    <col min="9" max="21" width="10.5703125" customWidth="1"/>
    <col min="22" max="22" width="8.85546875" customWidth="1"/>
  </cols>
  <sheetData>
    <row r="5" spans="1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30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</row>
    <row r="7" spans="1:21" x14ac:dyDescent="0.25">
      <c r="B7" s="230" t="s">
        <v>552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spans="1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B9" s="175"/>
      <c r="D9" s="175"/>
      <c r="F9" s="26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</row>
    <row r="10" spans="1:21" x14ac:dyDescent="0.25">
      <c r="B10" s="26" t="s">
        <v>3</v>
      </c>
      <c r="F10" s="26" t="s">
        <v>511</v>
      </c>
      <c r="H10" s="26" t="s">
        <v>407</v>
      </c>
      <c r="I10" s="26" t="s">
        <v>407</v>
      </c>
      <c r="J10" s="26" t="s">
        <v>407</v>
      </c>
      <c r="K10" s="26" t="s">
        <v>407</v>
      </c>
      <c r="L10" s="26" t="s">
        <v>407</v>
      </c>
      <c r="M10" s="26" t="s">
        <v>407</v>
      </c>
      <c r="N10" s="26" t="s">
        <v>407</v>
      </c>
      <c r="O10" s="26" t="s">
        <v>407</v>
      </c>
      <c r="P10" s="26" t="s">
        <v>407</v>
      </c>
      <c r="Q10" s="26" t="s">
        <v>407</v>
      </c>
      <c r="R10" s="26" t="s">
        <v>407</v>
      </c>
      <c r="S10" s="26" t="s">
        <v>407</v>
      </c>
      <c r="T10" s="26" t="s">
        <v>407</v>
      </c>
      <c r="U10" s="26" t="s">
        <v>407</v>
      </c>
    </row>
    <row r="11" spans="1:21" x14ac:dyDescent="0.25">
      <c r="B11" s="176" t="s">
        <v>5</v>
      </c>
      <c r="D11" s="2" t="s">
        <v>6</v>
      </c>
      <c r="F11" s="106" t="s">
        <v>81</v>
      </c>
      <c r="H11" s="106" t="s">
        <v>408</v>
      </c>
      <c r="I11" s="106" t="s">
        <v>409</v>
      </c>
      <c r="J11" s="106" t="s">
        <v>410</v>
      </c>
      <c r="K11" s="106" t="s">
        <v>411</v>
      </c>
      <c r="L11" s="106" t="s">
        <v>412</v>
      </c>
      <c r="M11" s="106" t="s">
        <v>413</v>
      </c>
      <c r="N11" s="106" t="s">
        <v>414</v>
      </c>
      <c r="O11" s="106" t="s">
        <v>415</v>
      </c>
      <c r="P11" s="106" t="s">
        <v>416</v>
      </c>
      <c r="Q11" s="106" t="s">
        <v>417</v>
      </c>
      <c r="R11" s="160" t="s">
        <v>418</v>
      </c>
      <c r="S11" s="106" t="s">
        <v>419</v>
      </c>
      <c r="T11" s="106" t="s">
        <v>420</v>
      </c>
      <c r="U11" s="106" t="s">
        <v>421</v>
      </c>
    </row>
    <row r="12" spans="1:21" x14ac:dyDescent="0.25">
      <c r="F12" s="114" t="s">
        <v>64</v>
      </c>
      <c r="H12" s="114" t="s">
        <v>13</v>
      </c>
      <c r="I12" s="114" t="s">
        <v>14</v>
      </c>
      <c r="J12" s="114" t="s">
        <v>512</v>
      </c>
      <c r="K12" s="114" t="s">
        <v>16</v>
      </c>
      <c r="L12" s="114" t="s">
        <v>513</v>
      </c>
      <c r="M12" s="114" t="s">
        <v>66</v>
      </c>
      <c r="N12" s="114" t="s">
        <v>67</v>
      </c>
      <c r="O12" s="114" t="s">
        <v>68</v>
      </c>
      <c r="P12" s="114" t="s">
        <v>69</v>
      </c>
      <c r="Q12" s="114" t="s">
        <v>70</v>
      </c>
      <c r="R12" s="114" t="s">
        <v>71</v>
      </c>
      <c r="S12" s="114" t="s">
        <v>72</v>
      </c>
      <c r="T12" s="114" t="s">
        <v>73</v>
      </c>
      <c r="U12" s="114" t="s">
        <v>74</v>
      </c>
    </row>
    <row r="13" spans="1:21" x14ac:dyDescent="0.25">
      <c r="D13" s="8" t="s">
        <v>553</v>
      </c>
      <c r="F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x14ac:dyDescent="0.25">
      <c r="F14" s="103"/>
      <c r="G14" s="14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</row>
    <row r="15" spans="1:21" x14ac:dyDescent="0.25">
      <c r="D15" s="8" t="s">
        <v>335</v>
      </c>
      <c r="F15" s="6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1:21" x14ac:dyDescent="0.25">
      <c r="A16"/>
      <c r="B16" s="177">
        <v>1</v>
      </c>
      <c r="D16" s="9" t="s">
        <v>336</v>
      </c>
      <c r="F16" s="17">
        <f xml:space="preserve"> SUM(H16:U16)</f>
        <v>1878311.1040714213</v>
      </c>
      <c r="G16" s="147"/>
      <c r="H16" s="17">
        <v>1233756.0603916978</v>
      </c>
      <c r="I16" s="17">
        <v>591875.59822675306</v>
      </c>
      <c r="J16" s="17">
        <v>31873.629764091656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1803.0301484304514</v>
      </c>
      <c r="R16" s="17">
        <v>963.5675357412448</v>
      </c>
      <c r="S16" s="17">
        <v>0</v>
      </c>
      <c r="T16" s="17">
        <v>18039.218004707036</v>
      </c>
      <c r="U16" s="17">
        <v>0</v>
      </c>
    </row>
    <row r="17" spans="1:21" x14ac:dyDescent="0.25">
      <c r="A17"/>
      <c r="B17" s="177">
        <f>MAX(B$16:B16)+1</f>
        <v>2</v>
      </c>
      <c r="D17" s="207" t="s">
        <v>493</v>
      </c>
      <c r="F17" s="17"/>
      <c r="G17" s="147"/>
      <c r="H17" s="210">
        <v>178880.33443915378</v>
      </c>
      <c r="I17" s="210">
        <v>69383.573866603023</v>
      </c>
      <c r="J17" s="210">
        <v>6297.2593833721794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210">
        <v>637.1758591763579</v>
      </c>
      <c r="R17" s="210">
        <v>54.670996477038791</v>
      </c>
      <c r="S17" s="17">
        <v>0</v>
      </c>
      <c r="T17" s="210">
        <v>15676.512634538278</v>
      </c>
      <c r="U17" s="17">
        <v>0</v>
      </c>
    </row>
    <row r="18" spans="1:21" x14ac:dyDescent="0.25">
      <c r="A18"/>
      <c r="B18" s="177">
        <f>MAX(B$16:B17)+1</f>
        <v>3</v>
      </c>
      <c r="D18" s="207" t="s">
        <v>528</v>
      </c>
      <c r="F18" s="17"/>
      <c r="G18" s="147"/>
      <c r="H18" s="210">
        <v>1054875.725952544</v>
      </c>
      <c r="I18" s="210">
        <v>522492.0243601501</v>
      </c>
      <c r="J18" s="210">
        <v>25576.370380719476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210">
        <v>1165.8542892540936</v>
      </c>
      <c r="R18" s="210">
        <v>908.89653926420601</v>
      </c>
      <c r="S18" s="17">
        <v>0</v>
      </c>
      <c r="T18" s="210">
        <v>2362.7053701687569</v>
      </c>
      <c r="U18" s="17">
        <v>0</v>
      </c>
    </row>
    <row r="19" spans="1:21" x14ac:dyDescent="0.25">
      <c r="A19"/>
      <c r="B19" s="177">
        <f>MAX(B$16:B18)+1</f>
        <v>4</v>
      </c>
      <c r="D19" s="9" t="s">
        <v>540</v>
      </c>
      <c r="F19" s="17">
        <f t="shared" ref="F19:F28" si="0" xml:space="preserve"> SUM(H19:U19)</f>
        <v>161486.41315728417</v>
      </c>
      <c r="G19" s="147"/>
      <c r="H19" s="17">
        <v>88950.399926557322</v>
      </c>
      <c r="I19" s="17">
        <v>59952.740748453201</v>
      </c>
      <c r="J19" s="17">
        <v>6102.7669863078227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2.8423085723353605</v>
      </c>
      <c r="R19" s="17">
        <v>0</v>
      </c>
      <c r="S19" s="17">
        <v>1579.7854956184503</v>
      </c>
      <c r="T19" s="17">
        <v>4897.8776917750247</v>
      </c>
      <c r="U19" s="17">
        <v>0</v>
      </c>
    </row>
    <row r="20" spans="1:21" x14ac:dyDescent="0.25">
      <c r="A20"/>
      <c r="B20" s="177">
        <f>MAX(B$16:B19)+1</f>
        <v>5</v>
      </c>
      <c r="D20" s="207" t="s">
        <v>493</v>
      </c>
      <c r="F20" s="17"/>
      <c r="G20" s="147"/>
      <c r="H20" s="208">
        <v>80800.624912071464</v>
      </c>
      <c r="I20" s="208">
        <v>54118.841341565145</v>
      </c>
      <c r="J20" s="208">
        <v>4754.3618094504145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208">
        <v>2.6285734441632509</v>
      </c>
      <c r="R20" s="208">
        <v>0</v>
      </c>
      <c r="S20" s="209">
        <v>1579.7854956184503</v>
      </c>
      <c r="T20" s="208">
        <v>4859.9175186352841</v>
      </c>
      <c r="U20" s="209">
        <v>0</v>
      </c>
    </row>
    <row r="21" spans="1:21" x14ac:dyDescent="0.25">
      <c r="A21"/>
      <c r="B21" s="177">
        <f>MAX(B$16:B20)+1</f>
        <v>6</v>
      </c>
      <c r="D21" s="207" t="s">
        <v>528</v>
      </c>
      <c r="F21" s="17"/>
      <c r="G21" s="147"/>
      <c r="H21" s="208">
        <v>8149.7750144858646</v>
      </c>
      <c r="I21" s="208">
        <v>5833.8994068880538</v>
      </c>
      <c r="J21" s="208">
        <v>1348.4051768574082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208">
        <v>0.2137351281721096</v>
      </c>
      <c r="R21" s="208">
        <v>0</v>
      </c>
      <c r="S21" s="209">
        <v>0</v>
      </c>
      <c r="T21" s="208">
        <v>37.960173139740547</v>
      </c>
      <c r="U21" s="209">
        <v>0</v>
      </c>
    </row>
    <row r="22" spans="1:21" x14ac:dyDescent="0.25">
      <c r="A22"/>
      <c r="B22" s="177">
        <f>MAX(B$16:B21)+1</f>
        <v>7</v>
      </c>
      <c r="D22" s="9" t="s">
        <v>340</v>
      </c>
      <c r="F22" s="17">
        <f t="shared" si="0"/>
        <v>40328.527901042762</v>
      </c>
      <c r="G22" s="147"/>
      <c r="H22" s="211">
        <v>20275.854613958716</v>
      </c>
      <c r="I22" s="211">
        <v>14340.028469249046</v>
      </c>
      <c r="J22" s="211">
        <v>2951.5454983177474</v>
      </c>
      <c r="K22" s="211">
        <v>1683.3721963380592</v>
      </c>
      <c r="L22" s="211">
        <v>0</v>
      </c>
      <c r="M22" s="211">
        <v>0</v>
      </c>
      <c r="N22" s="211">
        <v>0</v>
      </c>
      <c r="O22" s="211">
        <v>0</v>
      </c>
      <c r="P22" s="211">
        <v>0</v>
      </c>
      <c r="Q22" s="211">
        <v>0.5555975253701223</v>
      </c>
      <c r="R22" s="211">
        <v>0</v>
      </c>
      <c r="S22" s="211">
        <v>344.84855431743722</v>
      </c>
      <c r="T22" s="211">
        <v>304.27464314966613</v>
      </c>
      <c r="U22" s="211">
        <v>428.04832818671429</v>
      </c>
    </row>
    <row r="23" spans="1:21" x14ac:dyDescent="0.25">
      <c r="A23"/>
      <c r="B23" s="177">
        <f>MAX(B$16:B22)+1</f>
        <v>8</v>
      </c>
      <c r="D23" s="207" t="s">
        <v>493</v>
      </c>
      <c r="F23" s="17"/>
      <c r="G23" s="147"/>
      <c r="H23" s="220">
        <v>3781.516991091431</v>
      </c>
      <c r="I23" s="220">
        <v>2532.7937536871132</v>
      </c>
      <c r="J23" s="220">
        <v>222.50694204157028</v>
      </c>
      <c r="K23" s="213">
        <v>0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0">
        <v>0.12301879041470183</v>
      </c>
      <c r="R23" s="220">
        <v>0</v>
      </c>
      <c r="S23" s="222">
        <v>93.233083100495676</v>
      </c>
      <c r="T23" s="220">
        <v>227.44701160444384</v>
      </c>
      <c r="U23" s="222">
        <v>0</v>
      </c>
    </row>
    <row r="24" spans="1:21" x14ac:dyDescent="0.25">
      <c r="A24"/>
      <c r="B24" s="177">
        <f>MAX(B$16:B23)+1</f>
        <v>9</v>
      </c>
      <c r="D24" s="207" t="s">
        <v>528</v>
      </c>
      <c r="F24" s="17"/>
      <c r="G24" s="147"/>
      <c r="H24" s="220">
        <v>16494.337622867286</v>
      </c>
      <c r="I24" s="220">
        <v>11807.234715561934</v>
      </c>
      <c r="J24" s="220">
        <v>2729.0385562761771</v>
      </c>
      <c r="K24" s="222">
        <v>1683.3721963380592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  <c r="Q24" s="220">
        <v>0.43257873495542049</v>
      </c>
      <c r="R24" s="220">
        <v>0</v>
      </c>
      <c r="S24" s="222">
        <v>251.61547121694153</v>
      </c>
      <c r="T24" s="220">
        <v>76.827631545222303</v>
      </c>
      <c r="U24" s="222">
        <v>428.04832818671429</v>
      </c>
    </row>
    <row r="25" spans="1:21" x14ac:dyDescent="0.25">
      <c r="A25"/>
      <c r="B25" s="177">
        <f>MAX(B$16:B24)+1</f>
        <v>10</v>
      </c>
      <c r="D25" s="9" t="s">
        <v>342</v>
      </c>
      <c r="F25" s="17">
        <f t="shared" si="0"/>
        <v>152523.42553920625</v>
      </c>
      <c r="G25" s="147"/>
      <c r="H25" s="17">
        <v>73433.93214841577</v>
      </c>
      <c r="I25" s="17">
        <v>44226.512894788619</v>
      </c>
      <c r="J25" s="17">
        <v>16113.765486371931</v>
      </c>
      <c r="K25" s="17">
        <v>6553.2018969207875</v>
      </c>
      <c r="L25" s="17">
        <v>132.21629448691999</v>
      </c>
      <c r="M25" s="17">
        <v>0</v>
      </c>
      <c r="N25" s="17">
        <v>0</v>
      </c>
      <c r="O25" s="17">
        <v>2379.7992800907487</v>
      </c>
      <c r="P25" s="17">
        <v>0</v>
      </c>
      <c r="Q25" s="17">
        <v>2185.4622245556643</v>
      </c>
      <c r="R25" s="17">
        <v>362.15766055406704</v>
      </c>
      <c r="S25" s="17">
        <v>212.99517678274509</v>
      </c>
      <c r="T25" s="17">
        <v>6507.881018160615</v>
      </c>
      <c r="U25" s="17">
        <v>415.50145807835872</v>
      </c>
    </row>
    <row r="26" spans="1:21" x14ac:dyDescent="0.25">
      <c r="A26"/>
      <c r="B26" s="177">
        <f>MAX(B$16:B25)+1</f>
        <v>11</v>
      </c>
      <c r="D26" s="207" t="s">
        <v>493</v>
      </c>
      <c r="F26" s="17"/>
      <c r="G26" s="147"/>
      <c r="H26" s="208">
        <v>58273.012162993509</v>
      </c>
      <c r="I26" s="208">
        <v>33403.325717486259</v>
      </c>
      <c r="J26" s="208">
        <v>11517.801456589681</v>
      </c>
      <c r="K26" s="209">
        <v>0</v>
      </c>
      <c r="L26" s="209">
        <v>0</v>
      </c>
      <c r="M26" s="17">
        <v>0</v>
      </c>
      <c r="N26" s="17">
        <v>0</v>
      </c>
      <c r="O26" s="208">
        <v>0</v>
      </c>
      <c r="P26" s="17">
        <v>0</v>
      </c>
      <c r="Q26" s="208">
        <v>1467.7886955962404</v>
      </c>
      <c r="R26" s="208">
        <v>284.86168194613117</v>
      </c>
      <c r="S26" s="209">
        <v>212.99517678274509</v>
      </c>
      <c r="T26" s="208">
        <v>6357.6979607493649</v>
      </c>
      <c r="U26" s="209">
        <v>0</v>
      </c>
    </row>
    <row r="27" spans="1:21" x14ac:dyDescent="0.25">
      <c r="A27"/>
      <c r="B27" s="177">
        <f>MAX(B$16:B26)+1</f>
        <v>12</v>
      </c>
      <c r="D27" s="207" t="s">
        <v>528</v>
      </c>
      <c r="F27" s="17"/>
      <c r="G27" s="147"/>
      <c r="H27" s="208">
        <v>15160.919985422262</v>
      </c>
      <c r="I27" s="208">
        <v>10823.187177302359</v>
      </c>
      <c r="J27" s="208">
        <v>4595.9640297822498</v>
      </c>
      <c r="K27" s="209">
        <v>6553.2018969207875</v>
      </c>
      <c r="L27" s="209">
        <v>132.21629448691999</v>
      </c>
      <c r="M27" s="17">
        <v>0</v>
      </c>
      <c r="N27" s="17">
        <v>0</v>
      </c>
      <c r="O27" s="208">
        <v>2379.7992800907487</v>
      </c>
      <c r="P27" s="17">
        <v>0</v>
      </c>
      <c r="Q27" s="208">
        <v>717.67352895942406</v>
      </c>
      <c r="R27" s="208">
        <v>77.295978607935865</v>
      </c>
      <c r="S27" s="209">
        <v>0</v>
      </c>
      <c r="T27" s="208">
        <v>150.18305741125002</v>
      </c>
      <c r="U27" s="209">
        <v>415.50145807835872</v>
      </c>
    </row>
    <row r="28" spans="1:21" x14ac:dyDescent="0.25">
      <c r="A28"/>
      <c r="B28" s="177">
        <f>MAX(B$16:B27)+1</f>
        <v>13</v>
      </c>
      <c r="D28" s="9" t="s">
        <v>345</v>
      </c>
      <c r="F28" s="17">
        <f t="shared" si="0"/>
        <v>14888.543237034275</v>
      </c>
      <c r="G28" s="147"/>
      <c r="H28" s="17">
        <v>7688.7722385707275</v>
      </c>
      <c r="I28" s="17">
        <v>4478.7403056865096</v>
      </c>
      <c r="J28" s="17">
        <v>1478.0972416469772</v>
      </c>
      <c r="K28" s="17">
        <v>101.20928772465533</v>
      </c>
      <c r="L28" s="17">
        <v>2.0419814925742088</v>
      </c>
      <c r="M28" s="17">
        <v>0</v>
      </c>
      <c r="N28" s="17">
        <v>0</v>
      </c>
      <c r="O28" s="17">
        <v>36.754214787553877</v>
      </c>
      <c r="P28" s="17">
        <v>0</v>
      </c>
      <c r="Q28" s="17">
        <v>204.29701075076682</v>
      </c>
      <c r="R28" s="17">
        <v>38.691684963795502</v>
      </c>
      <c r="S28" s="17">
        <v>14.304023908463684</v>
      </c>
      <c r="T28" s="17">
        <v>839.218139150924</v>
      </c>
      <c r="U28" s="17">
        <v>6.4171083513276246</v>
      </c>
    </row>
    <row r="29" spans="1:21" x14ac:dyDescent="0.25">
      <c r="A29"/>
      <c r="B29" s="177">
        <f>MAX(B$16:B28)+1</f>
        <v>14</v>
      </c>
      <c r="D29" s="207" t="s">
        <v>493</v>
      </c>
      <c r="F29" s="17"/>
      <c r="G29" s="147"/>
      <c r="H29" s="208">
        <v>7496.9697679692581</v>
      </c>
      <c r="I29" s="208">
        <v>4334.8190820417858</v>
      </c>
      <c r="J29" s="208">
        <v>1410.9879286580035</v>
      </c>
      <c r="K29" s="223">
        <v>0</v>
      </c>
      <c r="L29" s="223">
        <v>0</v>
      </c>
      <c r="M29" s="17">
        <v>0</v>
      </c>
      <c r="N29" s="17">
        <v>0</v>
      </c>
      <c r="O29" s="208">
        <v>0</v>
      </c>
      <c r="P29" s="17">
        <v>0</v>
      </c>
      <c r="Q29" s="208">
        <v>193.21308142471432</v>
      </c>
      <c r="R29" s="208">
        <v>37.497906554104617</v>
      </c>
      <c r="S29" s="224">
        <v>14.304023908463684</v>
      </c>
      <c r="T29" s="208">
        <v>836.89867448189773</v>
      </c>
      <c r="U29" s="223">
        <v>0</v>
      </c>
    </row>
    <row r="30" spans="1:21" x14ac:dyDescent="0.25">
      <c r="A30"/>
      <c r="B30" s="177">
        <f>MAX(B$16:B29)+1</f>
        <v>15</v>
      </c>
      <c r="D30" s="207" t="s">
        <v>528</v>
      </c>
      <c r="F30" s="17"/>
      <c r="G30" s="147"/>
      <c r="H30" s="208">
        <v>191.80247060146968</v>
      </c>
      <c r="I30" s="208">
        <v>143.92122364472402</v>
      </c>
      <c r="J30" s="208">
        <v>67.109312988973656</v>
      </c>
      <c r="K30" s="223">
        <v>101.20928772465533</v>
      </c>
      <c r="L30" s="223">
        <v>2.0419814925742088</v>
      </c>
      <c r="M30" s="17">
        <v>0</v>
      </c>
      <c r="N30" s="17">
        <v>0</v>
      </c>
      <c r="O30" s="208">
        <v>36.754214787553877</v>
      </c>
      <c r="P30" s="17">
        <v>0</v>
      </c>
      <c r="Q30" s="208">
        <v>11.083929326052486</v>
      </c>
      <c r="R30" s="208">
        <v>1.1937784096908839</v>
      </c>
      <c r="S30" s="224">
        <v>0</v>
      </c>
      <c r="T30" s="208">
        <v>2.3194646690262597</v>
      </c>
      <c r="U30" s="223">
        <v>6.4171083513276246</v>
      </c>
    </row>
    <row r="31" spans="1:21" x14ac:dyDescent="0.25">
      <c r="A31"/>
      <c r="B31" s="177">
        <f>MAX(B$16:B30)+1</f>
        <v>16</v>
      </c>
      <c r="D31" s="1" t="s">
        <v>348</v>
      </c>
      <c r="F31" s="37">
        <f>SUM(F28,F25,F22,F19,F16)</f>
        <v>2247538.013905989</v>
      </c>
      <c r="G31" s="147"/>
      <c r="H31" s="212">
        <f>SUM(H16,H19,H22,H25,H28)</f>
        <v>1424105.0193192004</v>
      </c>
      <c r="I31" s="212">
        <f t="shared" ref="I31:U31" si="1">SUM(I16,I19,I22,I25,I28)</f>
        <v>714873.6206449304</v>
      </c>
      <c r="J31" s="212">
        <f t="shared" si="1"/>
        <v>58519.80497673613</v>
      </c>
      <c r="K31" s="212">
        <f t="shared" si="1"/>
        <v>8337.7833809835029</v>
      </c>
      <c r="L31" s="212">
        <f t="shared" si="1"/>
        <v>134.25827597949421</v>
      </c>
      <c r="M31" s="37">
        <f t="shared" si="1"/>
        <v>0</v>
      </c>
      <c r="N31" s="37">
        <f t="shared" si="1"/>
        <v>0</v>
      </c>
      <c r="O31" s="212">
        <f t="shared" si="1"/>
        <v>2416.5534948783024</v>
      </c>
      <c r="P31" s="37">
        <f t="shared" si="1"/>
        <v>0</v>
      </c>
      <c r="Q31" s="212">
        <f t="shared" si="1"/>
        <v>4196.1872898345882</v>
      </c>
      <c r="R31" s="212">
        <f t="shared" si="1"/>
        <v>1364.4168812591074</v>
      </c>
      <c r="S31" s="212">
        <f t="shared" si="1"/>
        <v>2151.9332506270962</v>
      </c>
      <c r="T31" s="212">
        <f t="shared" si="1"/>
        <v>30588.469496943271</v>
      </c>
      <c r="U31" s="212">
        <f t="shared" si="1"/>
        <v>849.96689461640062</v>
      </c>
    </row>
    <row r="32" spans="1:21" x14ac:dyDescent="0.25">
      <c r="A32"/>
      <c r="B32"/>
      <c r="F32" s="17"/>
      <c r="G32" s="14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x14ac:dyDescent="0.25">
      <c r="A33"/>
      <c r="B33" s="177"/>
      <c r="D33" s="8" t="s">
        <v>349</v>
      </c>
      <c r="F33" s="17"/>
      <c r="G33" s="14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x14ac:dyDescent="0.25">
      <c r="A34"/>
      <c r="B34" s="177">
        <f>MAX(B$16:B33)+1</f>
        <v>17</v>
      </c>
      <c r="D34" s="9" t="s">
        <v>350</v>
      </c>
      <c r="F34" s="17">
        <f xml:space="preserve"> SUM(H34:U34)</f>
        <v>10261.288386201182</v>
      </c>
      <c r="G34" s="147"/>
      <c r="H34" s="17">
        <v>5159.0375919756443</v>
      </c>
      <c r="I34" s="17">
        <v>3648.7116006407668</v>
      </c>
      <c r="J34" s="17">
        <v>750.99839045821363</v>
      </c>
      <c r="K34" s="17">
        <v>428.32130174260749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0.14136758099556468</v>
      </c>
      <c r="R34" s="17">
        <v>0</v>
      </c>
      <c r="S34" s="17">
        <v>87.744101993970602</v>
      </c>
      <c r="T34" s="17">
        <v>77.420377694630574</v>
      </c>
      <c r="U34" s="17">
        <v>108.91365411435194</v>
      </c>
    </row>
    <row r="35" spans="1:21" x14ac:dyDescent="0.25">
      <c r="A35"/>
      <c r="B35" s="177">
        <f>MAX(B$16:B34)+1</f>
        <v>18</v>
      </c>
      <c r="D35" s="207" t="s">
        <v>493</v>
      </c>
      <c r="F35" s="17"/>
      <c r="G35" s="147"/>
      <c r="H35" s="209">
        <v>962.17834873922118</v>
      </c>
      <c r="I35" s="209">
        <v>644.45018159664733</v>
      </c>
      <c r="J35" s="209">
        <v>56.615205638618619</v>
      </c>
      <c r="K35" s="225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209">
        <v>3.1301199202320926E-2</v>
      </c>
      <c r="R35" s="209">
        <v>0</v>
      </c>
      <c r="S35" s="225">
        <v>23.722451639602468</v>
      </c>
      <c r="T35" s="209">
        <v>57.872168911786581</v>
      </c>
      <c r="U35" s="225">
        <v>0</v>
      </c>
    </row>
    <row r="36" spans="1:21" x14ac:dyDescent="0.25">
      <c r="A36"/>
      <c r="B36" s="177">
        <f>MAX(B$16:B35)+1</f>
        <v>19</v>
      </c>
      <c r="D36" s="207" t="s">
        <v>528</v>
      </c>
      <c r="F36" s="17"/>
      <c r="G36" s="147"/>
      <c r="H36" s="209">
        <v>4196.859243236423</v>
      </c>
      <c r="I36" s="209">
        <v>3004.2614190441195</v>
      </c>
      <c r="J36" s="209">
        <v>694.38318481959504</v>
      </c>
      <c r="K36" s="225">
        <v>428.32130174260749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209">
        <v>0.11006638179324374</v>
      </c>
      <c r="R36" s="209">
        <v>0</v>
      </c>
      <c r="S36" s="225">
        <v>64.021650354368134</v>
      </c>
      <c r="T36" s="209">
        <v>19.548208782843989</v>
      </c>
      <c r="U36" s="225">
        <v>108.91365411435194</v>
      </c>
    </row>
    <row r="37" spans="1:21" x14ac:dyDescent="0.25">
      <c r="A37"/>
      <c r="B37" s="177">
        <f>MAX(B$16:B36)+1</f>
        <v>20</v>
      </c>
      <c r="D37" s="9" t="s">
        <v>351</v>
      </c>
      <c r="F37" s="17">
        <f t="shared" ref="F37:F40" si="2" xml:space="preserve"> SUM(H37:U37)</f>
        <v>2984.6043876559606</v>
      </c>
      <c r="G37" s="147"/>
      <c r="H37" s="17">
        <v>1514.3434830122487</v>
      </c>
      <c r="I37" s="17">
        <v>1059.1020899148741</v>
      </c>
      <c r="J37" s="17">
        <v>160.49144740126076</v>
      </c>
      <c r="K37" s="17">
        <v>116.08309705249332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13.272521917392003</v>
      </c>
      <c r="R37" s="17">
        <v>0</v>
      </c>
      <c r="S37" s="17">
        <v>46.620463013107596</v>
      </c>
      <c r="T37" s="17">
        <v>30.747650289498704</v>
      </c>
      <c r="U37" s="17">
        <v>43.943635055084904</v>
      </c>
    </row>
    <row r="38" spans="1:21" x14ac:dyDescent="0.25">
      <c r="A38"/>
      <c r="B38" s="177">
        <f>MAX(B$16:B37)+1</f>
        <v>21</v>
      </c>
      <c r="D38" s="207" t="s">
        <v>493</v>
      </c>
      <c r="F38" s="17"/>
      <c r="G38" s="147"/>
      <c r="H38" s="209">
        <v>283.93325283422303</v>
      </c>
      <c r="I38" s="209">
        <v>208.23508486381897</v>
      </c>
      <c r="J38" s="209">
        <v>19.857940402834508</v>
      </c>
      <c r="K38" s="225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209">
        <v>2.3351005977885655</v>
      </c>
      <c r="R38" s="209">
        <v>0</v>
      </c>
      <c r="S38" s="225">
        <v>13.403853735167425</v>
      </c>
      <c r="T38" s="209">
        <v>25.906558009135352</v>
      </c>
      <c r="U38" s="225">
        <v>0</v>
      </c>
    </row>
    <row r="39" spans="1:21" x14ac:dyDescent="0.25">
      <c r="A39"/>
      <c r="B39" s="177">
        <f>MAX(B$16:B38)+1</f>
        <v>22</v>
      </c>
      <c r="D39" s="207" t="s">
        <v>528</v>
      </c>
      <c r="F39" s="17"/>
      <c r="G39" s="147"/>
      <c r="H39" s="209">
        <v>1230.4102301780258</v>
      </c>
      <c r="I39" s="209">
        <v>850.86700505105512</v>
      </c>
      <c r="J39" s="209">
        <v>140.63350699842624</v>
      </c>
      <c r="K39" s="225">
        <v>116.08309705249332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209">
        <v>10.937421319603438</v>
      </c>
      <c r="R39" s="209">
        <v>0</v>
      </c>
      <c r="S39" s="225">
        <v>33.216609277940172</v>
      </c>
      <c r="T39" s="209">
        <v>4.8410922803633509</v>
      </c>
      <c r="U39" s="225">
        <v>43.943635055084904</v>
      </c>
    </row>
    <row r="40" spans="1:21" x14ac:dyDescent="0.25">
      <c r="A40"/>
      <c r="B40" s="177">
        <f>MAX(B$16:B39)+1</f>
        <v>23</v>
      </c>
      <c r="D40" s="9" t="s">
        <v>356</v>
      </c>
      <c r="F40" s="17">
        <f t="shared" si="2"/>
        <v>14135.587472300971</v>
      </c>
      <c r="G40" s="147"/>
      <c r="H40" s="17">
        <v>6081.7902627120729</v>
      </c>
      <c r="I40" s="17">
        <v>4369.9464604986615</v>
      </c>
      <c r="J40" s="17">
        <v>1946.2625745699343</v>
      </c>
      <c r="K40" s="17">
        <v>657.97517548256747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315.31202298753863</v>
      </c>
      <c r="R40" s="17">
        <v>36.478553774738437</v>
      </c>
      <c r="S40" s="17">
        <v>354.65156439305105</v>
      </c>
      <c r="T40" s="17">
        <v>185.48574511567554</v>
      </c>
      <c r="U40" s="17">
        <v>187.68511276673155</v>
      </c>
    </row>
    <row r="41" spans="1:21" x14ac:dyDescent="0.25">
      <c r="A41"/>
      <c r="B41" s="177">
        <f>MAX(B$16:B40)+1</f>
        <v>24</v>
      </c>
      <c r="D41" s="207" t="s">
        <v>493</v>
      </c>
      <c r="F41" s="17"/>
      <c r="G41" s="147"/>
      <c r="H41" s="224">
        <v>1124.5752436953617</v>
      </c>
      <c r="I41" s="224">
        <v>652.43510150876773</v>
      </c>
      <c r="J41" s="224">
        <v>211.66907821774635</v>
      </c>
      <c r="K41" s="225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224">
        <v>28.969913495298449</v>
      </c>
      <c r="R41" s="224">
        <v>5.6248375324150857</v>
      </c>
      <c r="S41" s="225">
        <v>15.221100155063281</v>
      </c>
      <c r="T41" s="224">
        <v>125.53818353197981</v>
      </c>
      <c r="U41" s="225">
        <v>0</v>
      </c>
    </row>
    <row r="42" spans="1:21" x14ac:dyDescent="0.25">
      <c r="A42"/>
      <c r="B42" s="177">
        <f>MAX(B$16:B41)+1</f>
        <v>25</v>
      </c>
      <c r="D42" s="207" t="s">
        <v>528</v>
      </c>
      <c r="F42" s="17"/>
      <c r="G42" s="147"/>
      <c r="H42" s="224">
        <v>4957.2150190167113</v>
      </c>
      <c r="I42" s="224">
        <v>3717.5113589898938</v>
      </c>
      <c r="J42" s="224">
        <v>1734.5934963521879</v>
      </c>
      <c r="K42" s="225">
        <v>657.97517548256747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224">
        <v>286.34210949224018</v>
      </c>
      <c r="R42" s="224">
        <v>30.853716242323351</v>
      </c>
      <c r="S42" s="225">
        <v>339.43046423798779</v>
      </c>
      <c r="T42" s="224">
        <v>59.947561583695737</v>
      </c>
      <c r="U42" s="225">
        <v>187.68511276673155</v>
      </c>
    </row>
    <row r="43" spans="1:21" x14ac:dyDescent="0.25">
      <c r="A43"/>
      <c r="B43" s="177">
        <f>MAX(B$16:B42)+1</f>
        <v>26</v>
      </c>
      <c r="D43" s="1" t="s">
        <v>358</v>
      </c>
      <c r="F43" s="37">
        <f>SUM(F40,F37,F34)</f>
        <v>27381.480246158113</v>
      </c>
      <c r="G43" s="147"/>
      <c r="H43" s="212">
        <f t="shared" ref="H43:U43" si="3">SUM(H34,H37,H40)</f>
        <v>12755.171337699965</v>
      </c>
      <c r="I43" s="212">
        <f t="shared" si="3"/>
        <v>9077.7601510543027</v>
      </c>
      <c r="J43" s="212">
        <f t="shared" si="3"/>
        <v>2857.7524124294087</v>
      </c>
      <c r="K43" s="212">
        <f t="shared" si="3"/>
        <v>1202.3795742776683</v>
      </c>
      <c r="L43" s="212">
        <f t="shared" si="3"/>
        <v>0</v>
      </c>
      <c r="M43" s="212">
        <f t="shared" si="3"/>
        <v>0</v>
      </c>
      <c r="N43" s="212">
        <f t="shared" si="3"/>
        <v>0</v>
      </c>
      <c r="O43" s="212">
        <f t="shared" si="3"/>
        <v>0</v>
      </c>
      <c r="P43" s="212">
        <f t="shared" si="3"/>
        <v>0</v>
      </c>
      <c r="Q43" s="212">
        <f t="shared" si="3"/>
        <v>328.72591248592619</v>
      </c>
      <c r="R43" s="212">
        <f t="shared" si="3"/>
        <v>36.478553774738437</v>
      </c>
      <c r="S43" s="212">
        <f t="shared" si="3"/>
        <v>489.01612940012922</v>
      </c>
      <c r="T43" s="212">
        <f t="shared" si="3"/>
        <v>293.65377309980482</v>
      </c>
      <c r="U43" s="212">
        <f t="shared" si="3"/>
        <v>340.5424019361684</v>
      </c>
    </row>
    <row r="44" spans="1:21" x14ac:dyDescent="0.25">
      <c r="A44"/>
      <c r="B44"/>
      <c r="F44" s="6"/>
      <c r="G44" s="14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x14ac:dyDescent="0.25">
      <c r="A45"/>
      <c r="B45" s="177"/>
      <c r="D45" s="8" t="s">
        <v>359</v>
      </c>
      <c r="F45" s="6"/>
      <c r="G45" s="14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/>
      <c r="B46" s="177">
        <f>MAX(B$16:B45)+1</f>
        <v>27</v>
      </c>
      <c r="D46" s="9" t="s">
        <v>370</v>
      </c>
      <c r="F46" s="17">
        <f xml:space="preserve"> SUM(H46:U46)</f>
        <v>1294.5219427863501</v>
      </c>
      <c r="G46" s="147"/>
      <c r="H46" s="17">
        <v>209.35554128654837</v>
      </c>
      <c r="I46" s="17">
        <v>127.75130915164775</v>
      </c>
      <c r="J46" s="17">
        <v>229.38979815415507</v>
      </c>
      <c r="K46" s="17">
        <v>489.28636208532748</v>
      </c>
      <c r="L46" s="17">
        <v>0</v>
      </c>
      <c r="M46" s="17">
        <v>0</v>
      </c>
      <c r="N46" s="17">
        <v>0</v>
      </c>
      <c r="O46" s="17">
        <v>238.71303245559525</v>
      </c>
      <c r="P46" s="17">
        <v>0</v>
      </c>
      <c r="Q46" s="17">
        <v>2.5899653075955147E-2</v>
      </c>
      <c r="R46" s="17">
        <v>0</v>
      </c>
      <c r="S46" s="17">
        <v>0</v>
      </c>
      <c r="T46" s="17">
        <v>0</v>
      </c>
      <c r="U46" s="17">
        <v>0</v>
      </c>
    </row>
    <row r="47" spans="1:21" x14ac:dyDescent="0.25">
      <c r="A47"/>
      <c r="B47" s="177">
        <f>MAX(B$16:B46)+1</f>
        <v>28</v>
      </c>
      <c r="D47" s="207" t="s">
        <v>493</v>
      </c>
      <c r="F47" s="17"/>
      <c r="G47" s="147"/>
      <c r="H47" s="209">
        <v>0</v>
      </c>
      <c r="I47" s="209">
        <v>0</v>
      </c>
      <c r="J47" s="209">
        <v>0</v>
      </c>
      <c r="K47" s="209">
        <v>0</v>
      </c>
      <c r="L47" s="17">
        <v>0</v>
      </c>
      <c r="M47" s="17">
        <v>0</v>
      </c>
      <c r="N47" s="17">
        <v>0</v>
      </c>
      <c r="O47" s="208">
        <v>0</v>
      </c>
      <c r="P47" s="17">
        <v>0</v>
      </c>
      <c r="Q47" s="209">
        <v>0</v>
      </c>
      <c r="R47" s="209">
        <v>0</v>
      </c>
      <c r="S47" s="209">
        <v>0</v>
      </c>
      <c r="T47" s="209">
        <v>0</v>
      </c>
      <c r="U47" s="209">
        <v>0</v>
      </c>
    </row>
    <row r="48" spans="1:21" x14ac:dyDescent="0.25">
      <c r="A48"/>
      <c r="B48" s="177">
        <f>MAX(B$16:B47)+1</f>
        <v>29</v>
      </c>
      <c r="D48" s="207" t="s">
        <v>528</v>
      </c>
      <c r="F48" s="17"/>
      <c r="G48" s="147"/>
      <c r="H48" s="209">
        <v>209.35554128654837</v>
      </c>
      <c r="I48" s="209">
        <v>127.75130915164775</v>
      </c>
      <c r="J48" s="209">
        <v>229.38979815415507</v>
      </c>
      <c r="K48" s="209">
        <v>489.28636208532748</v>
      </c>
      <c r="L48" s="17">
        <v>0</v>
      </c>
      <c r="M48" s="17">
        <v>0</v>
      </c>
      <c r="N48" s="17">
        <v>0</v>
      </c>
      <c r="O48" s="208">
        <v>238.71303245559525</v>
      </c>
      <c r="P48" s="17">
        <v>0</v>
      </c>
      <c r="Q48" s="209">
        <v>2.5899653075955147E-2</v>
      </c>
      <c r="R48" s="209">
        <v>0</v>
      </c>
      <c r="S48" s="209">
        <v>0</v>
      </c>
      <c r="T48" s="209">
        <v>0</v>
      </c>
      <c r="U48" s="209">
        <v>0</v>
      </c>
    </row>
    <row r="49" spans="1:21" x14ac:dyDescent="0.25">
      <c r="A49"/>
      <c r="B49" s="177">
        <f>MAX(B$16:B48)+1</f>
        <v>30</v>
      </c>
      <c r="D49" s="9" t="s">
        <v>372</v>
      </c>
      <c r="F49" s="17">
        <f xml:space="preserve"> SUM(H49:U49)</f>
        <v>9257.5711947675063</v>
      </c>
      <c r="G49" s="147"/>
      <c r="H49" s="17">
        <v>3347.7195309614694</v>
      </c>
      <c r="I49" s="17">
        <v>2413.7988714743969</v>
      </c>
      <c r="J49" s="17">
        <v>1079.0337103112233</v>
      </c>
      <c r="K49" s="17">
        <v>1465.2932230093154</v>
      </c>
      <c r="L49" s="17">
        <v>29.563508551082144</v>
      </c>
      <c r="M49" s="17">
        <v>0</v>
      </c>
      <c r="N49" s="17">
        <v>0</v>
      </c>
      <c r="O49" s="17">
        <v>532.1221308410602</v>
      </c>
      <c r="P49" s="17">
        <v>0</v>
      </c>
      <c r="Q49" s="17">
        <v>175.18306191201643</v>
      </c>
      <c r="R49" s="17">
        <v>20.138500424876632</v>
      </c>
      <c r="S49" s="17">
        <v>4.5090057837073365</v>
      </c>
      <c r="T49" s="17">
        <v>97.303698013056476</v>
      </c>
      <c r="U49" s="17">
        <v>92.905953485302831</v>
      </c>
    </row>
    <row r="50" spans="1:21" x14ac:dyDescent="0.25">
      <c r="A50"/>
      <c r="B50" s="177">
        <f>MAX(B$16:B49)+1</f>
        <v>31</v>
      </c>
      <c r="D50" s="207" t="s">
        <v>493</v>
      </c>
      <c r="F50" s="17"/>
      <c r="G50" s="147"/>
      <c r="H50" s="224">
        <v>570.8314938454331</v>
      </c>
      <c r="I50" s="224">
        <v>330.07040482297288</v>
      </c>
      <c r="J50" s="224">
        <v>107.43491998037608</v>
      </c>
      <c r="K50" s="223">
        <v>0</v>
      </c>
      <c r="L50" s="223">
        <v>0</v>
      </c>
      <c r="M50" s="17">
        <v>0</v>
      </c>
      <c r="N50" s="17">
        <v>0</v>
      </c>
      <c r="O50" s="208">
        <v>0</v>
      </c>
      <c r="P50" s="17">
        <v>0</v>
      </c>
      <c r="Q50" s="224">
        <v>14.711558844759395</v>
      </c>
      <c r="R50" s="224">
        <v>2.8551517048079251</v>
      </c>
      <c r="S50" s="224">
        <v>4.2738840739585999</v>
      </c>
      <c r="T50" s="224">
        <v>63.722828736750586</v>
      </c>
      <c r="U50" s="223">
        <v>0</v>
      </c>
    </row>
    <row r="51" spans="1:21" x14ac:dyDescent="0.25">
      <c r="A51"/>
      <c r="B51" s="177">
        <f>MAX(B$16:B50)+1</f>
        <v>32</v>
      </c>
      <c r="D51" s="207" t="s">
        <v>528</v>
      </c>
      <c r="F51" s="17"/>
      <c r="G51" s="147"/>
      <c r="H51" s="224">
        <v>2776.8880371160362</v>
      </c>
      <c r="I51" s="224">
        <v>2083.7284666514242</v>
      </c>
      <c r="J51" s="224">
        <v>971.59879033084724</v>
      </c>
      <c r="K51" s="223">
        <v>1465.2932230093154</v>
      </c>
      <c r="L51" s="223">
        <v>29.563508551082144</v>
      </c>
      <c r="M51" s="17">
        <v>0</v>
      </c>
      <c r="N51" s="17">
        <v>0</v>
      </c>
      <c r="O51" s="208">
        <v>532.1221308410602</v>
      </c>
      <c r="P51" s="17">
        <v>0</v>
      </c>
      <c r="Q51" s="224">
        <v>160.47150306725703</v>
      </c>
      <c r="R51" s="224">
        <v>17.283348720068709</v>
      </c>
      <c r="S51" s="224">
        <v>0.23512170974873656</v>
      </c>
      <c r="T51" s="224">
        <v>33.58086927630589</v>
      </c>
      <c r="U51" s="223">
        <v>92.905953485302831</v>
      </c>
    </row>
    <row r="52" spans="1:21" x14ac:dyDescent="0.25">
      <c r="A52"/>
      <c r="B52" s="177">
        <f>MAX(B$16:B51)+1</f>
        <v>33</v>
      </c>
      <c r="D52" s="1" t="s">
        <v>375</v>
      </c>
      <c r="F52" s="37">
        <f>SUM(F46,F49)</f>
        <v>10552.093137553857</v>
      </c>
      <c r="G52" s="147"/>
      <c r="H52" s="212">
        <f>SUM(H46,H49)</f>
        <v>3557.0750722480179</v>
      </c>
      <c r="I52" s="212">
        <f t="shared" ref="I52:U52" si="4">SUM(I46,I49)</f>
        <v>2541.5501806260445</v>
      </c>
      <c r="J52" s="212">
        <f t="shared" si="4"/>
        <v>1308.4235084653783</v>
      </c>
      <c r="K52" s="212">
        <f t="shared" si="4"/>
        <v>1954.5795850946429</v>
      </c>
      <c r="L52" s="212">
        <f t="shared" si="4"/>
        <v>29.563508551082144</v>
      </c>
      <c r="M52" s="212">
        <f t="shared" si="4"/>
        <v>0</v>
      </c>
      <c r="N52" s="212">
        <f t="shared" si="4"/>
        <v>0</v>
      </c>
      <c r="O52" s="212">
        <f t="shared" si="4"/>
        <v>770.83516329665542</v>
      </c>
      <c r="P52" s="212">
        <f t="shared" si="4"/>
        <v>0</v>
      </c>
      <c r="Q52" s="212">
        <f t="shared" si="4"/>
        <v>175.20896156509238</v>
      </c>
      <c r="R52" s="212">
        <f t="shared" si="4"/>
        <v>20.138500424876632</v>
      </c>
      <c r="S52" s="212">
        <f t="shared" si="4"/>
        <v>4.5090057837073365</v>
      </c>
      <c r="T52" s="212">
        <f t="shared" si="4"/>
        <v>97.303698013056476</v>
      </c>
      <c r="U52" s="212">
        <f t="shared" si="4"/>
        <v>92.905953485302831</v>
      </c>
    </row>
    <row r="53" spans="1:21" x14ac:dyDescent="0.25">
      <c r="A53"/>
      <c r="B53"/>
      <c r="F53" s="6"/>
      <c r="G53" s="14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x14ac:dyDescent="0.25">
      <c r="A54"/>
      <c r="B54"/>
      <c r="D54" s="8" t="s">
        <v>439</v>
      </c>
      <c r="F54" s="6"/>
      <c r="G54" s="14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x14ac:dyDescent="0.25">
      <c r="A55"/>
      <c r="B55" s="177">
        <f>MAX(B$16:B54)+1</f>
        <v>34</v>
      </c>
      <c r="D55" s="9" t="s">
        <v>377</v>
      </c>
      <c r="F55" s="17">
        <f xml:space="preserve"> SUM(H55:U55)</f>
        <v>10699.194379337729</v>
      </c>
      <c r="G55" s="147"/>
      <c r="H55" s="17">
        <v>4314.2040210949745</v>
      </c>
      <c r="I55" s="17">
        <v>3057.8455605695453</v>
      </c>
      <c r="J55" s="17">
        <v>822.77618839462343</v>
      </c>
      <c r="K55" s="17">
        <v>849.16234465460468</v>
      </c>
      <c r="L55" s="17">
        <v>0</v>
      </c>
      <c r="M55" s="17">
        <v>276.75643138186359</v>
      </c>
      <c r="N55" s="17">
        <v>0</v>
      </c>
      <c r="O55" s="17">
        <v>1167.1058449432373</v>
      </c>
      <c r="P55" s="17">
        <v>0</v>
      </c>
      <c r="Q55" s="17">
        <v>6.470391867847998E-2</v>
      </c>
      <c r="R55" s="17">
        <v>0.87354812453150699</v>
      </c>
      <c r="S55" s="17">
        <v>0</v>
      </c>
      <c r="T55" s="17">
        <v>90.18136940401368</v>
      </c>
      <c r="U55" s="17">
        <v>120.22436685165511</v>
      </c>
    </row>
    <row r="56" spans="1:21" x14ac:dyDescent="0.25">
      <c r="A56"/>
      <c r="B56" s="177">
        <f>MAX(B$16:B55)+1</f>
        <v>35</v>
      </c>
      <c r="D56" s="207" t="s">
        <v>493</v>
      </c>
      <c r="F56" s="17"/>
      <c r="G56" s="147"/>
      <c r="H56" s="209">
        <v>906.47125159403231</v>
      </c>
      <c r="I56" s="209">
        <v>585.99532845559895</v>
      </c>
      <c r="J56" s="209">
        <v>85.48537017499693</v>
      </c>
      <c r="K56" s="209">
        <v>0</v>
      </c>
      <c r="L56" s="209">
        <v>0</v>
      </c>
      <c r="M56" s="209">
        <v>276.75643138186359</v>
      </c>
      <c r="N56" s="209">
        <v>0</v>
      </c>
      <c r="O56" s="209">
        <v>280.10076011935627</v>
      </c>
      <c r="P56" s="209">
        <v>0</v>
      </c>
      <c r="Q56" s="209">
        <v>0</v>
      </c>
      <c r="R56" s="209">
        <v>2.778472583432709E-2</v>
      </c>
      <c r="S56" s="17">
        <v>0</v>
      </c>
      <c r="T56" s="209">
        <v>67.315578070143175</v>
      </c>
      <c r="U56" s="209">
        <v>0</v>
      </c>
    </row>
    <row r="57" spans="1:21" x14ac:dyDescent="0.25">
      <c r="A57"/>
      <c r="B57" s="177">
        <f>MAX(B$16:B56)+1</f>
        <v>36</v>
      </c>
      <c r="D57" s="207" t="s">
        <v>528</v>
      </c>
      <c r="F57" s="17"/>
      <c r="G57" s="147"/>
      <c r="H57" s="209">
        <v>3407.7327695009426</v>
      </c>
      <c r="I57" s="209">
        <v>2471.8502321139463</v>
      </c>
      <c r="J57" s="209">
        <v>737.29081821962654</v>
      </c>
      <c r="K57" s="209">
        <v>849.16234465460468</v>
      </c>
      <c r="L57" s="209">
        <v>0</v>
      </c>
      <c r="M57" s="209">
        <v>0</v>
      </c>
      <c r="N57" s="209">
        <v>0</v>
      </c>
      <c r="O57" s="209">
        <v>887.00508482388113</v>
      </c>
      <c r="P57" s="209">
        <v>0</v>
      </c>
      <c r="Q57" s="209">
        <v>6.470391867847998E-2</v>
      </c>
      <c r="R57" s="209">
        <v>0.84576339869717987</v>
      </c>
      <c r="S57" s="17">
        <v>0</v>
      </c>
      <c r="T57" s="209">
        <v>22.865791333870501</v>
      </c>
      <c r="U57" s="209">
        <v>120.22436685165511</v>
      </c>
    </row>
    <row r="58" spans="1:21" x14ac:dyDescent="0.25">
      <c r="A58"/>
      <c r="B58" s="177">
        <f>MAX(B$16:B57)+1</f>
        <v>37</v>
      </c>
      <c r="D58" s="9" t="s">
        <v>401</v>
      </c>
      <c r="F58" s="17">
        <f xml:space="preserve"> SUM(H58:U58)</f>
        <v>18339.883386175712</v>
      </c>
      <c r="G58" s="147"/>
      <c r="H58" s="215">
        <v>6109.8743043691584</v>
      </c>
      <c r="I58" s="215">
        <v>4392.6469251425215</v>
      </c>
      <c r="J58" s="215">
        <v>1955.0436643767812</v>
      </c>
      <c r="K58" s="215">
        <v>2627.6631310387861</v>
      </c>
      <c r="L58" s="215">
        <v>53.015287459568697</v>
      </c>
      <c r="M58" s="215">
        <v>616.94988924066263</v>
      </c>
      <c r="N58" s="215">
        <v>38.776374620683647</v>
      </c>
      <c r="O58" s="215">
        <v>1797.2413009412485</v>
      </c>
      <c r="P58" s="215">
        <v>42.143237701435908</v>
      </c>
      <c r="Q58" s="215">
        <v>316.89530685436478</v>
      </c>
      <c r="R58" s="215">
        <v>36.646493152702121</v>
      </c>
      <c r="S58" s="215">
        <v>0</v>
      </c>
      <c r="T58" s="215">
        <v>186.38221792854011</v>
      </c>
      <c r="U58" s="215">
        <v>166.60525334926339</v>
      </c>
    </row>
    <row r="59" spans="1:21" x14ac:dyDescent="0.25">
      <c r="A59"/>
      <c r="B59" s="177">
        <f>MAX(B$16:B58)+1</f>
        <v>38</v>
      </c>
      <c r="D59" s="207" t="s">
        <v>493</v>
      </c>
      <c r="F59" s="17"/>
      <c r="G59" s="147"/>
      <c r="H59" s="226">
        <v>1130.1704474191167</v>
      </c>
      <c r="I59" s="226">
        <v>656.06798414576053</v>
      </c>
      <c r="J59" s="226">
        <v>212.70685463446139</v>
      </c>
      <c r="K59" s="227">
        <v>0</v>
      </c>
      <c r="L59" s="227">
        <v>0</v>
      </c>
      <c r="M59" s="226">
        <v>616.94988924066263</v>
      </c>
      <c r="N59" s="226">
        <v>38.776374620683647</v>
      </c>
      <c r="O59" s="226">
        <v>632.40742133347385</v>
      </c>
      <c r="P59" s="226">
        <v>42.143237701435908</v>
      </c>
      <c r="Q59" s="226">
        <v>29.126930138354396</v>
      </c>
      <c r="R59" s="226">
        <v>5.6528206914474515</v>
      </c>
      <c r="S59" s="215">
        <v>0</v>
      </c>
      <c r="T59" s="226">
        <v>126.16272689597304</v>
      </c>
      <c r="U59" s="227">
        <v>0</v>
      </c>
    </row>
    <row r="60" spans="1:21" x14ac:dyDescent="0.25">
      <c r="A60"/>
      <c r="B60" s="177">
        <f>MAX(B$16:B59)+1</f>
        <v>39</v>
      </c>
      <c r="D60" s="207" t="s">
        <v>528</v>
      </c>
      <c r="F60" s="17"/>
      <c r="G60" s="147"/>
      <c r="H60" s="226">
        <v>4979.7038569500419</v>
      </c>
      <c r="I60" s="226">
        <v>3736.5789409967606</v>
      </c>
      <c r="J60" s="226">
        <v>1742.3368097423197</v>
      </c>
      <c r="K60" s="227">
        <v>2627.6631310387861</v>
      </c>
      <c r="L60" s="227">
        <v>53.015287459568697</v>
      </c>
      <c r="M60" s="226">
        <v>0</v>
      </c>
      <c r="N60" s="226">
        <v>0</v>
      </c>
      <c r="O60" s="226">
        <v>1164.8338796077746</v>
      </c>
      <c r="P60" s="226">
        <v>0</v>
      </c>
      <c r="Q60" s="226">
        <v>287.76837671601038</v>
      </c>
      <c r="R60" s="226">
        <v>30.993672461254672</v>
      </c>
      <c r="S60" s="215">
        <v>0</v>
      </c>
      <c r="T60" s="226">
        <v>60.219491032567085</v>
      </c>
      <c r="U60" s="227">
        <v>166.60525334926339</v>
      </c>
    </row>
    <row r="61" spans="1:21" x14ac:dyDescent="0.25">
      <c r="B61" s="177">
        <f>MAX(B$16:B60)+1</f>
        <v>40</v>
      </c>
      <c r="D61" s="1" t="s">
        <v>403</v>
      </c>
      <c r="F61" s="37">
        <f>SUM(F55,F58)</f>
        <v>29039.077765513441</v>
      </c>
      <c r="G61" s="147"/>
      <c r="H61" s="212">
        <f>SUM(H55,H58)</f>
        <v>10424.078325464132</v>
      </c>
      <c r="I61" s="212">
        <f t="shared" ref="I61:U61" si="5">SUM(I55,I58)</f>
        <v>7450.4924857120668</v>
      </c>
      <c r="J61" s="212">
        <f t="shared" si="5"/>
        <v>2777.8198527714048</v>
      </c>
      <c r="K61" s="212">
        <f t="shared" si="5"/>
        <v>3476.8254756933907</v>
      </c>
      <c r="L61" s="212">
        <f t="shared" si="5"/>
        <v>53.015287459568697</v>
      </c>
      <c r="M61" s="212">
        <f t="shared" si="5"/>
        <v>893.70632062252616</v>
      </c>
      <c r="N61" s="212">
        <f t="shared" si="5"/>
        <v>38.776374620683647</v>
      </c>
      <c r="O61" s="212">
        <f t="shared" si="5"/>
        <v>2964.3471458844861</v>
      </c>
      <c r="P61" s="212">
        <f t="shared" si="5"/>
        <v>42.143237701435908</v>
      </c>
      <c r="Q61" s="212">
        <f t="shared" si="5"/>
        <v>316.96001077304328</v>
      </c>
      <c r="R61" s="212">
        <f t="shared" si="5"/>
        <v>37.520041277233631</v>
      </c>
      <c r="S61" s="37">
        <f t="shared" si="5"/>
        <v>0</v>
      </c>
      <c r="T61" s="212">
        <f t="shared" si="5"/>
        <v>276.56358733255377</v>
      </c>
      <c r="U61" s="212">
        <f t="shared" si="5"/>
        <v>286.8296202009185</v>
      </c>
    </row>
    <row r="62" spans="1:21" x14ac:dyDescent="0.25">
      <c r="F62" s="6"/>
      <c r="G62" s="14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thickBot="1" x14ac:dyDescent="0.3">
      <c r="B63" s="177">
        <f>MAX(B$16:B62)+1</f>
        <v>41</v>
      </c>
      <c r="D63" s="1" t="s">
        <v>526</v>
      </c>
      <c r="F63" s="49">
        <f>F31+F43+F52+F61</f>
        <v>2314510.6650552144</v>
      </c>
      <c r="H63" s="49">
        <f>H31+H43+H52+H61</f>
        <v>1450841.3440546126</v>
      </c>
      <c r="I63" s="49">
        <f t="shared" ref="I63:Q63" si="6">I31+I43+I52+I61</f>
        <v>733943.42346232291</v>
      </c>
      <c r="J63" s="49">
        <f t="shared" si="6"/>
        <v>65463.800750402319</v>
      </c>
      <c r="K63" s="49">
        <f t="shared" si="6"/>
        <v>14971.568016049205</v>
      </c>
      <c r="L63" s="49">
        <f t="shared" si="6"/>
        <v>216.83707199014506</v>
      </c>
      <c r="M63" s="49">
        <f t="shared" si="6"/>
        <v>893.70632062252616</v>
      </c>
      <c r="N63" s="49">
        <f t="shared" si="6"/>
        <v>38.776374620683647</v>
      </c>
      <c r="O63" s="49">
        <f t="shared" si="6"/>
        <v>6151.7358040594445</v>
      </c>
      <c r="P63" s="49">
        <f t="shared" si="6"/>
        <v>42.143237701435908</v>
      </c>
      <c r="Q63" s="49">
        <f t="shared" si="6"/>
        <v>5017.0821746586498</v>
      </c>
      <c r="R63" s="49">
        <f>R31+R43+R52+R61</f>
        <v>1458.553976735956</v>
      </c>
      <c r="S63" s="49">
        <f>S31+S43+S52+S61</f>
        <v>2645.4583858109327</v>
      </c>
      <c r="T63" s="49">
        <f>T31+T43+T52+T61</f>
        <v>31255.990555388689</v>
      </c>
      <c r="U63" s="49">
        <f>U31+U43+U52+U61</f>
        <v>1570.2448702387906</v>
      </c>
    </row>
    <row r="64" spans="1:21" ht="15.75" thickTop="1" x14ac:dyDescent="0.25">
      <c r="F64" s="217"/>
    </row>
    <row r="65" spans="2:21" x14ac:dyDescent="0.25">
      <c r="D65" s="8" t="s">
        <v>554</v>
      </c>
      <c r="F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</row>
    <row r="66" spans="2:21" x14ac:dyDescent="0.25">
      <c r="F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</row>
    <row r="67" spans="2:21" x14ac:dyDescent="0.25">
      <c r="B67" s="177">
        <f>MAX(B$16:B66)+1</f>
        <v>42</v>
      </c>
      <c r="D67" s="179" t="s">
        <v>519</v>
      </c>
      <c r="F67" s="180">
        <f t="shared" ref="F67:F85" si="7" xml:space="preserve"> SUM(H67:U67)</f>
        <v>0</v>
      </c>
      <c r="H67" s="180">
        <v>0</v>
      </c>
      <c r="I67" s="180">
        <v>0</v>
      </c>
      <c r="J67" s="180">
        <v>0</v>
      </c>
      <c r="K67" s="180">
        <v>0</v>
      </c>
      <c r="L67" s="180">
        <v>0</v>
      </c>
      <c r="M67" s="180">
        <v>0</v>
      </c>
      <c r="N67" s="180">
        <v>0</v>
      </c>
      <c r="O67" s="180">
        <v>0</v>
      </c>
      <c r="P67" s="180">
        <v>0</v>
      </c>
      <c r="Q67" s="180">
        <v>0</v>
      </c>
      <c r="R67" s="180">
        <v>0</v>
      </c>
      <c r="S67" s="180">
        <v>0</v>
      </c>
      <c r="T67" s="180">
        <v>0</v>
      </c>
      <c r="U67" s="180">
        <v>0</v>
      </c>
    </row>
    <row r="68" spans="2:21" x14ac:dyDescent="0.25">
      <c r="B68" s="177"/>
      <c r="D68" s="182" t="s">
        <v>527</v>
      </c>
      <c r="F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</row>
    <row r="69" spans="2:21" x14ac:dyDescent="0.25">
      <c r="B69" s="177">
        <f>MAX(B$16:B68)+1</f>
        <v>43</v>
      </c>
      <c r="D69" s="205" t="s">
        <v>493</v>
      </c>
      <c r="F69" s="183">
        <f t="shared" si="7"/>
        <v>6256.3483197162968</v>
      </c>
      <c r="H69" s="183">
        <f>SUM(H56,H47,H38,H35)</f>
        <v>2152.5828531674765</v>
      </c>
      <c r="I69" s="183">
        <f>SUM(I56,I47,I38,I35)</f>
        <v>1438.6805949160653</v>
      </c>
      <c r="J69" s="183">
        <f>SUM(J56,J47,J38,J35)</f>
        <v>161.95851621645005</v>
      </c>
      <c r="K69" s="183">
        <f>SUM(K56,K47,K26)</f>
        <v>0</v>
      </c>
      <c r="L69" s="183">
        <f>SUM(L26,L56)</f>
        <v>0</v>
      </c>
      <c r="M69" s="183">
        <f>SUM(M56)</f>
        <v>276.75643138186359</v>
      </c>
      <c r="N69" s="183">
        <f t="shared" ref="N69:P70" si="8">SUM(N56)</f>
        <v>0</v>
      </c>
      <c r="O69" s="183">
        <f t="shared" si="8"/>
        <v>280.10076011935627</v>
      </c>
      <c r="P69" s="183">
        <f t="shared" si="8"/>
        <v>0</v>
      </c>
      <c r="Q69" s="183">
        <f>SUM(Q56,Q47,Q38,Q35)</f>
        <v>2.3664017969908864</v>
      </c>
      <c r="R69" s="183">
        <f>SUM(R56,R47,R38,R35)</f>
        <v>2.778472583432709E-2</v>
      </c>
      <c r="S69" s="183">
        <f>SUM(S26,S20,)</f>
        <v>1792.7806724011955</v>
      </c>
      <c r="T69" s="183">
        <f>SUM(T56,T38,T35)</f>
        <v>151.09430499106512</v>
      </c>
      <c r="U69" s="183">
        <f>SUM(U20,U56,U26)</f>
        <v>0</v>
      </c>
    </row>
    <row r="70" spans="2:21" x14ac:dyDescent="0.25">
      <c r="B70" s="177">
        <f>MAX(B$16:B69)+1</f>
        <v>44</v>
      </c>
      <c r="D70" s="205" t="s">
        <v>528</v>
      </c>
      <c r="F70" s="183">
        <f t="shared" si="7"/>
        <v>26806.621812724978</v>
      </c>
      <c r="H70" s="183">
        <f>SUM(H57,H48,H39,H36)</f>
        <v>9044.3577842019404</v>
      </c>
      <c r="I70" s="183">
        <f>SUM(I48,I39,I36,I57)</f>
        <v>6454.7299653607688</v>
      </c>
      <c r="J70" s="183">
        <f>SUM(J48,J39,J36,J57)</f>
        <v>1801.6973081918029</v>
      </c>
      <c r="K70" s="183">
        <f>SUM(K57,K48,K27)</f>
        <v>7891.6506036607198</v>
      </c>
      <c r="L70" s="183">
        <f>SUM(L27,L57)</f>
        <v>132.21629448691999</v>
      </c>
      <c r="M70" s="183">
        <f>SUM(M57)</f>
        <v>0</v>
      </c>
      <c r="N70" s="183">
        <f t="shared" si="8"/>
        <v>0</v>
      </c>
      <c r="O70" s="183">
        <f t="shared" si="8"/>
        <v>887.00508482388113</v>
      </c>
      <c r="P70" s="183">
        <f t="shared" si="8"/>
        <v>0</v>
      </c>
      <c r="Q70" s="183">
        <f>SUM(Q57,Q48,Q39,Q36)</f>
        <v>11.138091273151117</v>
      </c>
      <c r="R70" s="183">
        <f>SUM(R57,R48,R39,R36)</f>
        <v>0.84576339869717987</v>
      </c>
      <c r="S70" s="183">
        <f>SUM(S27,S21,)</f>
        <v>0</v>
      </c>
      <c r="T70" s="183">
        <f>SUM(T57,T39,T36)</f>
        <v>47.255092397077846</v>
      </c>
      <c r="U70" s="183">
        <f>SUM(U21,U57,U27)</f>
        <v>535.7258249300138</v>
      </c>
    </row>
    <row r="71" spans="2:21" x14ac:dyDescent="0.25">
      <c r="B71" s="177"/>
      <c r="D71" s="185" t="s">
        <v>521</v>
      </c>
      <c r="F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</row>
    <row r="72" spans="2:21" x14ac:dyDescent="0.25">
      <c r="B72" s="177">
        <f>MAX(B$16:B71)+1</f>
        <v>45</v>
      </c>
      <c r="D72" s="198" t="s">
        <v>493</v>
      </c>
      <c r="F72" s="186">
        <f t="shared" si="7"/>
        <v>13511.569027935435</v>
      </c>
      <c r="H72" s="186">
        <f>SUM(H59,H50,H41,H23)</f>
        <v>6607.0941760513424</v>
      </c>
      <c r="I72" s="186">
        <f t="shared" ref="I72:J73" si="9">SUM(I59,I50,I41,I23)</f>
        <v>4171.367244164614</v>
      </c>
      <c r="J72" s="186">
        <f t="shared" si="9"/>
        <v>754.31779487415406</v>
      </c>
      <c r="K72" s="186">
        <v>0</v>
      </c>
      <c r="L72" s="186">
        <v>0</v>
      </c>
      <c r="M72" s="186">
        <f>SUM(M59)</f>
        <v>616.94988924066263</v>
      </c>
      <c r="N72" s="186">
        <f>SUM(N59)</f>
        <v>38.776374620683647</v>
      </c>
      <c r="O72" s="186">
        <f>SUM(O59)</f>
        <v>632.40742133347385</v>
      </c>
      <c r="P72" s="186">
        <f>P59</f>
        <v>42.143237701435908</v>
      </c>
      <c r="Q72" s="186">
        <f>SUM(Q59,Q50,Q41,Q23)</f>
        <v>72.931421268826938</v>
      </c>
      <c r="R72" s="186">
        <f>SUM(R59,R50,R41)</f>
        <v>14.132809928670461</v>
      </c>
      <c r="S72" s="186">
        <f>SUM(S50,S29)</f>
        <v>18.577907982422282</v>
      </c>
      <c r="T72" s="186">
        <f>SUM(T59,T50,T41,T23)</f>
        <v>542.87075076914721</v>
      </c>
      <c r="U72" s="186">
        <v>0</v>
      </c>
    </row>
    <row r="73" spans="2:21" x14ac:dyDescent="0.25">
      <c r="B73" s="177">
        <f>MAX(B$16:B72)+1</f>
        <v>46</v>
      </c>
      <c r="D73" s="198" t="s">
        <v>528</v>
      </c>
      <c r="F73" s="186">
        <f t="shared" si="7"/>
        <v>59940.555531041035</v>
      </c>
      <c r="H73" s="186">
        <f>SUM(H60,H51,H42,H24)</f>
        <v>29208.144535950076</v>
      </c>
      <c r="I73" s="186">
        <f t="shared" si="9"/>
        <v>21345.053482200012</v>
      </c>
      <c r="J73" s="186">
        <f t="shared" si="9"/>
        <v>7177.5676527015312</v>
      </c>
      <c r="K73" s="186">
        <v>0</v>
      </c>
      <c r="L73" s="186">
        <v>0</v>
      </c>
      <c r="M73" s="186">
        <f>SUM(M60)</f>
        <v>0</v>
      </c>
      <c r="N73" s="186">
        <f>SUM(N60)</f>
        <v>0</v>
      </c>
      <c r="O73" s="186">
        <f>O60</f>
        <v>1164.8338796077746</v>
      </c>
      <c r="P73" s="186">
        <f>P60</f>
        <v>0</v>
      </c>
      <c r="Q73" s="186">
        <f>SUM(Q60,Q51,Q42,Q24)</f>
        <v>735.01456801046299</v>
      </c>
      <c r="R73" s="186">
        <f>SUM(R60,R51,R42)</f>
        <v>79.130737423646735</v>
      </c>
      <c r="S73" s="186">
        <f>SUM(S51,S30)</f>
        <v>0.23512170974873656</v>
      </c>
      <c r="T73" s="186">
        <f>SUM(T60,T51,T42,T24)</f>
        <v>230.57555343779103</v>
      </c>
      <c r="U73" s="186">
        <v>0</v>
      </c>
    </row>
    <row r="74" spans="2:21" x14ac:dyDescent="0.25">
      <c r="B74" s="177"/>
      <c r="D74" s="187" t="s">
        <v>522</v>
      </c>
      <c r="F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</row>
    <row r="75" spans="2:21" x14ac:dyDescent="0.25">
      <c r="B75" s="177">
        <f>MAX(B$16:B74)+1</f>
        <v>47</v>
      </c>
      <c r="D75" s="199" t="s">
        <v>493</v>
      </c>
      <c r="F75" s="188">
        <f t="shared" si="7"/>
        <v>270151.24827165739</v>
      </c>
      <c r="H75" s="188">
        <f>SUM(H20,H26,H29)</f>
        <v>146570.60684303421</v>
      </c>
      <c r="I75" s="188">
        <f t="shared" ref="I75:J76" si="10">SUM(I20,I26,I29)</f>
        <v>91856.986141093177</v>
      </c>
      <c r="J75" s="188">
        <f t="shared" si="10"/>
        <v>17683.151194698097</v>
      </c>
      <c r="K75" s="188">
        <v>0</v>
      </c>
      <c r="L75" s="188">
        <v>0</v>
      </c>
      <c r="M75" s="188">
        <v>0</v>
      </c>
      <c r="N75" s="188">
        <v>0</v>
      </c>
      <c r="O75" s="188">
        <f>SUM(O26,O29,O47,O50)</f>
        <v>0</v>
      </c>
      <c r="P75" s="188">
        <v>0</v>
      </c>
      <c r="Q75" s="188">
        <f>SUM(Q20,Q26,Q29)</f>
        <v>1663.630350465118</v>
      </c>
      <c r="R75" s="188">
        <f>SUM(R20,R26,R29)</f>
        <v>322.35958850023576</v>
      </c>
      <c r="S75" s="188">
        <v>0</v>
      </c>
      <c r="T75" s="188">
        <f>SUM(T20,T26,T29)</f>
        <v>12054.514153866547</v>
      </c>
      <c r="U75" s="188">
        <v>0</v>
      </c>
    </row>
    <row r="76" spans="2:21" x14ac:dyDescent="0.25">
      <c r="B76" s="177">
        <f>MAX(B$16:B75)+1</f>
        <v>48</v>
      </c>
      <c r="D76" s="199" t="s">
        <v>528</v>
      </c>
      <c r="F76" s="188">
        <f t="shared" si="7"/>
        <v>50500.29610179962</v>
      </c>
      <c r="H76" s="188">
        <f>SUM(H21,H27,H30)</f>
        <v>23502.497470509596</v>
      </c>
      <c r="I76" s="188">
        <f t="shared" si="10"/>
        <v>16801.007807835136</v>
      </c>
      <c r="J76" s="188">
        <f t="shared" si="10"/>
        <v>6011.4785196286311</v>
      </c>
      <c r="K76" s="188">
        <v>0</v>
      </c>
      <c r="L76" s="188">
        <v>0</v>
      </c>
      <c r="M76" s="188">
        <v>0</v>
      </c>
      <c r="N76" s="188">
        <v>0</v>
      </c>
      <c r="O76" s="188">
        <f>SUM(O27,O30,O48,O51)</f>
        <v>3187.3886581749575</v>
      </c>
      <c r="P76" s="188">
        <v>0</v>
      </c>
      <c r="Q76" s="188">
        <f>SUM(Q21,Q27,Q30)</f>
        <v>728.97119341364862</v>
      </c>
      <c r="R76" s="188">
        <f>SUM(R21,R27,R30)</f>
        <v>78.489757017626744</v>
      </c>
      <c r="S76" s="188">
        <v>0</v>
      </c>
      <c r="T76" s="188">
        <f>SUM(T21,T27,T30)</f>
        <v>190.4626952200168</v>
      </c>
      <c r="U76" s="188">
        <v>0</v>
      </c>
    </row>
    <row r="77" spans="2:21" x14ac:dyDescent="0.25">
      <c r="B77" s="177"/>
      <c r="D77" s="190" t="s">
        <v>523</v>
      </c>
      <c r="F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</row>
    <row r="78" spans="2:21" x14ac:dyDescent="0.25">
      <c r="B78" s="177">
        <f>MAX(B$16:B77)+1</f>
        <v>49</v>
      </c>
      <c r="D78" s="200" t="s">
        <v>493</v>
      </c>
      <c r="F78" s="191">
        <f t="shared" si="7"/>
        <v>270929.52717932063</v>
      </c>
      <c r="H78" s="191">
        <f t="shared" ref="H78:J79" si="11">SUM(H17)</f>
        <v>178880.33443915378</v>
      </c>
      <c r="I78" s="191">
        <f t="shared" si="11"/>
        <v>69383.573866603023</v>
      </c>
      <c r="J78" s="191">
        <f t="shared" si="11"/>
        <v>6297.2593833721794</v>
      </c>
      <c r="K78" s="191">
        <v>0</v>
      </c>
      <c r="L78" s="191">
        <v>0</v>
      </c>
      <c r="M78" s="191">
        <v>0</v>
      </c>
      <c r="N78" s="191">
        <v>0</v>
      </c>
      <c r="O78" s="191">
        <v>0</v>
      </c>
      <c r="P78" s="191">
        <v>0</v>
      </c>
      <c r="Q78" s="191">
        <f>SUM(Q17)</f>
        <v>637.1758591763579</v>
      </c>
      <c r="R78" s="191">
        <f>SUM(R17)</f>
        <v>54.670996477038791</v>
      </c>
      <c r="S78" s="191">
        <v>0</v>
      </c>
      <c r="T78" s="191">
        <f>SUM(T17)</f>
        <v>15676.512634538278</v>
      </c>
      <c r="U78" s="191">
        <v>0</v>
      </c>
    </row>
    <row r="79" spans="2:21" x14ac:dyDescent="0.25">
      <c r="B79" s="177">
        <f>MAX(B$16:B78)+1</f>
        <v>50</v>
      </c>
      <c r="D79" s="200" t="s">
        <v>528</v>
      </c>
      <c r="F79" s="191">
        <f t="shared" si="7"/>
        <v>1607381.5768921005</v>
      </c>
      <c r="H79" s="191">
        <f t="shared" si="11"/>
        <v>1054875.725952544</v>
      </c>
      <c r="I79" s="191">
        <f t="shared" si="11"/>
        <v>522492.0243601501</v>
      </c>
      <c r="J79" s="191">
        <f t="shared" si="11"/>
        <v>25576.370380719476</v>
      </c>
      <c r="K79" s="191">
        <v>0</v>
      </c>
      <c r="L79" s="191">
        <v>0</v>
      </c>
      <c r="M79" s="191">
        <v>0</v>
      </c>
      <c r="N79" s="191">
        <v>0</v>
      </c>
      <c r="O79" s="191">
        <v>0</v>
      </c>
      <c r="P79" s="191">
        <v>0</v>
      </c>
      <c r="Q79" s="191">
        <f>SUM(Q18)</f>
        <v>1165.8542892540936</v>
      </c>
      <c r="R79" s="191">
        <f>SUM(R18)</f>
        <v>908.89653926420601</v>
      </c>
      <c r="S79" s="191">
        <v>0</v>
      </c>
      <c r="T79" s="191">
        <f>SUM(T18)</f>
        <v>2362.7053701687569</v>
      </c>
      <c r="U79" s="191">
        <v>0</v>
      </c>
    </row>
    <row r="80" spans="2:21" x14ac:dyDescent="0.25">
      <c r="B80" s="177"/>
      <c r="D80" s="201" t="s">
        <v>529</v>
      </c>
      <c r="F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</row>
    <row r="81" spans="2:21" x14ac:dyDescent="0.25">
      <c r="B81" s="177">
        <f>MAX(B$16:B80)+1</f>
        <v>51</v>
      </c>
      <c r="D81" s="203" t="s">
        <v>493</v>
      </c>
      <c r="F81" s="202">
        <f t="shared" si="7"/>
        <v>0</v>
      </c>
      <c r="H81" s="202">
        <v>0</v>
      </c>
      <c r="I81" s="202">
        <v>0</v>
      </c>
      <c r="J81" s="202">
        <v>0</v>
      </c>
      <c r="K81" s="202">
        <f>SUM(K59,K50,K29)</f>
        <v>0</v>
      </c>
      <c r="L81" s="202">
        <f>SUM(L59,L50,L29)</f>
        <v>0</v>
      </c>
      <c r="M81" s="202">
        <v>0</v>
      </c>
      <c r="N81" s="202">
        <v>0</v>
      </c>
      <c r="O81" s="202">
        <v>0</v>
      </c>
      <c r="P81" s="202">
        <v>0</v>
      </c>
      <c r="Q81" s="202">
        <v>0</v>
      </c>
      <c r="R81" s="202">
        <v>0</v>
      </c>
      <c r="S81" s="202">
        <v>0</v>
      </c>
      <c r="T81" s="202">
        <v>0</v>
      </c>
      <c r="U81" s="202">
        <f>SUM(U59,U50,U29)</f>
        <v>0</v>
      </c>
    </row>
    <row r="82" spans="2:21" x14ac:dyDescent="0.25">
      <c r="B82" s="177">
        <f>MAX(B$16:B81)+1</f>
        <v>52</v>
      </c>
      <c r="D82" s="203" t="s">
        <v>528</v>
      </c>
      <c r="F82" s="202">
        <f t="shared" si="7"/>
        <v>4544.7147344618752</v>
      </c>
      <c r="H82" s="202">
        <v>0</v>
      </c>
      <c r="I82" s="202">
        <v>0</v>
      </c>
      <c r="J82" s="202">
        <v>0</v>
      </c>
      <c r="K82" s="202">
        <f>SUM(K60,K51,K30)</f>
        <v>4194.1656417727563</v>
      </c>
      <c r="L82" s="202">
        <f>SUM(L60,L51,L30)</f>
        <v>84.620777503225057</v>
      </c>
      <c r="M82" s="202">
        <v>0</v>
      </c>
      <c r="N82" s="202">
        <v>0</v>
      </c>
      <c r="O82" s="202">
        <v>0</v>
      </c>
      <c r="P82" s="202">
        <f>SUM(P60)</f>
        <v>0</v>
      </c>
      <c r="Q82" s="202">
        <v>0</v>
      </c>
      <c r="R82" s="202">
        <v>0</v>
      </c>
      <c r="S82" s="202">
        <v>0</v>
      </c>
      <c r="T82" s="202">
        <v>0</v>
      </c>
      <c r="U82" s="202">
        <f>SUM(U60,U51,U30)</f>
        <v>265.92831518589384</v>
      </c>
    </row>
    <row r="83" spans="2:21" x14ac:dyDescent="0.25">
      <c r="B83" s="177"/>
      <c r="D83" s="193" t="s">
        <v>524</v>
      </c>
      <c r="F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</row>
    <row r="84" spans="2:21" x14ac:dyDescent="0.25">
      <c r="B84" s="177">
        <f>MAX(B$16:B83)+1</f>
        <v>53</v>
      </c>
      <c r="D84" s="204" t="s">
        <v>493</v>
      </c>
      <c r="F84" s="219">
        <f t="shared" si="7"/>
        <v>145.58048863032886</v>
      </c>
      <c r="H84" s="219">
        <v>0</v>
      </c>
      <c r="I84" s="219">
        <v>0</v>
      </c>
      <c r="J84" s="219">
        <v>0</v>
      </c>
      <c r="K84" s="219">
        <f>SUM(K41,K38,K35,K23)</f>
        <v>0</v>
      </c>
      <c r="L84" s="219">
        <v>0</v>
      </c>
      <c r="M84" s="219">
        <v>0</v>
      </c>
      <c r="N84" s="219">
        <v>0</v>
      </c>
      <c r="O84" s="219">
        <v>0</v>
      </c>
      <c r="P84" s="219">
        <v>0</v>
      </c>
      <c r="Q84" s="219">
        <v>0</v>
      </c>
      <c r="R84" s="219">
        <v>0</v>
      </c>
      <c r="S84" s="219">
        <f>SUM(S41,S38,S35,S23)</f>
        <v>145.58048863032886</v>
      </c>
      <c r="T84" s="219">
        <v>0</v>
      </c>
      <c r="U84" s="219">
        <f>SUM(U41,U38,U35,U23)</f>
        <v>0</v>
      </c>
    </row>
    <row r="85" spans="2:21" x14ac:dyDescent="0.25">
      <c r="B85" s="177">
        <f>MAX(B$16:B84)+1</f>
        <v>54</v>
      </c>
      <c r="D85" s="204" t="s">
        <v>528</v>
      </c>
      <c r="F85" s="219">
        <f t="shared" si="7"/>
        <v>4342.6266958258475</v>
      </c>
      <c r="H85" s="219">
        <v>0</v>
      </c>
      <c r="I85" s="219">
        <v>0</v>
      </c>
      <c r="J85" s="219">
        <v>0</v>
      </c>
      <c r="K85" s="219">
        <f>SUM(K42,K39,K36,K24)</f>
        <v>2885.7517706157278</v>
      </c>
      <c r="L85" s="219">
        <v>0</v>
      </c>
      <c r="M85" s="219">
        <v>0</v>
      </c>
      <c r="N85" s="219">
        <v>0</v>
      </c>
      <c r="O85" s="219">
        <v>0</v>
      </c>
      <c r="P85" s="219">
        <v>0</v>
      </c>
      <c r="Q85" s="219">
        <v>0</v>
      </c>
      <c r="R85" s="219">
        <v>0</v>
      </c>
      <c r="S85" s="219">
        <f>SUM(S42,S39,S36,S24)</f>
        <v>688.28419508723766</v>
      </c>
      <c r="T85" s="219">
        <v>0</v>
      </c>
      <c r="U85" s="219">
        <f>SUM(U42,U39,U36,U24)</f>
        <v>768.59073012288263</v>
      </c>
    </row>
    <row r="86" spans="2:21" ht="15.75" thickBot="1" x14ac:dyDescent="0.3">
      <c r="B86" s="177">
        <f>MAX(B$16:B85)+1</f>
        <v>55</v>
      </c>
      <c r="D86" s="1" t="s">
        <v>526</v>
      </c>
      <c r="F86" s="49">
        <f>SUM(F68:F85)</f>
        <v>2314510.665055214</v>
      </c>
      <c r="H86" s="49">
        <f t="shared" ref="H86:U86" si="12">SUM(H68:H85)</f>
        <v>1450841.3440546123</v>
      </c>
      <c r="I86" s="49">
        <f t="shared" si="12"/>
        <v>733943.42346232291</v>
      </c>
      <c r="J86" s="49">
        <f t="shared" si="12"/>
        <v>65463.800750402319</v>
      </c>
      <c r="K86" s="49">
        <f t="shared" si="12"/>
        <v>14971.568016049205</v>
      </c>
      <c r="L86" s="49">
        <f t="shared" si="12"/>
        <v>216.83707199014503</v>
      </c>
      <c r="M86" s="49">
        <f t="shared" si="12"/>
        <v>893.70632062252616</v>
      </c>
      <c r="N86" s="49">
        <f t="shared" si="12"/>
        <v>38.776374620683647</v>
      </c>
      <c r="O86" s="49">
        <f t="shared" si="12"/>
        <v>6151.7358040594436</v>
      </c>
      <c r="P86" s="49">
        <f t="shared" si="12"/>
        <v>42.143237701435908</v>
      </c>
      <c r="Q86" s="49">
        <f t="shared" si="12"/>
        <v>5017.0821746586498</v>
      </c>
      <c r="R86" s="49">
        <f t="shared" si="12"/>
        <v>1458.553976735956</v>
      </c>
      <c r="S86" s="49">
        <f t="shared" si="12"/>
        <v>2645.4583858109327</v>
      </c>
      <c r="T86" s="49">
        <f t="shared" si="12"/>
        <v>31255.990555388682</v>
      </c>
      <c r="U86" s="49">
        <f t="shared" si="12"/>
        <v>1570.2448702387903</v>
      </c>
    </row>
    <row r="87" spans="2:21" ht="15.75" thickTop="1" x14ac:dyDescent="0.25"/>
    <row r="88" spans="2:21" x14ac:dyDescent="0.25">
      <c r="B88" s="8" t="s">
        <v>531</v>
      </c>
    </row>
    <row r="89" spans="2:21" x14ac:dyDescent="0.25">
      <c r="B89" s="114" t="s">
        <v>532</v>
      </c>
      <c r="D89" s="1" t="s">
        <v>555</v>
      </c>
      <c r="U89" s="228"/>
    </row>
    <row r="90" spans="2:21" x14ac:dyDescent="0.25">
      <c r="B90" s="114" t="s">
        <v>534</v>
      </c>
      <c r="D90" s="1" t="s">
        <v>556</v>
      </c>
    </row>
    <row r="91" spans="2:21" x14ac:dyDescent="0.25">
      <c r="B91" s="206"/>
    </row>
    <row r="92" spans="2:21" x14ac:dyDescent="0.25">
      <c r="B92" s="206"/>
    </row>
    <row r="93" spans="2:21" x14ac:dyDescent="0.25">
      <c r="B93" s="206"/>
    </row>
    <row r="94" spans="2:21" x14ac:dyDescent="0.25"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</row>
    <row r="95" spans="2:21" x14ac:dyDescent="0.25"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</row>
    <row r="96" spans="2:21" x14ac:dyDescent="0.25"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</row>
    <row r="97" spans="8:21" x14ac:dyDescent="0.25"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</row>
    <row r="98" spans="8:21" x14ac:dyDescent="0.25"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</row>
    <row r="99" spans="8:21" x14ac:dyDescent="0.25"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</row>
    <row r="102" spans="8:21" x14ac:dyDescent="0.25"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</row>
    <row r="103" spans="8:21" x14ac:dyDescent="0.25"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</row>
    <row r="106" spans="8:21" x14ac:dyDescent="0.25"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</row>
    <row r="107" spans="8:21" x14ac:dyDescent="0.25"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</row>
  </sheetData>
  <mergeCells count="4">
    <mergeCell ref="B6:U6"/>
    <mergeCell ref="B7:U7"/>
    <mergeCell ref="H9:Q9"/>
    <mergeCell ref="R9:U9"/>
  </mergeCells>
  <pageMargins left="0.7" right="0.7" top="0.75" bottom="0.75" header="0.3" footer="0.3"/>
  <pageSetup scale="54" firstPageNumber="7" fitToHeight="0" orientation="landscape" useFirstPageNumber="1" r:id="rId1"/>
  <headerFooter>
    <oddHeader>&amp;R&amp;"Arial,Regular"&amp;10Filed: 2025-02-28
EB-2025-0064
Phase 3 Exhibit 7
Tab 3
Schedule 5
Attachment 13
Page &amp;P of 8</oddHeader>
  </headerFooter>
  <rowBreaks count="1" manualBreakCount="1">
    <brk id="53" min="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43E51-19D1-4B53-9D57-64188D656EFA}">
  <dimension ref="B5:AL184"/>
  <sheetViews>
    <sheetView view="pageBreakPreview" topLeftCell="A148" zoomScaleNormal="100" zoomScaleSheetLayoutView="100" zoomScalePageLayoutView="85" workbookViewId="0">
      <selection activeCell="F166" sqref="F166"/>
    </sheetView>
  </sheetViews>
  <sheetFormatPr defaultColWidth="9.140625" defaultRowHeight="12.75" x14ac:dyDescent="0.2"/>
  <cols>
    <col min="1" max="1" width="1.5703125" style="1" customWidth="1"/>
    <col min="2" max="2" width="5.5703125" style="26" bestFit="1" customWidth="1"/>
    <col min="3" max="3" width="1.5703125" style="1" customWidth="1"/>
    <col min="4" max="4" width="46" style="1" bestFit="1" customWidth="1"/>
    <col min="5" max="5" width="1.5703125" style="1" customWidth="1"/>
    <col min="6" max="6" width="19.5703125" style="6" customWidth="1"/>
    <col min="7" max="7" width="1.5703125" style="6" customWidth="1"/>
    <col min="8" max="8" width="13.140625" style="6" customWidth="1"/>
    <col min="9" max="9" width="1.5703125" style="6" customWidth="1"/>
    <col min="10" max="10" width="19.42578125" style="6" customWidth="1"/>
    <col min="11" max="11" width="1.5703125" style="6" customWidth="1"/>
    <col min="12" max="12" width="13.42578125" style="6" customWidth="1"/>
    <col min="13" max="13" width="1.5703125" style="6" customWidth="1"/>
    <col min="14" max="14" width="19.85546875" style="6" customWidth="1"/>
    <col min="15" max="15" width="2" style="6" customWidth="1"/>
    <col min="16" max="16" width="1.5703125" style="28" hidden="1" customWidth="1"/>
    <col min="17" max="17" width="15.42578125" style="1" customWidth="1"/>
    <col min="18" max="18" width="1.5703125" style="1" customWidth="1"/>
    <col min="19" max="19" width="15.42578125" style="1" customWidth="1"/>
    <col min="20" max="20" width="1.5703125" style="1" customWidth="1"/>
    <col min="21" max="21" width="15.42578125" style="1" customWidth="1"/>
    <col min="22" max="22" width="1.5703125" style="1" customWidth="1"/>
    <col min="23" max="23" width="15.42578125" style="1" customWidth="1"/>
    <col min="24" max="24" width="1.5703125" style="1" customWidth="1"/>
    <col min="25" max="25" width="15.42578125" style="1" customWidth="1"/>
    <col min="26" max="26" width="1.5703125" style="1" customWidth="1"/>
    <col min="27" max="27" width="15.42578125" style="1" customWidth="1"/>
    <col min="28" max="28" width="1.5703125" style="1" customWidth="1"/>
    <col min="29" max="29" width="15.42578125" style="1" hidden="1" customWidth="1"/>
    <col min="30" max="30" width="9.140625" style="1"/>
    <col min="31" max="31" width="0" style="1" hidden="1" customWidth="1"/>
    <col min="32" max="16384" width="9.140625" style="1"/>
  </cols>
  <sheetData>
    <row r="5" spans="2:32" ht="15" customHeight="1" x14ac:dyDescent="0.2"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</row>
    <row r="6" spans="2:32" ht="15" customHeight="1" x14ac:dyDescent="0.2">
      <c r="B6" s="230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</row>
    <row r="7" spans="2:32" ht="15" customHeight="1" x14ac:dyDescent="0.2">
      <c r="B7" s="230" t="s">
        <v>210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</row>
    <row r="10" spans="2:32" x14ac:dyDescent="0.2">
      <c r="H10" s="19" t="s">
        <v>81</v>
      </c>
      <c r="J10" s="19" t="s">
        <v>82</v>
      </c>
      <c r="L10" s="19" t="s">
        <v>83</v>
      </c>
      <c r="N10" s="19" t="s">
        <v>8</v>
      </c>
      <c r="O10" s="19"/>
      <c r="X10" s="40"/>
    </row>
    <row r="11" spans="2:32" x14ac:dyDescent="0.2">
      <c r="B11" s="26" t="s">
        <v>3</v>
      </c>
      <c r="F11" s="19" t="s">
        <v>4</v>
      </c>
      <c r="H11" s="19" t="s">
        <v>82</v>
      </c>
      <c r="J11" s="19" t="s">
        <v>85</v>
      </c>
      <c r="L11" s="19" t="s">
        <v>86</v>
      </c>
      <c r="N11" s="19" t="s">
        <v>211</v>
      </c>
      <c r="O11" s="19"/>
      <c r="Q11" s="26" t="s">
        <v>8</v>
      </c>
      <c r="R11" s="26"/>
      <c r="S11" s="19" t="s">
        <v>212</v>
      </c>
      <c r="T11" s="19"/>
      <c r="U11" s="19" t="s">
        <v>212</v>
      </c>
      <c r="V11" s="40"/>
      <c r="W11" s="19" t="s">
        <v>213</v>
      </c>
      <c r="X11" s="40"/>
      <c r="Y11" s="26" t="s">
        <v>213</v>
      </c>
      <c r="Z11" s="26"/>
      <c r="AA11" s="26"/>
    </row>
    <row r="12" spans="2:32" x14ac:dyDescent="0.2">
      <c r="B12" s="106" t="s">
        <v>5</v>
      </c>
      <c r="D12" s="2" t="s">
        <v>6</v>
      </c>
      <c r="F12" s="18" t="s">
        <v>7</v>
      </c>
      <c r="H12" s="18" t="s">
        <v>85</v>
      </c>
      <c r="J12" s="18" t="s">
        <v>88</v>
      </c>
      <c r="L12" s="18" t="s">
        <v>214</v>
      </c>
      <c r="N12" s="18" t="s">
        <v>88</v>
      </c>
      <c r="O12" s="19"/>
      <c r="P12" s="29" t="s">
        <v>89</v>
      </c>
      <c r="Q12" s="106" t="s">
        <v>215</v>
      </c>
      <c r="R12" s="26"/>
      <c r="S12" s="106" t="s">
        <v>216</v>
      </c>
      <c r="T12" s="26"/>
      <c r="U12" s="106" t="s">
        <v>215</v>
      </c>
      <c r="V12" s="26"/>
      <c r="W12" s="106" t="s">
        <v>217</v>
      </c>
      <c r="X12" s="26"/>
      <c r="Y12" s="106" t="s">
        <v>215</v>
      </c>
      <c r="Z12" s="26"/>
      <c r="AA12" s="106" t="s">
        <v>218</v>
      </c>
      <c r="AC12" s="106" t="s">
        <v>81</v>
      </c>
      <c r="AE12" s="30" t="s">
        <v>91</v>
      </c>
      <c r="AF12" s="31"/>
    </row>
    <row r="13" spans="2:32" x14ac:dyDescent="0.2">
      <c r="F13" s="19" t="s">
        <v>64</v>
      </c>
      <c r="H13" s="19" t="s">
        <v>13</v>
      </c>
      <c r="J13" s="19" t="s">
        <v>14</v>
      </c>
      <c r="L13" s="19" t="s">
        <v>219</v>
      </c>
      <c r="N13" s="19" t="s">
        <v>16</v>
      </c>
      <c r="O13" s="19"/>
      <c r="P13" s="29"/>
      <c r="Q13" s="26" t="s">
        <v>65</v>
      </c>
      <c r="R13" s="26"/>
      <c r="S13" s="26" t="s">
        <v>66</v>
      </c>
      <c r="T13" s="26"/>
      <c r="U13" s="26" t="s">
        <v>67</v>
      </c>
      <c r="V13" s="26"/>
      <c r="W13" s="26" t="s">
        <v>68</v>
      </c>
      <c r="X13" s="26"/>
      <c r="Y13" s="26" t="s">
        <v>69</v>
      </c>
      <c r="Z13" s="26"/>
      <c r="AA13" s="26" t="s">
        <v>70</v>
      </c>
      <c r="AC13" s="26" t="s">
        <v>220</v>
      </c>
      <c r="AE13" s="32"/>
    </row>
    <row r="14" spans="2:32" s="28" customFormat="1" ht="3.6" customHeight="1" x14ac:dyDescent="0.2">
      <c r="B14" s="29"/>
      <c r="F14" s="6"/>
      <c r="G14" s="6"/>
      <c r="H14" s="6"/>
      <c r="I14" s="6"/>
      <c r="J14" s="6"/>
      <c r="K14" s="6"/>
      <c r="L14" s="6"/>
      <c r="M14" s="6"/>
      <c r="N14" s="6"/>
      <c r="O14" s="6"/>
      <c r="Q14" s="28">
        <v>4</v>
      </c>
      <c r="S14" s="28">
        <v>6</v>
      </c>
      <c r="U14" s="28">
        <v>8</v>
      </c>
      <c r="W14" s="28">
        <v>10</v>
      </c>
      <c r="Y14" s="28">
        <v>12</v>
      </c>
      <c r="Z14" s="29"/>
      <c r="AA14" s="28">
        <v>14</v>
      </c>
      <c r="AE14" s="41"/>
    </row>
    <row r="15" spans="2:32" x14ac:dyDescent="0.2">
      <c r="D15" s="8"/>
      <c r="E15" s="8"/>
      <c r="F15" s="11"/>
      <c r="Z15" s="26"/>
      <c r="AE15" s="33"/>
    </row>
    <row r="16" spans="2:32" x14ac:dyDescent="0.2">
      <c r="D16" s="8" t="s">
        <v>221</v>
      </c>
      <c r="E16" s="27"/>
      <c r="F16" s="34"/>
      <c r="J16" s="19"/>
      <c r="AA16" s="42"/>
    </row>
    <row r="17" spans="2:38" x14ac:dyDescent="0.2">
      <c r="J17" s="19"/>
      <c r="AA17" s="42"/>
    </row>
    <row r="18" spans="2:38" x14ac:dyDescent="0.2">
      <c r="B18" s="26">
        <v>1</v>
      </c>
      <c r="D18" s="1" t="s">
        <v>95</v>
      </c>
      <c r="F18" s="35">
        <v>0</v>
      </c>
      <c r="H18" s="35"/>
      <c r="J18" s="19"/>
      <c r="L18" s="35">
        <f>F18-H18</f>
        <v>0</v>
      </c>
      <c r="N18" s="19"/>
      <c r="O18" s="19"/>
      <c r="P18" s="29">
        <v>0</v>
      </c>
      <c r="Q18" s="10">
        <v>0</v>
      </c>
      <c r="S18" s="10">
        <v>0</v>
      </c>
      <c r="T18" s="10"/>
      <c r="U18" s="10">
        <v>0</v>
      </c>
      <c r="V18" s="10"/>
      <c r="W18" s="10">
        <v>0</v>
      </c>
      <c r="X18" s="10"/>
      <c r="Y18" s="10">
        <v>0</v>
      </c>
      <c r="AA18" s="10">
        <v>0</v>
      </c>
      <c r="AC18" s="10">
        <f>Q18+S18+W18+Y18+AA18+U18</f>
        <v>0</v>
      </c>
      <c r="AE18" s="33" t="str">
        <f>IF(ROUND(F18,4)=ROUND(AC18,4), "", "check")</f>
        <v/>
      </c>
    </row>
    <row r="19" spans="2:38" x14ac:dyDescent="0.2">
      <c r="B19" s="26">
        <f>B18+1</f>
        <v>2</v>
      </c>
      <c r="D19" s="1" t="s">
        <v>97</v>
      </c>
      <c r="F19" s="35">
        <v>0</v>
      </c>
      <c r="H19" s="35"/>
      <c r="J19" s="19"/>
      <c r="L19" s="35">
        <f t="shared" ref="L19:L30" si="0">F19-H19</f>
        <v>0</v>
      </c>
      <c r="N19" s="19"/>
      <c r="O19" s="19"/>
      <c r="P19" s="29">
        <v>0</v>
      </c>
      <c r="Q19" s="10">
        <v>0</v>
      </c>
      <c r="S19" s="10">
        <v>0</v>
      </c>
      <c r="T19" s="10"/>
      <c r="U19" s="10">
        <v>0</v>
      </c>
      <c r="V19" s="10"/>
      <c r="W19" s="10">
        <v>0</v>
      </c>
      <c r="X19" s="10"/>
      <c r="Y19" s="10">
        <v>0</v>
      </c>
      <c r="AA19" s="10">
        <v>0</v>
      </c>
      <c r="AC19" s="10">
        <f t="shared" ref="AC19:AC30" si="1">Q19+S19+W19+Y19+AA19+U19</f>
        <v>0</v>
      </c>
      <c r="AE19" s="33"/>
    </row>
    <row r="20" spans="2:38" x14ac:dyDescent="0.2">
      <c r="B20" s="26">
        <f t="shared" ref="B20:B31" si="2">B19+1</f>
        <v>3</v>
      </c>
      <c r="D20" s="1" t="s">
        <v>99</v>
      </c>
      <c r="F20" s="35">
        <v>0</v>
      </c>
      <c r="H20" s="35"/>
      <c r="J20" s="19"/>
      <c r="L20" s="35">
        <f t="shared" si="0"/>
        <v>0</v>
      </c>
      <c r="N20" s="19"/>
      <c r="O20" s="19"/>
      <c r="P20" s="29">
        <v>0</v>
      </c>
      <c r="Q20" s="10">
        <v>0</v>
      </c>
      <c r="S20" s="10">
        <v>0</v>
      </c>
      <c r="T20" s="10"/>
      <c r="U20" s="10">
        <v>0</v>
      </c>
      <c r="V20" s="10"/>
      <c r="W20" s="10">
        <v>0</v>
      </c>
      <c r="X20" s="10"/>
      <c r="Y20" s="10">
        <v>0</v>
      </c>
      <c r="AA20" s="10">
        <v>0</v>
      </c>
      <c r="AC20" s="10">
        <f t="shared" si="1"/>
        <v>0</v>
      </c>
      <c r="AE20" s="33" t="str">
        <f t="shared" ref="AE20:AE23" si="3">IF(ROUND(F20,4)=ROUND(AC20,4), "", "check")</f>
        <v/>
      </c>
    </row>
    <row r="21" spans="2:38" x14ac:dyDescent="0.2">
      <c r="B21" s="26">
        <f t="shared" si="2"/>
        <v>4</v>
      </c>
      <c r="D21" s="1" t="s">
        <v>101</v>
      </c>
      <c r="F21" s="35">
        <v>0</v>
      </c>
      <c r="H21" s="35"/>
      <c r="J21" s="19"/>
      <c r="L21" s="35">
        <f t="shared" si="0"/>
        <v>0</v>
      </c>
      <c r="N21" s="19"/>
      <c r="O21" s="19"/>
      <c r="P21" s="29">
        <v>0</v>
      </c>
      <c r="Q21" s="10">
        <v>0</v>
      </c>
      <c r="S21" s="10">
        <v>0</v>
      </c>
      <c r="T21" s="10"/>
      <c r="U21" s="10">
        <v>0</v>
      </c>
      <c r="V21" s="10"/>
      <c r="W21" s="10">
        <v>0</v>
      </c>
      <c r="X21" s="10"/>
      <c r="Y21" s="10">
        <v>0</v>
      </c>
      <c r="AA21" s="10">
        <v>0</v>
      </c>
      <c r="AC21" s="10">
        <f t="shared" si="1"/>
        <v>0</v>
      </c>
      <c r="AE21" s="33" t="str">
        <f t="shared" si="3"/>
        <v/>
      </c>
    </row>
    <row r="22" spans="2:38" x14ac:dyDescent="0.2">
      <c r="B22" s="26">
        <f t="shared" si="2"/>
        <v>5</v>
      </c>
      <c r="D22" s="1" t="s">
        <v>103</v>
      </c>
      <c r="F22" s="35">
        <v>0</v>
      </c>
      <c r="H22" s="35"/>
      <c r="J22" s="19"/>
      <c r="L22" s="35">
        <f t="shared" si="0"/>
        <v>0</v>
      </c>
      <c r="N22" s="19"/>
      <c r="O22" s="19"/>
      <c r="P22" s="29">
        <v>0</v>
      </c>
      <c r="Q22" s="10">
        <v>0</v>
      </c>
      <c r="S22" s="10">
        <v>0</v>
      </c>
      <c r="T22" s="10"/>
      <c r="U22" s="10">
        <v>0</v>
      </c>
      <c r="V22" s="10"/>
      <c r="W22" s="10">
        <v>0</v>
      </c>
      <c r="X22" s="10"/>
      <c r="Y22" s="10">
        <v>0</v>
      </c>
      <c r="AA22" s="10">
        <v>0</v>
      </c>
      <c r="AC22" s="10">
        <f t="shared" si="1"/>
        <v>0</v>
      </c>
      <c r="AE22" s="33" t="str">
        <f t="shared" si="3"/>
        <v/>
      </c>
    </row>
    <row r="23" spans="2:38" x14ac:dyDescent="0.2">
      <c r="B23" s="26">
        <f t="shared" si="2"/>
        <v>6</v>
      </c>
      <c r="D23" s="1" t="s">
        <v>105</v>
      </c>
      <c r="F23" s="35">
        <v>0</v>
      </c>
      <c r="H23" s="35"/>
      <c r="L23" s="35">
        <f t="shared" si="0"/>
        <v>0</v>
      </c>
      <c r="N23" s="19"/>
      <c r="O23" s="19"/>
      <c r="P23" s="29">
        <v>0</v>
      </c>
      <c r="Q23" s="10">
        <v>0</v>
      </c>
      <c r="S23" s="10">
        <v>0</v>
      </c>
      <c r="T23" s="10"/>
      <c r="U23" s="10">
        <v>0</v>
      </c>
      <c r="V23" s="10"/>
      <c r="W23" s="10">
        <v>0</v>
      </c>
      <c r="X23" s="10"/>
      <c r="Y23" s="10">
        <v>0</v>
      </c>
      <c r="AA23" s="10">
        <v>0</v>
      </c>
      <c r="AC23" s="10">
        <f t="shared" si="1"/>
        <v>0</v>
      </c>
      <c r="AE23" s="33" t="str">
        <f t="shared" si="3"/>
        <v/>
      </c>
      <c r="AL23" s="14"/>
    </row>
    <row r="24" spans="2:38" x14ac:dyDescent="0.2">
      <c r="B24" s="26">
        <f t="shared" si="2"/>
        <v>7</v>
      </c>
      <c r="D24" s="1" t="s">
        <v>107</v>
      </c>
      <c r="F24" s="35">
        <v>0</v>
      </c>
      <c r="H24" s="35"/>
      <c r="L24" s="35">
        <f t="shared" si="0"/>
        <v>0</v>
      </c>
      <c r="N24" s="19"/>
      <c r="O24" s="19"/>
      <c r="P24" s="29">
        <v>0</v>
      </c>
      <c r="Q24" s="10">
        <v>0</v>
      </c>
      <c r="S24" s="10">
        <v>0</v>
      </c>
      <c r="T24" s="10"/>
      <c r="U24" s="10">
        <v>0</v>
      </c>
      <c r="V24" s="10"/>
      <c r="W24" s="10">
        <v>0</v>
      </c>
      <c r="X24" s="10"/>
      <c r="Y24" s="10">
        <v>0</v>
      </c>
      <c r="AA24" s="10">
        <v>0</v>
      </c>
      <c r="AC24" s="10">
        <f t="shared" si="1"/>
        <v>0</v>
      </c>
      <c r="AE24" s="33" t="str">
        <f>IF(ROUND(F24,4)=ROUND(AC24,4), "", "check")</f>
        <v/>
      </c>
      <c r="AL24" s="14"/>
    </row>
    <row r="25" spans="2:38" x14ac:dyDescent="0.2">
      <c r="B25" s="26">
        <f t="shared" si="2"/>
        <v>8</v>
      </c>
      <c r="D25" s="1" t="s">
        <v>109</v>
      </c>
      <c r="F25" s="35">
        <v>0</v>
      </c>
      <c r="H25" s="35"/>
      <c r="L25" s="35">
        <f t="shared" si="0"/>
        <v>0</v>
      </c>
      <c r="N25" s="19"/>
      <c r="O25" s="19"/>
      <c r="P25" s="29">
        <v>0</v>
      </c>
      <c r="Q25" s="10">
        <v>0</v>
      </c>
      <c r="S25" s="10">
        <v>0</v>
      </c>
      <c r="T25" s="10"/>
      <c r="U25" s="10">
        <v>0</v>
      </c>
      <c r="V25" s="10"/>
      <c r="W25" s="10">
        <v>0</v>
      </c>
      <c r="X25" s="10"/>
      <c r="Y25" s="10">
        <v>0</v>
      </c>
      <c r="AA25" s="10">
        <v>0</v>
      </c>
      <c r="AC25" s="10">
        <f t="shared" si="1"/>
        <v>0</v>
      </c>
      <c r="AE25" s="33" t="str">
        <f t="shared" ref="AE25:AE35" si="4">IF(ROUND(F25,4)=ROUND(AC25,4), "", "check")</f>
        <v/>
      </c>
    </row>
    <row r="26" spans="2:38" x14ac:dyDescent="0.2">
      <c r="B26" s="26">
        <f t="shared" si="2"/>
        <v>9</v>
      </c>
      <c r="D26" s="1" t="s">
        <v>110</v>
      </c>
      <c r="F26" s="35">
        <v>0</v>
      </c>
      <c r="H26" s="35"/>
      <c r="L26" s="35">
        <f t="shared" si="0"/>
        <v>0</v>
      </c>
      <c r="N26" s="19"/>
      <c r="O26" s="19"/>
      <c r="P26" s="29">
        <v>0</v>
      </c>
      <c r="Q26" s="10">
        <v>0</v>
      </c>
      <c r="S26" s="10">
        <v>0</v>
      </c>
      <c r="T26" s="10"/>
      <c r="U26" s="10">
        <v>0</v>
      </c>
      <c r="V26" s="10"/>
      <c r="W26" s="10">
        <v>0</v>
      </c>
      <c r="X26" s="10"/>
      <c r="Y26" s="10">
        <v>0</v>
      </c>
      <c r="AA26" s="10">
        <v>0</v>
      </c>
      <c r="AC26" s="10">
        <f t="shared" si="1"/>
        <v>0</v>
      </c>
      <c r="AE26" s="33" t="str">
        <f t="shared" si="4"/>
        <v/>
      </c>
    </row>
    <row r="27" spans="2:38" x14ac:dyDescent="0.2">
      <c r="B27" s="26">
        <f t="shared" si="2"/>
        <v>10</v>
      </c>
      <c r="D27" s="1" t="s">
        <v>111</v>
      </c>
      <c r="F27" s="35">
        <v>0</v>
      </c>
      <c r="H27" s="35"/>
      <c r="L27" s="35">
        <f t="shared" si="0"/>
        <v>0</v>
      </c>
      <c r="N27" s="19"/>
      <c r="O27" s="19"/>
      <c r="P27" s="29">
        <v>0</v>
      </c>
      <c r="Q27" s="10">
        <v>0</v>
      </c>
      <c r="S27" s="10">
        <v>0</v>
      </c>
      <c r="T27" s="10"/>
      <c r="U27" s="10">
        <v>0</v>
      </c>
      <c r="V27" s="10"/>
      <c r="W27" s="10">
        <v>0</v>
      </c>
      <c r="X27" s="10"/>
      <c r="Y27" s="10">
        <v>0</v>
      </c>
      <c r="AA27" s="10">
        <v>0</v>
      </c>
      <c r="AC27" s="10">
        <f t="shared" si="1"/>
        <v>0</v>
      </c>
      <c r="AE27" s="33" t="str">
        <f t="shared" si="4"/>
        <v/>
      </c>
    </row>
    <row r="28" spans="2:38" x14ac:dyDescent="0.2">
      <c r="B28" s="26">
        <f t="shared" si="2"/>
        <v>11</v>
      </c>
      <c r="D28" s="1" t="s">
        <v>113</v>
      </c>
      <c r="F28" s="35">
        <v>0</v>
      </c>
      <c r="H28" s="35"/>
      <c r="L28" s="35">
        <f t="shared" si="0"/>
        <v>0</v>
      </c>
      <c r="N28" s="19"/>
      <c r="O28" s="19"/>
      <c r="P28" s="29">
        <v>0</v>
      </c>
      <c r="Q28" s="10">
        <v>0</v>
      </c>
      <c r="S28" s="10">
        <v>0</v>
      </c>
      <c r="T28" s="10"/>
      <c r="U28" s="10">
        <v>0</v>
      </c>
      <c r="V28" s="10"/>
      <c r="W28" s="10">
        <v>0</v>
      </c>
      <c r="X28" s="10"/>
      <c r="Y28" s="10">
        <v>0</v>
      </c>
      <c r="AA28" s="10">
        <v>0</v>
      </c>
      <c r="AC28" s="10">
        <f t="shared" si="1"/>
        <v>0</v>
      </c>
      <c r="AE28" s="33" t="str">
        <f t="shared" si="4"/>
        <v/>
      </c>
    </row>
    <row r="29" spans="2:38" x14ac:dyDescent="0.2">
      <c r="B29" s="26">
        <f>B28+1</f>
        <v>12</v>
      </c>
      <c r="D29" s="1" t="s">
        <v>114</v>
      </c>
      <c r="F29" s="35">
        <v>0</v>
      </c>
      <c r="H29" s="35"/>
      <c r="L29" s="35">
        <f t="shared" si="0"/>
        <v>0</v>
      </c>
      <c r="N29" s="19"/>
      <c r="O29" s="19"/>
      <c r="P29" s="29">
        <v>0</v>
      </c>
      <c r="Q29" s="10">
        <v>0</v>
      </c>
      <c r="S29" s="10">
        <v>0</v>
      </c>
      <c r="T29" s="10"/>
      <c r="U29" s="10">
        <v>0</v>
      </c>
      <c r="V29" s="10"/>
      <c r="W29" s="10">
        <v>0</v>
      </c>
      <c r="X29" s="10"/>
      <c r="Y29" s="10">
        <v>0</v>
      </c>
      <c r="AA29" s="10">
        <v>0</v>
      </c>
      <c r="AC29" s="10">
        <f t="shared" si="1"/>
        <v>0</v>
      </c>
      <c r="AE29" s="33" t="str">
        <f t="shared" si="4"/>
        <v/>
      </c>
    </row>
    <row r="30" spans="2:38" x14ac:dyDescent="0.2">
      <c r="B30" s="26">
        <f>B29+1</f>
        <v>13</v>
      </c>
      <c r="D30" s="1" t="s">
        <v>115</v>
      </c>
      <c r="F30" s="35">
        <v>0</v>
      </c>
      <c r="H30" s="35"/>
      <c r="L30" s="35">
        <f t="shared" si="0"/>
        <v>0</v>
      </c>
      <c r="N30" s="19"/>
      <c r="O30" s="19"/>
      <c r="P30" s="29">
        <v>0</v>
      </c>
      <c r="Q30" s="10">
        <v>0</v>
      </c>
      <c r="S30" s="10">
        <v>0</v>
      </c>
      <c r="T30" s="10"/>
      <c r="U30" s="10">
        <v>0</v>
      </c>
      <c r="V30" s="10"/>
      <c r="W30" s="10">
        <v>0</v>
      </c>
      <c r="X30" s="10"/>
      <c r="Y30" s="10">
        <v>0</v>
      </c>
      <c r="AA30" s="10">
        <v>0</v>
      </c>
      <c r="AC30" s="10">
        <f t="shared" si="1"/>
        <v>0</v>
      </c>
      <c r="AE30" s="33" t="str">
        <f t="shared" si="4"/>
        <v/>
      </c>
    </row>
    <row r="31" spans="2:38" x14ac:dyDescent="0.2">
      <c r="B31" s="26">
        <f t="shared" si="2"/>
        <v>14</v>
      </c>
      <c r="D31" s="1" t="s">
        <v>117</v>
      </c>
      <c r="F31" s="36">
        <f>SUM(F18:F30)</f>
        <v>0</v>
      </c>
      <c r="H31" s="36">
        <f>SUM(H18:H30)</f>
        <v>0</v>
      </c>
      <c r="L31" s="36">
        <f>SUM(L18:L30)</f>
        <v>0</v>
      </c>
      <c r="Q31" s="43">
        <f>SUM(Q18:Q30)</f>
        <v>0</v>
      </c>
      <c r="R31" s="44"/>
      <c r="S31" s="43">
        <f>SUM(S18:S30)</f>
        <v>0</v>
      </c>
      <c r="T31" s="23"/>
      <c r="U31" s="43">
        <f>SUM(U18:U30)</f>
        <v>0</v>
      </c>
      <c r="V31" s="23"/>
      <c r="W31" s="43">
        <f>SUM(W18:W30)</f>
        <v>0</v>
      </c>
      <c r="X31" s="23"/>
      <c r="Y31" s="43">
        <f>SUM(Y18:Y30)</f>
        <v>0</v>
      </c>
      <c r="Z31" s="26"/>
      <c r="AA31" s="43">
        <f>SUM(AA18:AA30)</f>
        <v>0</v>
      </c>
      <c r="AC31" s="43">
        <f>SUM(AC18:AC30)</f>
        <v>0</v>
      </c>
      <c r="AE31" s="33" t="str">
        <f t="shared" si="4"/>
        <v/>
      </c>
    </row>
    <row r="32" spans="2:38" x14ac:dyDescent="0.2">
      <c r="Z32" s="26"/>
      <c r="AC32" s="5"/>
      <c r="AE32" s="33" t="str">
        <f t="shared" si="4"/>
        <v/>
      </c>
    </row>
    <row r="33" spans="2:38" x14ac:dyDescent="0.2">
      <c r="B33" s="26">
        <f>B31+1</f>
        <v>15</v>
      </c>
      <c r="D33" s="1" t="s">
        <v>118</v>
      </c>
      <c r="F33" s="35">
        <v>0</v>
      </c>
      <c r="H33" s="35"/>
      <c r="L33" s="35">
        <f t="shared" ref="L33" si="5">F33-H33</f>
        <v>0</v>
      </c>
      <c r="N33" s="19"/>
      <c r="O33" s="19"/>
      <c r="P33" s="29">
        <v>0</v>
      </c>
      <c r="Q33" s="10">
        <v>0</v>
      </c>
      <c r="S33" s="10">
        <v>0</v>
      </c>
      <c r="T33" s="10"/>
      <c r="U33" s="10">
        <v>0</v>
      </c>
      <c r="V33" s="10"/>
      <c r="W33" s="10">
        <v>0</v>
      </c>
      <c r="X33" s="10"/>
      <c r="Y33" s="10">
        <v>0</v>
      </c>
      <c r="AA33" s="10">
        <v>0</v>
      </c>
      <c r="AC33" s="10">
        <f>Q33+S33+W33+Y33+AA33+U33</f>
        <v>0</v>
      </c>
      <c r="AE33" s="33" t="str">
        <f t="shared" si="4"/>
        <v/>
      </c>
    </row>
    <row r="34" spans="2:38" x14ac:dyDescent="0.2">
      <c r="Z34" s="26"/>
      <c r="AC34" s="5"/>
      <c r="AE34" s="33" t="str">
        <f t="shared" si="4"/>
        <v/>
      </c>
    </row>
    <row r="35" spans="2:38" x14ac:dyDescent="0.2">
      <c r="B35" s="26">
        <f>B33+1</f>
        <v>16</v>
      </c>
      <c r="D35" s="1" t="s">
        <v>120</v>
      </c>
      <c r="F35" s="36">
        <f>F31+F33</f>
        <v>0</v>
      </c>
      <c r="H35" s="36">
        <f>H31+H33</f>
        <v>0</v>
      </c>
      <c r="L35" s="36">
        <f>L31+L33</f>
        <v>0</v>
      </c>
      <c r="Q35" s="45">
        <f>Q31+Q33</f>
        <v>0</v>
      </c>
      <c r="R35" s="16"/>
      <c r="S35" s="45">
        <f>S31+S33</f>
        <v>0</v>
      </c>
      <c r="T35" s="5"/>
      <c r="U35" s="45">
        <f>U31+U33</f>
        <v>0</v>
      </c>
      <c r="V35" s="5"/>
      <c r="W35" s="45">
        <f>W31+W33</f>
        <v>0</v>
      </c>
      <c r="X35" s="5"/>
      <c r="Y35" s="45">
        <f>Y31+Y33</f>
        <v>0</v>
      </c>
      <c r="Z35" s="26"/>
      <c r="AA35" s="45">
        <f>AA31+AA33</f>
        <v>0</v>
      </c>
      <c r="AC35" s="45">
        <f>AC31+AC33</f>
        <v>0</v>
      </c>
      <c r="AE35" s="33" t="str">
        <f t="shared" si="4"/>
        <v/>
      </c>
    </row>
    <row r="36" spans="2:38" x14ac:dyDescent="0.2">
      <c r="D36" s="8"/>
      <c r="E36" s="8"/>
      <c r="F36" s="11"/>
      <c r="H36" s="11"/>
      <c r="J36" s="19"/>
      <c r="L36" s="11"/>
    </row>
    <row r="37" spans="2:38" x14ac:dyDescent="0.2">
      <c r="F37" s="35"/>
      <c r="J37" s="19"/>
    </row>
    <row r="38" spans="2:38" x14ac:dyDescent="0.2">
      <c r="D38" s="8" t="s">
        <v>121</v>
      </c>
      <c r="E38" s="27"/>
      <c r="F38" s="34"/>
      <c r="J38" s="19"/>
    </row>
    <row r="39" spans="2:38" x14ac:dyDescent="0.2">
      <c r="J39" s="19"/>
    </row>
    <row r="40" spans="2:38" x14ac:dyDescent="0.2">
      <c r="B40" s="26">
        <f>B35+1</f>
        <v>17</v>
      </c>
      <c r="D40" s="1" t="s">
        <v>95</v>
      </c>
      <c r="F40" s="35">
        <v>0</v>
      </c>
      <c r="H40" s="35"/>
      <c r="J40" s="19"/>
      <c r="L40" s="35">
        <f>F40-H40</f>
        <v>0</v>
      </c>
      <c r="N40" s="19"/>
      <c r="O40" s="19"/>
      <c r="P40" s="29">
        <v>0</v>
      </c>
      <c r="Q40" s="10">
        <v>0</v>
      </c>
      <c r="S40" s="10">
        <v>0</v>
      </c>
      <c r="T40" s="10"/>
      <c r="U40" s="10">
        <v>0</v>
      </c>
      <c r="V40" s="10"/>
      <c r="W40" s="10">
        <v>0</v>
      </c>
      <c r="X40" s="10"/>
      <c r="Y40" s="10">
        <v>0</v>
      </c>
      <c r="AA40" s="10">
        <v>0</v>
      </c>
      <c r="AC40" s="10">
        <f>Q40+S40+W40+Y40+AA40+U40</f>
        <v>0</v>
      </c>
      <c r="AE40" s="33" t="str">
        <f>IF(ROUND(F40,4)=ROUND(AC40,4), "", "check")</f>
        <v/>
      </c>
    </row>
    <row r="41" spans="2:38" x14ac:dyDescent="0.2">
      <c r="B41" s="26">
        <f>B40+1</f>
        <v>18</v>
      </c>
      <c r="D41" s="1" t="s">
        <v>97</v>
      </c>
      <c r="F41" s="35">
        <v>0</v>
      </c>
      <c r="H41" s="35"/>
      <c r="J41" s="19"/>
      <c r="L41" s="35">
        <f t="shared" ref="L41:L52" si="6">F41-H41</f>
        <v>0</v>
      </c>
      <c r="N41" s="19"/>
      <c r="O41" s="19"/>
      <c r="P41" s="29">
        <v>0</v>
      </c>
      <c r="Q41" s="10">
        <v>0</v>
      </c>
      <c r="S41" s="10">
        <v>0</v>
      </c>
      <c r="T41" s="10"/>
      <c r="U41" s="10">
        <v>0</v>
      </c>
      <c r="V41" s="10"/>
      <c r="W41" s="10">
        <v>0</v>
      </c>
      <c r="X41" s="10"/>
      <c r="Y41" s="10">
        <v>0</v>
      </c>
      <c r="AA41" s="10">
        <v>0</v>
      </c>
      <c r="AC41" s="10">
        <f t="shared" ref="AC41:AC52" si="7">Q41+S41+W41+Y41+AA41+U41</f>
        <v>0</v>
      </c>
      <c r="AE41" s="33"/>
    </row>
    <row r="42" spans="2:38" x14ac:dyDescent="0.2">
      <c r="B42" s="26">
        <f t="shared" ref="B42:B53" si="8">B41+1</f>
        <v>19</v>
      </c>
      <c r="D42" s="1" t="s">
        <v>99</v>
      </c>
      <c r="F42" s="35">
        <v>0</v>
      </c>
      <c r="H42" s="35"/>
      <c r="J42" s="19"/>
      <c r="L42" s="35">
        <f t="shared" si="6"/>
        <v>0</v>
      </c>
      <c r="N42" s="19"/>
      <c r="O42" s="19"/>
      <c r="P42" s="29">
        <v>0</v>
      </c>
      <c r="Q42" s="10">
        <v>0</v>
      </c>
      <c r="S42" s="10">
        <v>0</v>
      </c>
      <c r="T42" s="10"/>
      <c r="U42" s="10">
        <v>0</v>
      </c>
      <c r="V42" s="10"/>
      <c r="W42" s="10">
        <v>0</v>
      </c>
      <c r="X42" s="10"/>
      <c r="Y42" s="10">
        <v>0</v>
      </c>
      <c r="AA42" s="10">
        <v>0</v>
      </c>
      <c r="AC42" s="10">
        <f t="shared" si="7"/>
        <v>0</v>
      </c>
      <c r="AE42" s="33" t="str">
        <f t="shared" ref="AE42:AE45" si="9">IF(ROUND(F42,4)=ROUND(AC42,4), "", "check")</f>
        <v/>
      </c>
    </row>
    <row r="43" spans="2:38" x14ac:dyDescent="0.2">
      <c r="B43" s="26">
        <f t="shared" si="8"/>
        <v>20</v>
      </c>
      <c r="D43" s="1" t="s">
        <v>101</v>
      </c>
      <c r="F43" s="35">
        <v>0</v>
      </c>
      <c r="H43" s="35"/>
      <c r="J43" s="19"/>
      <c r="L43" s="35">
        <f t="shared" si="6"/>
        <v>0</v>
      </c>
      <c r="N43" s="19"/>
      <c r="O43" s="19"/>
      <c r="P43" s="29">
        <v>0</v>
      </c>
      <c r="Q43" s="10">
        <v>0</v>
      </c>
      <c r="S43" s="10">
        <v>0</v>
      </c>
      <c r="T43" s="10"/>
      <c r="U43" s="10">
        <v>0</v>
      </c>
      <c r="V43" s="10"/>
      <c r="W43" s="10">
        <v>0</v>
      </c>
      <c r="X43" s="10"/>
      <c r="Y43" s="10">
        <v>0</v>
      </c>
      <c r="AA43" s="10">
        <v>0</v>
      </c>
      <c r="AC43" s="10">
        <f t="shared" si="7"/>
        <v>0</v>
      </c>
      <c r="AE43" s="33" t="str">
        <f t="shared" si="9"/>
        <v/>
      </c>
    </row>
    <row r="44" spans="2:38" x14ac:dyDescent="0.2">
      <c r="B44" s="26">
        <f t="shared" si="8"/>
        <v>21</v>
      </c>
      <c r="D44" s="1" t="s">
        <v>103</v>
      </c>
      <c r="F44" s="35">
        <v>0</v>
      </c>
      <c r="H44" s="35"/>
      <c r="J44" s="19"/>
      <c r="L44" s="35">
        <f t="shared" si="6"/>
        <v>0</v>
      </c>
      <c r="N44" s="19"/>
      <c r="O44" s="19"/>
      <c r="P44" s="29">
        <v>0</v>
      </c>
      <c r="Q44" s="10">
        <v>0</v>
      </c>
      <c r="S44" s="10">
        <v>0</v>
      </c>
      <c r="T44" s="10"/>
      <c r="U44" s="10">
        <v>0</v>
      </c>
      <c r="V44" s="10"/>
      <c r="W44" s="10">
        <v>0</v>
      </c>
      <c r="X44" s="10"/>
      <c r="Y44" s="10">
        <v>0</v>
      </c>
      <c r="AA44" s="10">
        <v>0</v>
      </c>
      <c r="AC44" s="10">
        <f t="shared" si="7"/>
        <v>0</v>
      </c>
      <c r="AE44" s="33" t="str">
        <f t="shared" si="9"/>
        <v/>
      </c>
    </row>
    <row r="45" spans="2:38" x14ac:dyDescent="0.2">
      <c r="B45" s="26">
        <f t="shared" si="8"/>
        <v>22</v>
      </c>
      <c r="D45" s="1" t="s">
        <v>105</v>
      </c>
      <c r="F45" s="35">
        <v>0</v>
      </c>
      <c r="H45" s="35"/>
      <c r="L45" s="35">
        <f t="shared" si="6"/>
        <v>0</v>
      </c>
      <c r="N45" s="19"/>
      <c r="O45" s="19"/>
      <c r="P45" s="29">
        <v>0</v>
      </c>
      <c r="Q45" s="10">
        <v>0</v>
      </c>
      <c r="S45" s="10">
        <v>0</v>
      </c>
      <c r="T45" s="10"/>
      <c r="U45" s="10">
        <v>0</v>
      </c>
      <c r="V45" s="10"/>
      <c r="W45" s="10">
        <v>0</v>
      </c>
      <c r="X45" s="10"/>
      <c r="Y45" s="10">
        <v>0</v>
      </c>
      <c r="AA45" s="10">
        <v>0</v>
      </c>
      <c r="AC45" s="10">
        <f t="shared" si="7"/>
        <v>0</v>
      </c>
      <c r="AE45" s="33" t="str">
        <f t="shared" si="9"/>
        <v/>
      </c>
      <c r="AL45" s="14"/>
    </row>
    <row r="46" spans="2:38" x14ac:dyDescent="0.2">
      <c r="B46" s="26">
        <f t="shared" si="8"/>
        <v>23</v>
      </c>
      <c r="D46" s="1" t="s">
        <v>107</v>
      </c>
      <c r="F46" s="35">
        <v>0</v>
      </c>
      <c r="H46" s="35"/>
      <c r="L46" s="35">
        <f t="shared" si="6"/>
        <v>0</v>
      </c>
      <c r="N46" s="19"/>
      <c r="O46" s="19"/>
      <c r="P46" s="29">
        <v>0</v>
      </c>
      <c r="Q46" s="10">
        <v>0</v>
      </c>
      <c r="S46" s="10">
        <v>0</v>
      </c>
      <c r="T46" s="10"/>
      <c r="U46" s="10">
        <v>0</v>
      </c>
      <c r="V46" s="10"/>
      <c r="W46" s="10">
        <v>0</v>
      </c>
      <c r="X46" s="10"/>
      <c r="Y46" s="10">
        <v>0</v>
      </c>
      <c r="AA46" s="10">
        <v>0</v>
      </c>
      <c r="AC46" s="10">
        <f t="shared" si="7"/>
        <v>0</v>
      </c>
      <c r="AE46" s="33" t="str">
        <f>IF(ROUND(F46,4)=ROUND(AC46,4), "", "check")</f>
        <v/>
      </c>
      <c r="AL46" s="14"/>
    </row>
    <row r="47" spans="2:38" x14ac:dyDescent="0.2">
      <c r="B47" s="26">
        <f t="shared" si="8"/>
        <v>24</v>
      </c>
      <c r="D47" s="1" t="s">
        <v>109</v>
      </c>
      <c r="F47" s="35">
        <v>0</v>
      </c>
      <c r="H47" s="35"/>
      <c r="L47" s="35">
        <f t="shared" si="6"/>
        <v>0</v>
      </c>
      <c r="N47" s="19"/>
      <c r="O47" s="19"/>
      <c r="P47" s="29">
        <v>0</v>
      </c>
      <c r="Q47" s="10">
        <v>0</v>
      </c>
      <c r="S47" s="10">
        <v>0</v>
      </c>
      <c r="T47" s="10"/>
      <c r="U47" s="10">
        <v>0</v>
      </c>
      <c r="V47" s="10"/>
      <c r="W47" s="10">
        <v>0</v>
      </c>
      <c r="X47" s="10"/>
      <c r="Y47" s="10">
        <v>0</v>
      </c>
      <c r="AA47" s="10">
        <v>0</v>
      </c>
      <c r="AC47" s="10">
        <f t="shared" si="7"/>
        <v>0</v>
      </c>
      <c r="AE47" s="33" t="str">
        <f t="shared" ref="AE47:AE57" si="10">IF(ROUND(F47,4)=ROUND(AC47,4), "", "check")</f>
        <v/>
      </c>
    </row>
    <row r="48" spans="2:38" x14ac:dyDescent="0.2">
      <c r="B48" s="26">
        <f t="shared" si="8"/>
        <v>25</v>
      </c>
      <c r="D48" s="1" t="s">
        <v>110</v>
      </c>
      <c r="F48" s="35">
        <v>0</v>
      </c>
      <c r="H48" s="35"/>
      <c r="L48" s="35">
        <f t="shared" si="6"/>
        <v>0</v>
      </c>
      <c r="N48" s="19"/>
      <c r="O48" s="19"/>
      <c r="P48" s="29">
        <v>0</v>
      </c>
      <c r="Q48" s="10">
        <v>0</v>
      </c>
      <c r="S48" s="10">
        <v>0</v>
      </c>
      <c r="T48" s="10"/>
      <c r="U48" s="10">
        <v>0</v>
      </c>
      <c r="V48" s="10"/>
      <c r="W48" s="10">
        <v>0</v>
      </c>
      <c r="X48" s="10"/>
      <c r="Y48" s="10">
        <v>0</v>
      </c>
      <c r="AA48" s="10">
        <v>0</v>
      </c>
      <c r="AC48" s="10">
        <f t="shared" si="7"/>
        <v>0</v>
      </c>
      <c r="AE48" s="33" t="str">
        <f t="shared" si="10"/>
        <v/>
      </c>
    </row>
    <row r="49" spans="2:31" x14ac:dyDescent="0.2">
      <c r="B49" s="26">
        <f t="shared" si="8"/>
        <v>26</v>
      </c>
      <c r="D49" s="1" t="s">
        <v>111</v>
      </c>
      <c r="F49" s="35">
        <v>0</v>
      </c>
      <c r="H49" s="35"/>
      <c r="L49" s="35">
        <f t="shared" si="6"/>
        <v>0</v>
      </c>
      <c r="N49" s="19"/>
      <c r="O49" s="19"/>
      <c r="P49" s="29">
        <v>0</v>
      </c>
      <c r="Q49" s="10">
        <v>0</v>
      </c>
      <c r="S49" s="10">
        <v>0</v>
      </c>
      <c r="T49" s="10"/>
      <c r="U49" s="10">
        <v>0</v>
      </c>
      <c r="V49" s="10"/>
      <c r="W49" s="10">
        <v>0</v>
      </c>
      <c r="X49" s="10"/>
      <c r="Y49" s="10">
        <v>0</v>
      </c>
      <c r="AA49" s="10">
        <v>0</v>
      </c>
      <c r="AC49" s="10">
        <f t="shared" si="7"/>
        <v>0</v>
      </c>
      <c r="AE49" s="33" t="str">
        <f t="shared" si="10"/>
        <v/>
      </c>
    </row>
    <row r="50" spans="2:31" x14ac:dyDescent="0.2">
      <c r="B50" s="26">
        <f t="shared" si="8"/>
        <v>27</v>
      </c>
      <c r="D50" s="1" t="s">
        <v>113</v>
      </c>
      <c r="F50" s="35">
        <v>0</v>
      </c>
      <c r="H50" s="35"/>
      <c r="L50" s="35">
        <f t="shared" si="6"/>
        <v>0</v>
      </c>
      <c r="N50" s="19"/>
      <c r="O50" s="19"/>
      <c r="P50" s="29">
        <v>0</v>
      </c>
      <c r="Q50" s="10">
        <v>0</v>
      </c>
      <c r="S50" s="10">
        <v>0</v>
      </c>
      <c r="T50" s="10"/>
      <c r="U50" s="10">
        <v>0</v>
      </c>
      <c r="V50" s="10"/>
      <c r="W50" s="10">
        <v>0</v>
      </c>
      <c r="X50" s="10"/>
      <c r="Y50" s="10">
        <v>0</v>
      </c>
      <c r="AA50" s="10">
        <v>0</v>
      </c>
      <c r="AC50" s="10">
        <f t="shared" si="7"/>
        <v>0</v>
      </c>
      <c r="AE50" s="33" t="str">
        <f t="shared" si="10"/>
        <v/>
      </c>
    </row>
    <row r="51" spans="2:31" x14ac:dyDescent="0.2">
      <c r="B51" s="26">
        <f>B50+1</f>
        <v>28</v>
      </c>
      <c r="D51" s="1" t="s">
        <v>114</v>
      </c>
      <c r="F51" s="35">
        <v>0</v>
      </c>
      <c r="H51" s="35"/>
      <c r="L51" s="35">
        <f t="shared" si="6"/>
        <v>0</v>
      </c>
      <c r="N51" s="19"/>
      <c r="O51" s="19"/>
      <c r="P51" s="29">
        <v>0</v>
      </c>
      <c r="Q51" s="10">
        <v>0</v>
      </c>
      <c r="S51" s="10">
        <v>0</v>
      </c>
      <c r="T51" s="10"/>
      <c r="U51" s="10">
        <v>0</v>
      </c>
      <c r="V51" s="10"/>
      <c r="W51" s="10">
        <v>0</v>
      </c>
      <c r="X51" s="10"/>
      <c r="Y51" s="10">
        <v>0</v>
      </c>
      <c r="AA51" s="10">
        <v>0</v>
      </c>
      <c r="AC51" s="10">
        <f t="shared" si="7"/>
        <v>0</v>
      </c>
      <c r="AE51" s="33" t="str">
        <f t="shared" si="10"/>
        <v/>
      </c>
    </row>
    <row r="52" spans="2:31" x14ac:dyDescent="0.2">
      <c r="B52" s="26">
        <f>B51+1</f>
        <v>29</v>
      </c>
      <c r="D52" s="1" t="s">
        <v>115</v>
      </c>
      <c r="F52" s="35">
        <v>0</v>
      </c>
      <c r="H52" s="35"/>
      <c r="L52" s="35">
        <f t="shared" si="6"/>
        <v>0</v>
      </c>
      <c r="N52" s="19"/>
      <c r="O52" s="19"/>
      <c r="P52" s="29">
        <v>0</v>
      </c>
      <c r="Q52" s="10">
        <v>0</v>
      </c>
      <c r="S52" s="10">
        <v>0</v>
      </c>
      <c r="T52" s="10"/>
      <c r="U52" s="10">
        <v>0</v>
      </c>
      <c r="V52" s="10"/>
      <c r="W52" s="10">
        <v>0</v>
      </c>
      <c r="X52" s="10"/>
      <c r="Y52" s="10">
        <v>0</v>
      </c>
      <c r="AA52" s="10">
        <v>0</v>
      </c>
      <c r="AC52" s="10">
        <f t="shared" si="7"/>
        <v>0</v>
      </c>
      <c r="AE52" s="33" t="str">
        <f t="shared" si="10"/>
        <v/>
      </c>
    </row>
    <row r="53" spans="2:31" x14ac:dyDescent="0.2">
      <c r="B53" s="26">
        <f t="shared" si="8"/>
        <v>30</v>
      </c>
      <c r="D53" s="1" t="s">
        <v>127</v>
      </c>
      <c r="F53" s="36">
        <f>SUM(F40:F52)</f>
        <v>0</v>
      </c>
      <c r="H53" s="36">
        <f>SUM(H40:H52)</f>
        <v>0</v>
      </c>
      <c r="L53" s="36">
        <f>SUM(L40:L52)</f>
        <v>0</v>
      </c>
      <c r="Q53" s="43">
        <f>SUM(Q40:Q52)</f>
        <v>0</v>
      </c>
      <c r="R53" s="44"/>
      <c r="S53" s="43">
        <f>SUM(S40:S52)</f>
        <v>0</v>
      </c>
      <c r="T53" s="23"/>
      <c r="U53" s="43">
        <f>SUM(U40:U52)</f>
        <v>0</v>
      </c>
      <c r="V53" s="23"/>
      <c r="W53" s="43">
        <f>SUM(W40:W52)</f>
        <v>0</v>
      </c>
      <c r="X53" s="23"/>
      <c r="Y53" s="43">
        <f>SUM(Y40:Y52)</f>
        <v>0</v>
      </c>
      <c r="Z53" s="26"/>
      <c r="AA53" s="43">
        <f>SUM(AA40:AA52)</f>
        <v>0</v>
      </c>
      <c r="AC53" s="43">
        <f>SUM(AC40:AC52)</f>
        <v>0</v>
      </c>
      <c r="AE53" s="33" t="str">
        <f t="shared" si="10"/>
        <v/>
      </c>
    </row>
    <row r="54" spans="2:31" x14ac:dyDescent="0.2">
      <c r="Z54" s="26"/>
      <c r="AC54" s="5"/>
      <c r="AE54" s="33" t="str">
        <f t="shared" si="10"/>
        <v/>
      </c>
    </row>
    <row r="55" spans="2:31" x14ac:dyDescent="0.2">
      <c r="B55" s="26">
        <f>B53+1</f>
        <v>31</v>
      </c>
      <c r="D55" s="1" t="s">
        <v>118</v>
      </c>
      <c r="F55" s="35">
        <v>0</v>
      </c>
      <c r="H55" s="35"/>
      <c r="L55" s="35">
        <f t="shared" ref="L55" si="11">F55-H55</f>
        <v>0</v>
      </c>
      <c r="N55" s="19"/>
      <c r="O55" s="19"/>
      <c r="P55" s="29">
        <v>0</v>
      </c>
      <c r="Q55" s="10">
        <v>0</v>
      </c>
      <c r="S55" s="10">
        <v>0</v>
      </c>
      <c r="T55" s="10"/>
      <c r="U55" s="10">
        <v>0</v>
      </c>
      <c r="V55" s="10"/>
      <c r="W55" s="10">
        <v>0</v>
      </c>
      <c r="X55" s="10"/>
      <c r="Y55" s="10">
        <v>0</v>
      </c>
      <c r="AA55" s="10">
        <v>0</v>
      </c>
      <c r="AC55" s="10">
        <f>Q55+S55+W55+Y55+AA55+U55</f>
        <v>0</v>
      </c>
      <c r="AE55" s="33" t="str">
        <f t="shared" si="10"/>
        <v/>
      </c>
    </row>
    <row r="56" spans="2:31" x14ac:dyDescent="0.2">
      <c r="Z56" s="26"/>
      <c r="AC56" s="5"/>
      <c r="AE56" s="33" t="str">
        <f t="shared" si="10"/>
        <v/>
      </c>
    </row>
    <row r="57" spans="2:31" x14ac:dyDescent="0.2">
      <c r="B57" s="26">
        <f>B55+1</f>
        <v>32</v>
      </c>
      <c r="D57" s="1" t="s">
        <v>128</v>
      </c>
      <c r="F57" s="36">
        <f>F53+F55</f>
        <v>0</v>
      </c>
      <c r="H57" s="36">
        <f>H53+H55</f>
        <v>0</v>
      </c>
      <c r="L57" s="36">
        <f>L53+L55</f>
        <v>0</v>
      </c>
      <c r="Q57" s="45">
        <f>Q53+Q55</f>
        <v>0</v>
      </c>
      <c r="R57" s="16"/>
      <c r="S57" s="45">
        <f>S53+S55</f>
        <v>0</v>
      </c>
      <c r="T57" s="5"/>
      <c r="U57" s="45">
        <f>U53+U55</f>
        <v>0</v>
      </c>
      <c r="V57" s="5"/>
      <c r="W57" s="45">
        <f>W53+W55</f>
        <v>0</v>
      </c>
      <c r="X57" s="5"/>
      <c r="Y57" s="45">
        <f>Y53+Y55</f>
        <v>0</v>
      </c>
      <c r="Z57" s="26"/>
      <c r="AA57" s="45">
        <f>AA53+AA55</f>
        <v>0</v>
      </c>
      <c r="AC57" s="45">
        <f>AC53+AC55</f>
        <v>0</v>
      </c>
      <c r="AE57" s="33" t="str">
        <f t="shared" si="10"/>
        <v/>
      </c>
    </row>
    <row r="58" spans="2:31" x14ac:dyDescent="0.2">
      <c r="D58" s="8"/>
      <c r="E58" s="8"/>
      <c r="F58" s="11"/>
      <c r="H58" s="11"/>
      <c r="J58" s="19"/>
      <c r="L58" s="11"/>
    </row>
    <row r="59" spans="2:31" x14ac:dyDescent="0.2">
      <c r="F59" s="35"/>
      <c r="J59" s="19"/>
    </row>
    <row r="60" spans="2:31" x14ac:dyDescent="0.2">
      <c r="D60" s="8" t="s">
        <v>129</v>
      </c>
      <c r="E60" s="27"/>
      <c r="F60" s="34"/>
      <c r="Z60" s="26"/>
      <c r="AE60" s="32"/>
    </row>
    <row r="61" spans="2:31" x14ac:dyDescent="0.2">
      <c r="Z61" s="26"/>
      <c r="AE61" s="32"/>
    </row>
    <row r="62" spans="2:31" x14ac:dyDescent="0.2">
      <c r="B62" s="26">
        <f>B57+1</f>
        <v>33</v>
      </c>
      <c r="D62" s="1" t="s">
        <v>95</v>
      </c>
      <c r="F62" s="35">
        <v>0</v>
      </c>
      <c r="H62" s="35"/>
      <c r="J62" s="19"/>
      <c r="L62" s="35">
        <f>F62-H62</f>
        <v>0</v>
      </c>
      <c r="N62" s="19"/>
      <c r="O62" s="19"/>
      <c r="P62" s="29">
        <v>0</v>
      </c>
      <c r="Q62" s="10">
        <v>0</v>
      </c>
      <c r="S62" s="10">
        <v>0</v>
      </c>
      <c r="T62" s="10"/>
      <c r="U62" s="10">
        <v>0</v>
      </c>
      <c r="V62" s="10"/>
      <c r="W62" s="10">
        <v>0</v>
      </c>
      <c r="X62" s="10"/>
      <c r="Y62" s="10">
        <v>0</v>
      </c>
      <c r="AA62" s="10">
        <v>0</v>
      </c>
      <c r="AC62" s="10">
        <f>Q62+S62+W62+Y62+AA62+U62</f>
        <v>0</v>
      </c>
      <c r="AE62" s="33" t="str">
        <f>IF(ROUND(F62,4)=ROUND(AC62,4), "", "check")</f>
        <v/>
      </c>
    </row>
    <row r="63" spans="2:31" x14ac:dyDescent="0.2">
      <c r="B63" s="26">
        <f>B62+1</f>
        <v>34</v>
      </c>
      <c r="D63" s="1" t="s">
        <v>97</v>
      </c>
      <c r="F63" s="35">
        <v>0</v>
      </c>
      <c r="H63" s="35"/>
      <c r="J63" s="19"/>
      <c r="L63" s="35">
        <f t="shared" ref="L63:L74" si="12">F63-H63</f>
        <v>0</v>
      </c>
      <c r="N63" s="19"/>
      <c r="O63" s="19"/>
      <c r="P63" s="29">
        <v>0</v>
      </c>
      <c r="Q63" s="10">
        <v>0</v>
      </c>
      <c r="S63" s="10">
        <v>0</v>
      </c>
      <c r="T63" s="10"/>
      <c r="U63" s="10">
        <v>0</v>
      </c>
      <c r="V63" s="10"/>
      <c r="W63" s="10">
        <v>0</v>
      </c>
      <c r="X63" s="10"/>
      <c r="Y63" s="10">
        <v>0</v>
      </c>
      <c r="AA63" s="10">
        <v>0</v>
      </c>
      <c r="AC63" s="10">
        <f t="shared" ref="AC63:AC74" si="13">Q63+S63+W63+Y63+AA63+U63</f>
        <v>0</v>
      </c>
      <c r="AE63" s="33"/>
    </row>
    <row r="64" spans="2:31" x14ac:dyDescent="0.2">
      <c r="B64" s="26">
        <f t="shared" ref="B64:B75" si="14">B63+1</f>
        <v>35</v>
      </c>
      <c r="D64" s="1" t="s">
        <v>99</v>
      </c>
      <c r="F64" s="35">
        <v>0</v>
      </c>
      <c r="H64" s="35"/>
      <c r="J64" s="19"/>
      <c r="L64" s="35">
        <f t="shared" si="12"/>
        <v>0</v>
      </c>
      <c r="N64" s="19"/>
      <c r="O64" s="19"/>
      <c r="P64" s="29">
        <v>0</v>
      </c>
      <c r="Q64" s="10">
        <v>0</v>
      </c>
      <c r="S64" s="10">
        <v>0</v>
      </c>
      <c r="T64" s="10"/>
      <c r="U64" s="10">
        <v>0</v>
      </c>
      <c r="V64" s="10"/>
      <c r="W64" s="10">
        <v>0</v>
      </c>
      <c r="X64" s="10"/>
      <c r="Y64" s="10">
        <v>0</v>
      </c>
      <c r="AA64" s="10">
        <v>0</v>
      </c>
      <c r="AC64" s="10">
        <f t="shared" si="13"/>
        <v>0</v>
      </c>
      <c r="AE64" s="33" t="str">
        <f t="shared" ref="AE64:AE152" si="15">IF(ROUND(F64,4)=ROUND(AC64,4), "", "check")</f>
        <v/>
      </c>
    </row>
    <row r="65" spans="2:31" x14ac:dyDescent="0.2">
      <c r="B65" s="26">
        <f t="shared" si="14"/>
        <v>36</v>
      </c>
      <c r="D65" s="1" t="s">
        <v>101</v>
      </c>
      <c r="F65" s="35">
        <v>0</v>
      </c>
      <c r="H65" s="35"/>
      <c r="J65" s="19"/>
      <c r="L65" s="35">
        <f t="shared" si="12"/>
        <v>0</v>
      </c>
      <c r="N65" s="19"/>
      <c r="O65" s="19"/>
      <c r="P65" s="29">
        <v>0</v>
      </c>
      <c r="Q65" s="10">
        <v>0</v>
      </c>
      <c r="S65" s="10">
        <v>0</v>
      </c>
      <c r="T65" s="10"/>
      <c r="U65" s="10">
        <v>0</v>
      </c>
      <c r="V65" s="10"/>
      <c r="W65" s="10">
        <v>0</v>
      </c>
      <c r="X65" s="10"/>
      <c r="Y65" s="10">
        <v>0</v>
      </c>
      <c r="AA65" s="10">
        <v>0</v>
      </c>
      <c r="AC65" s="10">
        <f t="shared" si="13"/>
        <v>0</v>
      </c>
      <c r="AE65" s="33" t="str">
        <f t="shared" si="15"/>
        <v/>
      </c>
    </row>
    <row r="66" spans="2:31" x14ac:dyDescent="0.2">
      <c r="B66" s="26">
        <f t="shared" si="14"/>
        <v>37</v>
      </c>
      <c r="D66" s="1" t="s">
        <v>103</v>
      </c>
      <c r="F66" s="35">
        <v>0</v>
      </c>
      <c r="H66" s="35"/>
      <c r="J66" s="19"/>
      <c r="L66" s="35">
        <f t="shared" si="12"/>
        <v>0</v>
      </c>
      <c r="N66" s="19"/>
      <c r="O66" s="19"/>
      <c r="P66" s="29">
        <v>0</v>
      </c>
      <c r="Q66" s="10">
        <v>0</v>
      </c>
      <c r="S66" s="10">
        <v>0</v>
      </c>
      <c r="T66" s="10"/>
      <c r="U66" s="10">
        <v>0</v>
      </c>
      <c r="V66" s="10"/>
      <c r="W66" s="10">
        <v>0</v>
      </c>
      <c r="X66" s="10"/>
      <c r="Y66" s="10">
        <v>0</v>
      </c>
      <c r="AA66" s="10">
        <v>0</v>
      </c>
      <c r="AC66" s="10">
        <f t="shared" si="13"/>
        <v>0</v>
      </c>
      <c r="AE66" s="33" t="str">
        <f t="shared" si="15"/>
        <v/>
      </c>
    </row>
    <row r="67" spans="2:31" x14ac:dyDescent="0.2">
      <c r="B67" s="26">
        <f t="shared" si="14"/>
        <v>38</v>
      </c>
      <c r="D67" s="1" t="s">
        <v>105</v>
      </c>
      <c r="F67" s="35">
        <v>0</v>
      </c>
      <c r="H67" s="35"/>
      <c r="L67" s="35">
        <f t="shared" si="12"/>
        <v>0</v>
      </c>
      <c r="N67" s="19"/>
      <c r="O67" s="19"/>
      <c r="P67" s="29">
        <v>0</v>
      </c>
      <c r="Q67" s="10">
        <v>0</v>
      </c>
      <c r="S67" s="10">
        <v>0</v>
      </c>
      <c r="T67" s="10"/>
      <c r="U67" s="10">
        <v>0</v>
      </c>
      <c r="V67" s="10"/>
      <c r="W67" s="10">
        <v>0</v>
      </c>
      <c r="X67" s="10"/>
      <c r="Y67" s="10">
        <v>0</v>
      </c>
      <c r="AA67" s="10">
        <v>0</v>
      </c>
      <c r="AC67" s="10">
        <f t="shared" si="13"/>
        <v>0</v>
      </c>
      <c r="AE67" s="33" t="str">
        <f t="shared" si="15"/>
        <v/>
      </c>
    </row>
    <row r="68" spans="2:31" x14ac:dyDescent="0.2">
      <c r="B68" s="26">
        <f t="shared" si="14"/>
        <v>39</v>
      </c>
      <c r="D68" s="1" t="s">
        <v>107</v>
      </c>
      <c r="F68" s="35">
        <v>0</v>
      </c>
      <c r="H68" s="35"/>
      <c r="L68" s="35">
        <f t="shared" si="12"/>
        <v>0</v>
      </c>
      <c r="N68" s="19"/>
      <c r="O68" s="19"/>
      <c r="P68" s="29">
        <v>0</v>
      </c>
      <c r="Q68" s="10">
        <v>0</v>
      </c>
      <c r="S68" s="10">
        <v>0</v>
      </c>
      <c r="T68" s="10"/>
      <c r="U68" s="10">
        <v>0</v>
      </c>
      <c r="V68" s="10"/>
      <c r="W68" s="10">
        <v>0</v>
      </c>
      <c r="X68" s="10"/>
      <c r="Y68" s="10">
        <v>0</v>
      </c>
      <c r="AA68" s="10">
        <v>0</v>
      </c>
      <c r="AC68" s="10">
        <f t="shared" si="13"/>
        <v>0</v>
      </c>
      <c r="AE68" s="33" t="str">
        <f>IF(ROUND(F68,4)=ROUND(AC68,4), "", "check")</f>
        <v/>
      </c>
    </row>
    <row r="69" spans="2:31" x14ac:dyDescent="0.2">
      <c r="B69" s="26">
        <f t="shared" si="14"/>
        <v>40</v>
      </c>
      <c r="D69" s="1" t="s">
        <v>109</v>
      </c>
      <c r="F69" s="35">
        <v>0</v>
      </c>
      <c r="H69" s="35"/>
      <c r="L69" s="35">
        <f t="shared" si="12"/>
        <v>0</v>
      </c>
      <c r="N69" s="19"/>
      <c r="O69" s="19"/>
      <c r="P69" s="29">
        <v>0</v>
      </c>
      <c r="Q69" s="10">
        <v>0</v>
      </c>
      <c r="S69" s="10">
        <v>0</v>
      </c>
      <c r="T69" s="10"/>
      <c r="U69" s="10">
        <v>0</v>
      </c>
      <c r="V69" s="10"/>
      <c r="W69" s="10">
        <v>0</v>
      </c>
      <c r="X69" s="10"/>
      <c r="Y69" s="10">
        <v>0</v>
      </c>
      <c r="AA69" s="10">
        <v>0</v>
      </c>
      <c r="AC69" s="10">
        <f t="shared" si="13"/>
        <v>0</v>
      </c>
      <c r="AE69" s="33" t="str">
        <f t="shared" si="15"/>
        <v/>
      </c>
    </row>
    <row r="70" spans="2:31" x14ac:dyDescent="0.2">
      <c r="B70" s="26">
        <f t="shared" si="14"/>
        <v>41</v>
      </c>
      <c r="D70" s="1" t="s">
        <v>110</v>
      </c>
      <c r="F70" s="35">
        <v>0</v>
      </c>
      <c r="H70" s="35"/>
      <c r="L70" s="35">
        <f t="shared" si="12"/>
        <v>0</v>
      </c>
      <c r="N70" s="19"/>
      <c r="O70" s="19"/>
      <c r="P70" s="29">
        <v>0</v>
      </c>
      <c r="Q70" s="10">
        <v>0</v>
      </c>
      <c r="S70" s="10">
        <v>0</v>
      </c>
      <c r="T70" s="10"/>
      <c r="U70" s="10">
        <v>0</v>
      </c>
      <c r="V70" s="10"/>
      <c r="W70" s="10">
        <v>0</v>
      </c>
      <c r="X70" s="10"/>
      <c r="Y70" s="10">
        <v>0</v>
      </c>
      <c r="AA70" s="10">
        <v>0</v>
      </c>
      <c r="AC70" s="10">
        <f t="shared" si="13"/>
        <v>0</v>
      </c>
      <c r="AE70" s="33" t="str">
        <f t="shared" si="15"/>
        <v/>
      </c>
    </row>
    <row r="71" spans="2:31" x14ac:dyDescent="0.2">
      <c r="B71" s="26">
        <f t="shared" si="14"/>
        <v>42</v>
      </c>
      <c r="D71" s="1" t="s">
        <v>111</v>
      </c>
      <c r="F71" s="35">
        <v>0</v>
      </c>
      <c r="H71" s="35"/>
      <c r="L71" s="35">
        <f t="shared" si="12"/>
        <v>0</v>
      </c>
      <c r="N71" s="19"/>
      <c r="O71" s="19"/>
      <c r="P71" s="29">
        <v>0</v>
      </c>
      <c r="Q71" s="10">
        <v>0</v>
      </c>
      <c r="S71" s="10">
        <v>0</v>
      </c>
      <c r="T71" s="10"/>
      <c r="U71" s="10">
        <v>0</v>
      </c>
      <c r="V71" s="10"/>
      <c r="W71" s="10">
        <v>0</v>
      </c>
      <c r="X71" s="10"/>
      <c r="Y71" s="10">
        <v>0</v>
      </c>
      <c r="AA71" s="10">
        <v>0</v>
      </c>
      <c r="AC71" s="10">
        <f t="shared" si="13"/>
        <v>0</v>
      </c>
      <c r="AE71" s="33" t="str">
        <f t="shared" si="15"/>
        <v/>
      </c>
    </row>
    <row r="72" spans="2:31" x14ac:dyDescent="0.2">
      <c r="B72" s="26">
        <f t="shared" si="14"/>
        <v>43</v>
      </c>
      <c r="D72" s="1" t="s">
        <v>113</v>
      </c>
      <c r="F72" s="35">
        <v>0</v>
      </c>
      <c r="H72" s="35"/>
      <c r="L72" s="35">
        <f t="shared" si="12"/>
        <v>0</v>
      </c>
      <c r="N72" s="19"/>
      <c r="O72" s="19"/>
      <c r="P72" s="29">
        <v>0</v>
      </c>
      <c r="Q72" s="10">
        <v>0</v>
      </c>
      <c r="S72" s="10">
        <v>0</v>
      </c>
      <c r="T72" s="10"/>
      <c r="U72" s="10">
        <v>0</v>
      </c>
      <c r="V72" s="10"/>
      <c r="W72" s="10">
        <v>0</v>
      </c>
      <c r="X72" s="10"/>
      <c r="Y72" s="10">
        <v>0</v>
      </c>
      <c r="AA72" s="10">
        <v>0</v>
      </c>
      <c r="AC72" s="10">
        <f t="shared" si="13"/>
        <v>0</v>
      </c>
      <c r="AE72" s="33" t="str">
        <f t="shared" si="15"/>
        <v/>
      </c>
    </row>
    <row r="73" spans="2:31" x14ac:dyDescent="0.2">
      <c r="B73" s="26">
        <f>B72+1</f>
        <v>44</v>
      </c>
      <c r="D73" s="1" t="s">
        <v>114</v>
      </c>
      <c r="F73" s="35">
        <v>0</v>
      </c>
      <c r="H73" s="35"/>
      <c r="L73" s="35">
        <f t="shared" si="12"/>
        <v>0</v>
      </c>
      <c r="N73" s="19"/>
      <c r="O73" s="19"/>
      <c r="P73" s="29">
        <v>0</v>
      </c>
      <c r="Q73" s="10">
        <v>0</v>
      </c>
      <c r="S73" s="10">
        <v>0</v>
      </c>
      <c r="T73" s="10"/>
      <c r="U73" s="10">
        <v>0</v>
      </c>
      <c r="V73" s="10"/>
      <c r="W73" s="10">
        <v>0</v>
      </c>
      <c r="X73" s="10"/>
      <c r="Y73" s="10">
        <v>0</v>
      </c>
      <c r="AA73" s="10">
        <v>0</v>
      </c>
      <c r="AC73" s="10">
        <f t="shared" si="13"/>
        <v>0</v>
      </c>
      <c r="AE73" s="33" t="str">
        <f t="shared" si="15"/>
        <v/>
      </c>
    </row>
    <row r="74" spans="2:31" x14ac:dyDescent="0.2">
      <c r="B74" s="26">
        <f>B73+1</f>
        <v>45</v>
      </c>
      <c r="D74" s="1" t="s">
        <v>115</v>
      </c>
      <c r="F74" s="35">
        <v>0</v>
      </c>
      <c r="H74" s="35"/>
      <c r="L74" s="35">
        <f t="shared" si="12"/>
        <v>0</v>
      </c>
      <c r="N74" s="19"/>
      <c r="O74" s="19"/>
      <c r="P74" s="29">
        <v>0</v>
      </c>
      <c r="Q74" s="10">
        <v>0</v>
      </c>
      <c r="S74" s="10">
        <v>0</v>
      </c>
      <c r="T74" s="10"/>
      <c r="U74" s="10">
        <v>0</v>
      </c>
      <c r="V74" s="10"/>
      <c r="W74" s="10">
        <v>0</v>
      </c>
      <c r="X74" s="10"/>
      <c r="Y74" s="10">
        <v>0</v>
      </c>
      <c r="AA74" s="10">
        <v>0</v>
      </c>
      <c r="AC74" s="10">
        <f t="shared" si="13"/>
        <v>0</v>
      </c>
      <c r="AE74" s="33" t="str">
        <f t="shared" si="15"/>
        <v/>
      </c>
    </row>
    <row r="75" spans="2:31" x14ac:dyDescent="0.2">
      <c r="B75" s="26">
        <f t="shared" si="14"/>
        <v>46</v>
      </c>
      <c r="D75" s="1" t="s">
        <v>130</v>
      </c>
      <c r="F75" s="36">
        <f>SUM(F62:F74)</f>
        <v>0</v>
      </c>
      <c r="H75" s="36">
        <f>SUM(H62:H74)</f>
        <v>0</v>
      </c>
      <c r="L75" s="36">
        <f>SUM(L62:L74)</f>
        <v>0</v>
      </c>
      <c r="Q75" s="43">
        <f>SUM(Q62:Q74)</f>
        <v>0</v>
      </c>
      <c r="R75" s="44"/>
      <c r="S75" s="43">
        <f>SUM(S62:S74)</f>
        <v>0</v>
      </c>
      <c r="T75" s="23"/>
      <c r="U75" s="43">
        <f>SUM(U62:U74)</f>
        <v>0</v>
      </c>
      <c r="V75" s="23"/>
      <c r="W75" s="43">
        <f>SUM(W62:W74)</f>
        <v>0</v>
      </c>
      <c r="X75" s="23"/>
      <c r="Y75" s="43">
        <f>SUM(Y62:Y74)</f>
        <v>0</v>
      </c>
      <c r="Z75" s="26"/>
      <c r="AA75" s="43">
        <f>SUM(AA62:AA74)</f>
        <v>0</v>
      </c>
      <c r="AC75" s="43">
        <f>SUM(AC62:AC74)</f>
        <v>0</v>
      </c>
      <c r="AE75" s="33" t="str">
        <f t="shared" si="15"/>
        <v/>
      </c>
    </row>
    <row r="76" spans="2:31" x14ac:dyDescent="0.2">
      <c r="Z76" s="26"/>
      <c r="AC76" s="5"/>
      <c r="AE76" s="33" t="str">
        <f t="shared" si="15"/>
        <v/>
      </c>
    </row>
    <row r="77" spans="2:31" x14ac:dyDescent="0.2">
      <c r="B77" s="26">
        <f>B75+1</f>
        <v>47</v>
      </c>
      <c r="D77" s="1" t="s">
        <v>118</v>
      </c>
      <c r="F77" s="35">
        <v>0</v>
      </c>
      <c r="H77" s="35"/>
      <c r="L77" s="35">
        <f t="shared" ref="L77" si="16">F77-H77</f>
        <v>0</v>
      </c>
      <c r="N77" s="19"/>
      <c r="O77" s="19"/>
      <c r="P77" s="29">
        <v>0</v>
      </c>
      <c r="Q77" s="10">
        <v>0</v>
      </c>
      <c r="S77" s="10">
        <v>0</v>
      </c>
      <c r="T77" s="10"/>
      <c r="U77" s="10">
        <v>0</v>
      </c>
      <c r="V77" s="10"/>
      <c r="W77" s="10">
        <v>0</v>
      </c>
      <c r="X77" s="10"/>
      <c r="Y77" s="10">
        <v>0</v>
      </c>
      <c r="AA77" s="10">
        <v>0</v>
      </c>
      <c r="AC77" s="10">
        <f>Q77+S77+W77+Y77+AA77+U77</f>
        <v>0</v>
      </c>
      <c r="AE77" s="33" t="str">
        <f t="shared" si="15"/>
        <v/>
      </c>
    </row>
    <row r="78" spans="2:31" x14ac:dyDescent="0.2">
      <c r="Z78" s="26"/>
      <c r="AC78" s="5"/>
      <c r="AE78" s="33" t="str">
        <f t="shared" si="15"/>
        <v/>
      </c>
    </row>
    <row r="79" spans="2:31" x14ac:dyDescent="0.2">
      <c r="B79" s="26">
        <f>B77+1</f>
        <v>48</v>
      </c>
      <c r="D79" s="1" t="s">
        <v>131</v>
      </c>
      <c r="F79" s="36">
        <f>F75+F77</f>
        <v>0</v>
      </c>
      <c r="H79" s="36">
        <f>H75+H77</f>
        <v>0</v>
      </c>
      <c r="L79" s="36">
        <f>L75+L77</f>
        <v>0</v>
      </c>
      <c r="Q79" s="45">
        <f>Q75+Q77</f>
        <v>0</v>
      </c>
      <c r="R79" s="16"/>
      <c r="S79" s="45">
        <f>S75+S77</f>
        <v>0</v>
      </c>
      <c r="T79" s="5"/>
      <c r="U79" s="45">
        <f>U75+U77</f>
        <v>0</v>
      </c>
      <c r="V79" s="5"/>
      <c r="W79" s="45">
        <f>W75+W77</f>
        <v>0</v>
      </c>
      <c r="X79" s="5"/>
      <c r="Y79" s="45">
        <f>Y75+Y77</f>
        <v>0</v>
      </c>
      <c r="Z79" s="26"/>
      <c r="AA79" s="45">
        <f>AA75+AA77</f>
        <v>0</v>
      </c>
      <c r="AC79" s="45">
        <f>AC75+AC77</f>
        <v>0</v>
      </c>
      <c r="AE79" s="33" t="str">
        <f t="shared" si="15"/>
        <v/>
      </c>
    </row>
    <row r="80" spans="2:31" x14ac:dyDescent="0.2">
      <c r="D80" s="8"/>
      <c r="E80" s="8"/>
      <c r="F80" s="11"/>
      <c r="H80" s="11"/>
      <c r="L80" s="11"/>
      <c r="Z80" s="26"/>
      <c r="AE80" s="33" t="str">
        <f t="shared" si="15"/>
        <v/>
      </c>
    </row>
    <row r="81" spans="2:31" x14ac:dyDescent="0.2">
      <c r="F81" s="35"/>
      <c r="J81" s="19"/>
      <c r="AE81" s="33" t="str">
        <f t="shared" si="15"/>
        <v/>
      </c>
    </row>
    <row r="82" spans="2:31" x14ac:dyDescent="0.2">
      <c r="D82" s="8" t="s">
        <v>132</v>
      </c>
      <c r="F82" s="34"/>
      <c r="Z82" s="26"/>
      <c r="AE82" s="33" t="str">
        <f t="shared" si="15"/>
        <v/>
      </c>
    </row>
    <row r="83" spans="2:31" x14ac:dyDescent="0.2">
      <c r="Z83" s="26"/>
      <c r="AE83" s="33" t="str">
        <f t="shared" si="15"/>
        <v/>
      </c>
    </row>
    <row r="84" spans="2:31" x14ac:dyDescent="0.2">
      <c r="B84" s="26">
        <f>B79+1</f>
        <v>49</v>
      </c>
      <c r="D84" s="1" t="s">
        <v>133</v>
      </c>
      <c r="F84" s="35">
        <v>0</v>
      </c>
      <c r="H84" s="35"/>
      <c r="L84" s="35">
        <f t="shared" ref="L84:L88" si="17">F84-H84</f>
        <v>0</v>
      </c>
      <c r="N84" s="19"/>
      <c r="O84" s="19"/>
      <c r="P84" s="29">
        <v>0</v>
      </c>
      <c r="Q84" s="10">
        <v>0</v>
      </c>
      <c r="S84" s="10">
        <v>0</v>
      </c>
      <c r="T84" s="10"/>
      <c r="U84" s="10">
        <v>0</v>
      </c>
      <c r="V84" s="10"/>
      <c r="W84" s="10">
        <v>0</v>
      </c>
      <c r="X84" s="10"/>
      <c r="Y84" s="10">
        <v>0</v>
      </c>
      <c r="AA84" s="10">
        <v>0</v>
      </c>
      <c r="AC84" s="10">
        <f t="shared" ref="AC84:AC88" si="18">Q84+S84+W84+Y84+AA84+U84</f>
        <v>0</v>
      </c>
      <c r="AE84" s="33" t="str">
        <f t="shared" si="15"/>
        <v/>
      </c>
    </row>
    <row r="85" spans="2:31" x14ac:dyDescent="0.2">
      <c r="B85" s="26">
        <f>B84+1</f>
        <v>50</v>
      </c>
      <c r="D85" s="1" t="s">
        <v>135</v>
      </c>
      <c r="F85" s="35">
        <v>0</v>
      </c>
      <c r="H85" s="35"/>
      <c r="L85" s="35">
        <f t="shared" si="17"/>
        <v>0</v>
      </c>
      <c r="N85" s="19"/>
      <c r="O85" s="19"/>
      <c r="P85" s="29">
        <v>0</v>
      </c>
      <c r="Q85" s="10">
        <v>0</v>
      </c>
      <c r="S85" s="10">
        <v>0</v>
      </c>
      <c r="T85" s="10"/>
      <c r="U85" s="10">
        <v>0</v>
      </c>
      <c r="V85" s="10"/>
      <c r="W85" s="10">
        <v>0</v>
      </c>
      <c r="X85" s="10"/>
      <c r="Y85" s="10">
        <v>0</v>
      </c>
      <c r="AA85" s="10">
        <v>0</v>
      </c>
      <c r="AC85" s="10">
        <f t="shared" si="18"/>
        <v>0</v>
      </c>
      <c r="AE85" s="33" t="str">
        <f t="shared" si="15"/>
        <v/>
      </c>
    </row>
    <row r="86" spans="2:31" x14ac:dyDescent="0.2">
      <c r="B86" s="26">
        <f t="shared" ref="B86:B89" si="19">B85+1</f>
        <v>51</v>
      </c>
      <c r="D86" s="1" t="s">
        <v>136</v>
      </c>
      <c r="F86" s="35">
        <v>0</v>
      </c>
      <c r="H86" s="35"/>
      <c r="L86" s="35">
        <f t="shared" si="17"/>
        <v>0</v>
      </c>
      <c r="N86" s="19"/>
      <c r="O86" s="19"/>
      <c r="P86" s="29">
        <v>0</v>
      </c>
      <c r="Q86" s="10">
        <v>0</v>
      </c>
      <c r="S86" s="10">
        <v>0</v>
      </c>
      <c r="T86" s="10"/>
      <c r="U86" s="10">
        <v>0</v>
      </c>
      <c r="V86" s="10"/>
      <c r="W86" s="10">
        <v>0</v>
      </c>
      <c r="X86" s="10"/>
      <c r="Y86" s="10">
        <v>0</v>
      </c>
      <c r="AA86" s="10">
        <v>0</v>
      </c>
      <c r="AC86" s="10">
        <f t="shared" si="18"/>
        <v>0</v>
      </c>
      <c r="AE86" s="33" t="str">
        <f t="shared" si="15"/>
        <v/>
      </c>
    </row>
    <row r="87" spans="2:31" x14ac:dyDescent="0.2">
      <c r="B87" s="26">
        <f t="shared" si="19"/>
        <v>52</v>
      </c>
      <c r="D87" s="1" t="s">
        <v>137</v>
      </c>
      <c r="F87" s="35">
        <v>0</v>
      </c>
      <c r="H87" s="35"/>
      <c r="L87" s="35">
        <f t="shared" si="17"/>
        <v>0</v>
      </c>
      <c r="N87" s="19"/>
      <c r="O87" s="19"/>
      <c r="P87" s="29">
        <v>0</v>
      </c>
      <c r="Q87" s="10">
        <v>0</v>
      </c>
      <c r="S87" s="10">
        <v>0</v>
      </c>
      <c r="T87" s="10"/>
      <c r="U87" s="10">
        <v>0</v>
      </c>
      <c r="V87" s="10"/>
      <c r="W87" s="10">
        <v>0</v>
      </c>
      <c r="X87" s="10"/>
      <c r="Y87" s="10">
        <v>0</v>
      </c>
      <c r="AA87" s="10">
        <v>0</v>
      </c>
      <c r="AC87" s="10">
        <f t="shared" si="18"/>
        <v>0</v>
      </c>
      <c r="AE87" s="33" t="str">
        <f t="shared" si="15"/>
        <v/>
      </c>
    </row>
    <row r="88" spans="2:31" x14ac:dyDescent="0.2">
      <c r="B88" s="26">
        <f t="shared" si="19"/>
        <v>53</v>
      </c>
      <c r="D88" s="1" t="s">
        <v>138</v>
      </c>
      <c r="F88" s="35">
        <v>0</v>
      </c>
      <c r="H88" s="35"/>
      <c r="L88" s="35">
        <f t="shared" si="17"/>
        <v>0</v>
      </c>
      <c r="P88" s="29">
        <v>0</v>
      </c>
      <c r="Q88" s="10">
        <v>0</v>
      </c>
      <c r="S88" s="10">
        <v>0</v>
      </c>
      <c r="T88" s="10"/>
      <c r="U88" s="10">
        <v>0</v>
      </c>
      <c r="V88" s="10"/>
      <c r="W88" s="10">
        <v>0</v>
      </c>
      <c r="X88" s="10"/>
      <c r="Y88" s="10">
        <v>0</v>
      </c>
      <c r="AA88" s="10">
        <v>0</v>
      </c>
      <c r="AC88" s="10">
        <f t="shared" si="18"/>
        <v>0</v>
      </c>
      <c r="AE88" s="33" t="str">
        <f t="shared" si="15"/>
        <v/>
      </c>
    </row>
    <row r="89" spans="2:31" x14ac:dyDescent="0.2">
      <c r="B89" s="26">
        <f t="shared" si="19"/>
        <v>54</v>
      </c>
      <c r="D89" s="1" t="s">
        <v>139</v>
      </c>
      <c r="F89" s="36">
        <f>SUM(F82:F88)</f>
        <v>0</v>
      </c>
      <c r="H89" s="36">
        <f>SUM(H82:H88)</f>
        <v>0</v>
      </c>
      <c r="L89" s="36">
        <f>SUM(L82:L88)</f>
        <v>0</v>
      </c>
      <c r="Q89" s="46">
        <f>SUM(Q82:Q88)</f>
        <v>0</v>
      </c>
      <c r="R89" s="44"/>
      <c r="S89" s="46">
        <f>SUM(S82:S88)</f>
        <v>0</v>
      </c>
      <c r="T89" s="44"/>
      <c r="U89" s="46">
        <f>SUM(U82:U88)</f>
        <v>0</v>
      </c>
      <c r="V89" s="44"/>
      <c r="W89" s="46">
        <f>SUM(W82:W88)</f>
        <v>0</v>
      </c>
      <c r="X89" s="44"/>
      <c r="Y89" s="46">
        <f>SUM(Y82:Y88)</f>
        <v>0</v>
      </c>
      <c r="Z89" s="26"/>
      <c r="AA89" s="46">
        <f>SUM(AA82:AA88)</f>
        <v>0</v>
      </c>
      <c r="AC89" s="46">
        <f>SUM(AC82:AC88)</f>
        <v>0</v>
      </c>
      <c r="AE89" s="33" t="str">
        <f t="shared" si="15"/>
        <v/>
      </c>
    </row>
    <row r="90" spans="2:31" x14ac:dyDescent="0.2">
      <c r="Z90" s="26"/>
      <c r="AE90" s="33" t="str">
        <f t="shared" si="15"/>
        <v/>
      </c>
    </row>
    <row r="91" spans="2:31" x14ac:dyDescent="0.2">
      <c r="AE91" s="33" t="str">
        <f t="shared" si="15"/>
        <v/>
      </c>
    </row>
    <row r="92" spans="2:31" x14ac:dyDescent="0.2">
      <c r="B92" s="26">
        <f>B89+1</f>
        <v>55</v>
      </c>
      <c r="D92" s="1" t="s">
        <v>140</v>
      </c>
      <c r="F92" s="36">
        <f>F79+F89</f>
        <v>0</v>
      </c>
      <c r="H92" s="36">
        <f>H79+H89</f>
        <v>0</v>
      </c>
      <c r="L92" s="36">
        <f>L79+L89</f>
        <v>0</v>
      </c>
      <c r="Q92" s="43">
        <f>Q79+Q89</f>
        <v>0</v>
      </c>
      <c r="R92" s="5"/>
      <c r="S92" s="45">
        <f>S79+S89</f>
        <v>0</v>
      </c>
      <c r="T92" s="5"/>
      <c r="U92" s="45">
        <f>U79+U89</f>
        <v>0</v>
      </c>
      <c r="V92" s="5"/>
      <c r="W92" s="45">
        <f>W79+W89</f>
        <v>0</v>
      </c>
      <c r="X92" s="5"/>
      <c r="Y92" s="45">
        <f>Y79+Y89</f>
        <v>0</v>
      </c>
      <c r="Z92" s="5"/>
      <c r="AA92" s="45">
        <f>AA79+AA89</f>
        <v>0</v>
      </c>
      <c r="AB92" s="5"/>
      <c r="AC92" s="45">
        <f>AC79+AC89</f>
        <v>0</v>
      </c>
      <c r="AE92" s="33" t="str">
        <f t="shared" si="15"/>
        <v/>
      </c>
    </row>
    <row r="93" spans="2:31" x14ac:dyDescent="0.2">
      <c r="AE93" s="33" t="str">
        <f t="shared" si="15"/>
        <v/>
      </c>
    </row>
    <row r="94" spans="2:31" x14ac:dyDescent="0.2">
      <c r="AE94" s="33" t="str">
        <f t="shared" si="15"/>
        <v/>
      </c>
    </row>
    <row r="95" spans="2:31" x14ac:dyDescent="0.2">
      <c r="B95" s="26">
        <f>B92+1</f>
        <v>56</v>
      </c>
      <c r="D95" s="1" t="s">
        <v>141</v>
      </c>
      <c r="F95" s="115">
        <v>6.0821321807016528E-2</v>
      </c>
      <c r="G95" s="116"/>
      <c r="H95" s="115">
        <v>6.0821321807016528E-2</v>
      </c>
      <c r="I95" s="116"/>
      <c r="J95" s="116"/>
      <c r="K95" s="116"/>
      <c r="L95" s="115">
        <v>6.0821321807016528E-2</v>
      </c>
      <c r="M95" s="116"/>
      <c r="N95" s="116"/>
      <c r="O95" s="116"/>
      <c r="P95" s="117"/>
      <c r="Q95" s="118">
        <f>$F$95</f>
        <v>6.0821321807016528E-2</v>
      </c>
      <c r="R95" s="119"/>
      <c r="S95" s="118">
        <f>$F$95</f>
        <v>6.0821321807016528E-2</v>
      </c>
      <c r="T95" s="118"/>
      <c r="U95" s="118">
        <f>$F$95</f>
        <v>6.0821321807016528E-2</v>
      </c>
      <c r="V95" s="119"/>
      <c r="W95" s="118">
        <f>$F$95</f>
        <v>6.0821321807016528E-2</v>
      </c>
      <c r="X95" s="119"/>
      <c r="Y95" s="118">
        <f>$F$95</f>
        <v>6.0821321807016528E-2</v>
      </c>
      <c r="Z95" s="118"/>
      <c r="AA95" s="118">
        <f>$F$95</f>
        <v>6.0821321807016528E-2</v>
      </c>
      <c r="AC95" s="47">
        <f>F95</f>
        <v>6.0821321807016528E-2</v>
      </c>
      <c r="AE95" s="33" t="str">
        <f t="shared" si="15"/>
        <v/>
      </c>
    </row>
    <row r="96" spans="2:31" x14ac:dyDescent="0.2">
      <c r="AE96" s="33" t="str">
        <f t="shared" si="15"/>
        <v/>
      </c>
    </row>
    <row r="97" spans="2:31" x14ac:dyDescent="0.2">
      <c r="B97" s="26">
        <f>B95+1</f>
        <v>57</v>
      </c>
      <c r="D97" s="1" t="s">
        <v>142</v>
      </c>
      <c r="F97" s="36">
        <f>F92*F95</f>
        <v>0</v>
      </c>
      <c r="H97" s="36">
        <f>H92*H95</f>
        <v>0</v>
      </c>
      <c r="L97" s="36">
        <f>L92*L95</f>
        <v>0</v>
      </c>
      <c r="Q97" s="45">
        <f>Q92*Q95</f>
        <v>0</v>
      </c>
      <c r="S97" s="45">
        <f>S92*S95</f>
        <v>0</v>
      </c>
      <c r="T97" s="5"/>
      <c r="U97" s="45">
        <f>U92*U95</f>
        <v>0</v>
      </c>
      <c r="W97" s="45">
        <f>W92*W95</f>
        <v>0</v>
      </c>
      <c r="Y97" s="45">
        <f>Y92*Y95</f>
        <v>0</v>
      </c>
      <c r="AA97" s="45">
        <f>AA92*AA95</f>
        <v>0</v>
      </c>
      <c r="AC97" s="45">
        <f t="shared" ref="AC97" si="20">Q97+S97+W97+Y97+AA97+U97</f>
        <v>0</v>
      </c>
      <c r="AE97" s="33" t="str">
        <f t="shared" si="15"/>
        <v/>
      </c>
    </row>
    <row r="98" spans="2:31" x14ac:dyDescent="0.2">
      <c r="F98" s="35"/>
      <c r="H98" s="35"/>
      <c r="L98" s="35"/>
      <c r="AE98" s="33" t="str">
        <f t="shared" si="15"/>
        <v/>
      </c>
    </row>
    <row r="99" spans="2:31" x14ac:dyDescent="0.2">
      <c r="F99" s="35"/>
      <c r="H99" s="35"/>
      <c r="L99" s="35"/>
      <c r="AE99" s="33" t="str">
        <f t="shared" si="15"/>
        <v/>
      </c>
    </row>
    <row r="100" spans="2:31" x14ac:dyDescent="0.2">
      <c r="D100" s="8" t="s">
        <v>21</v>
      </c>
      <c r="AE100" s="33" t="str">
        <f t="shared" si="15"/>
        <v/>
      </c>
    </row>
    <row r="101" spans="2:31" x14ac:dyDescent="0.2">
      <c r="AE101" s="33" t="str">
        <f t="shared" si="15"/>
        <v/>
      </c>
    </row>
    <row r="102" spans="2:31" x14ac:dyDescent="0.2">
      <c r="B102" s="26">
        <f>B97+1</f>
        <v>58</v>
      </c>
      <c r="D102" s="1" t="s">
        <v>143</v>
      </c>
      <c r="F102" s="35">
        <v>0</v>
      </c>
      <c r="H102" s="35"/>
      <c r="L102" s="35">
        <f t="shared" ref="L102:L103" si="21">F102-H102</f>
        <v>0</v>
      </c>
      <c r="P102" s="29">
        <v>0</v>
      </c>
      <c r="Q102" s="10">
        <v>0</v>
      </c>
      <c r="S102" s="10">
        <v>0</v>
      </c>
      <c r="T102" s="10"/>
      <c r="U102" s="10">
        <v>0</v>
      </c>
      <c r="V102" s="10"/>
      <c r="W102" s="10">
        <v>0</v>
      </c>
      <c r="X102" s="10"/>
      <c r="Y102" s="10">
        <v>0</v>
      </c>
      <c r="AA102" s="10">
        <v>0</v>
      </c>
      <c r="AC102" s="10">
        <f t="shared" ref="AC102:AC103" si="22">Q102+S102+W102+Y102+AA102+U102</f>
        <v>0</v>
      </c>
      <c r="AE102" s="33" t="str">
        <f t="shared" si="15"/>
        <v/>
      </c>
    </row>
    <row r="103" spans="2:31" x14ac:dyDescent="0.2">
      <c r="B103" s="26">
        <f>B102+1</f>
        <v>59</v>
      </c>
      <c r="D103" s="1" t="s">
        <v>118</v>
      </c>
      <c r="F103" s="35">
        <v>0</v>
      </c>
      <c r="H103" s="35"/>
      <c r="L103" s="35">
        <f t="shared" si="21"/>
        <v>0</v>
      </c>
      <c r="N103" s="19"/>
      <c r="O103" s="19"/>
      <c r="P103" s="29">
        <v>0</v>
      </c>
      <c r="Q103" s="10">
        <v>0</v>
      </c>
      <c r="S103" s="10">
        <v>0</v>
      </c>
      <c r="T103" s="10"/>
      <c r="U103" s="10">
        <v>0</v>
      </c>
      <c r="V103" s="10"/>
      <c r="W103" s="10">
        <v>0</v>
      </c>
      <c r="X103" s="10"/>
      <c r="Y103" s="10">
        <v>0</v>
      </c>
      <c r="AA103" s="10">
        <v>0</v>
      </c>
      <c r="AC103" s="10">
        <f t="shared" si="22"/>
        <v>0</v>
      </c>
      <c r="AE103" s="33" t="str">
        <f t="shared" si="15"/>
        <v/>
      </c>
    </row>
    <row r="104" spans="2:31" x14ac:dyDescent="0.2">
      <c r="B104" s="26">
        <f>B103+1</f>
        <v>60</v>
      </c>
      <c r="D104" s="1" t="s">
        <v>145</v>
      </c>
      <c r="F104" s="36">
        <f>F102+F103</f>
        <v>0</v>
      </c>
      <c r="H104" s="36">
        <f>H102+H103</f>
        <v>0</v>
      </c>
      <c r="L104" s="36">
        <f>L102+L103</f>
        <v>0</v>
      </c>
      <c r="Q104" s="36">
        <f>Q102+Q103</f>
        <v>0</v>
      </c>
      <c r="S104" s="36">
        <f>S102+S103</f>
        <v>0</v>
      </c>
      <c r="T104" s="35"/>
      <c r="U104" s="36">
        <f>U102+U103</f>
        <v>0</v>
      </c>
      <c r="V104" s="10"/>
      <c r="W104" s="36">
        <f>W102+W103</f>
        <v>0</v>
      </c>
      <c r="X104" s="10"/>
      <c r="Y104" s="36">
        <f>Y102+Y103</f>
        <v>0</v>
      </c>
      <c r="AA104" s="36">
        <f>AA102+AA103</f>
        <v>0</v>
      </c>
      <c r="AC104" s="36">
        <f>AC102+AC103</f>
        <v>0</v>
      </c>
      <c r="AE104" s="33" t="str">
        <f t="shared" si="15"/>
        <v/>
      </c>
    </row>
    <row r="105" spans="2:31" x14ac:dyDescent="0.2">
      <c r="AE105" s="33" t="str">
        <f t="shared" si="15"/>
        <v/>
      </c>
    </row>
    <row r="106" spans="2:31" x14ac:dyDescent="0.2">
      <c r="D106" s="8" t="s">
        <v>146</v>
      </c>
      <c r="F106" s="35"/>
      <c r="H106" s="35"/>
      <c r="L106" s="35"/>
      <c r="AE106" s="33" t="str">
        <f t="shared" si="15"/>
        <v/>
      </c>
    </row>
    <row r="107" spans="2:31" x14ac:dyDescent="0.2">
      <c r="F107" s="35"/>
      <c r="H107" s="35"/>
      <c r="L107" s="35"/>
      <c r="AE107" s="33" t="str">
        <f t="shared" si="15"/>
        <v/>
      </c>
    </row>
    <row r="108" spans="2:31" x14ac:dyDescent="0.2">
      <c r="B108" s="26">
        <f>B104+1</f>
        <v>61</v>
      </c>
      <c r="D108" s="1" t="s">
        <v>147</v>
      </c>
      <c r="F108" s="35">
        <v>0</v>
      </c>
      <c r="H108" s="35"/>
      <c r="L108" s="35">
        <f t="shared" ref="L108:L109" si="23">F108-H108</f>
        <v>0</v>
      </c>
      <c r="N108" s="19"/>
      <c r="O108" s="19"/>
      <c r="P108" s="29">
        <v>0</v>
      </c>
      <c r="Q108" s="10">
        <v>0</v>
      </c>
      <c r="S108" s="10">
        <v>0</v>
      </c>
      <c r="T108" s="10"/>
      <c r="U108" s="10">
        <v>0</v>
      </c>
      <c r="V108" s="10"/>
      <c r="W108" s="10">
        <v>0</v>
      </c>
      <c r="X108" s="10"/>
      <c r="Y108" s="10">
        <v>0</v>
      </c>
      <c r="AA108" s="10">
        <v>0</v>
      </c>
      <c r="AC108" s="10">
        <f t="shared" ref="AC108:AC109" si="24">Q108+S108+W108+Y108+AA108+U108</f>
        <v>0</v>
      </c>
      <c r="AE108" s="33" t="str">
        <f t="shared" si="15"/>
        <v/>
      </c>
    </row>
    <row r="109" spans="2:31" x14ac:dyDescent="0.2">
      <c r="B109" s="26">
        <f>B108+1</f>
        <v>62</v>
      </c>
      <c r="D109" s="1" t="s">
        <v>149</v>
      </c>
      <c r="F109" s="35">
        <v>0</v>
      </c>
      <c r="H109" s="35"/>
      <c r="L109" s="35">
        <f t="shared" si="23"/>
        <v>0</v>
      </c>
      <c r="P109" s="29">
        <v>0</v>
      </c>
      <c r="Q109" s="10">
        <v>0</v>
      </c>
      <c r="S109" s="10">
        <v>0</v>
      </c>
      <c r="T109" s="10"/>
      <c r="U109" s="10">
        <v>0</v>
      </c>
      <c r="V109" s="10"/>
      <c r="W109" s="10">
        <v>0</v>
      </c>
      <c r="X109" s="10"/>
      <c r="Y109" s="10">
        <v>0</v>
      </c>
      <c r="AA109" s="10">
        <v>0</v>
      </c>
      <c r="AC109" s="10">
        <f t="shared" si="24"/>
        <v>0</v>
      </c>
      <c r="AE109" s="33" t="str">
        <f t="shared" si="15"/>
        <v/>
      </c>
    </row>
    <row r="110" spans="2:31" x14ac:dyDescent="0.2">
      <c r="B110" s="26">
        <f>B109+1</f>
        <v>63</v>
      </c>
      <c r="D110" s="1" t="s">
        <v>151</v>
      </c>
      <c r="F110" s="36">
        <f>F108+F109</f>
        <v>0</v>
      </c>
      <c r="H110" s="36">
        <f>H108+H109</f>
        <v>0</v>
      </c>
      <c r="L110" s="36">
        <f>L108+L109</f>
        <v>0</v>
      </c>
      <c r="Q110" s="36">
        <f>Q108+Q109</f>
        <v>0</v>
      </c>
      <c r="S110" s="36">
        <f>S108+S109</f>
        <v>0</v>
      </c>
      <c r="T110" s="35"/>
      <c r="U110" s="36">
        <f>U108+U109</f>
        <v>0</v>
      </c>
      <c r="V110" s="10"/>
      <c r="W110" s="36">
        <f>W108+W109</f>
        <v>0</v>
      </c>
      <c r="X110" s="10"/>
      <c r="Y110" s="36">
        <f>Y108+Y109</f>
        <v>0</v>
      </c>
      <c r="AA110" s="36">
        <f>AA108+AA109</f>
        <v>0</v>
      </c>
      <c r="AC110" s="36">
        <f>AC108+AC109</f>
        <v>0</v>
      </c>
      <c r="AE110" s="33" t="str">
        <f t="shared" si="15"/>
        <v/>
      </c>
    </row>
    <row r="111" spans="2:31" x14ac:dyDescent="0.2">
      <c r="AE111" s="33" t="str">
        <f t="shared" si="15"/>
        <v/>
      </c>
    </row>
    <row r="112" spans="2:31" x14ac:dyDescent="0.2">
      <c r="AE112" s="33" t="str">
        <f t="shared" si="15"/>
        <v/>
      </c>
    </row>
    <row r="113" spans="2:31" x14ac:dyDescent="0.2">
      <c r="D113" s="8" t="s">
        <v>152</v>
      </c>
      <c r="AE113" s="33" t="str">
        <f t="shared" si="15"/>
        <v/>
      </c>
    </row>
    <row r="114" spans="2:31" x14ac:dyDescent="0.2">
      <c r="AE114" s="33" t="str">
        <f t="shared" si="15"/>
        <v/>
      </c>
    </row>
    <row r="115" spans="2:31" x14ac:dyDescent="0.2">
      <c r="D115" s="1" t="s">
        <v>8</v>
      </c>
      <c r="AE115" s="33" t="str">
        <f t="shared" si="15"/>
        <v/>
      </c>
    </row>
    <row r="116" spans="2:31" x14ac:dyDescent="0.2">
      <c r="B116" s="26">
        <f>B110+1</f>
        <v>64</v>
      </c>
      <c r="D116" s="12" t="s">
        <v>153</v>
      </c>
      <c r="F116" s="35">
        <v>2247538.0139059885</v>
      </c>
      <c r="H116" s="17"/>
      <c r="L116" s="35">
        <f t="shared" ref="L116:L160" si="25">F116-H116</f>
        <v>2247538.0139059885</v>
      </c>
      <c r="N116" s="19" t="s">
        <v>222</v>
      </c>
      <c r="O116" s="19"/>
      <c r="P116" s="29">
        <v>4</v>
      </c>
      <c r="Q116" s="10">
        <v>1878311.1040714213</v>
      </c>
      <c r="S116" s="10">
        <v>161486.41315728414</v>
      </c>
      <c r="T116" s="10"/>
      <c r="U116" s="10">
        <v>40328.527901042762</v>
      </c>
      <c r="V116" s="10"/>
      <c r="W116" s="10">
        <v>152523.42553920622</v>
      </c>
      <c r="X116" s="10"/>
      <c r="Y116" s="10">
        <v>14888.543237034275</v>
      </c>
      <c r="AA116" s="10">
        <v>0</v>
      </c>
      <c r="AC116" s="10">
        <f t="shared" ref="AC116:AC131" si="26">Q116+S116+W116+Y116+AA116+U116</f>
        <v>2247538.0139059885</v>
      </c>
      <c r="AE116" s="33" t="str">
        <f t="shared" si="15"/>
        <v/>
      </c>
    </row>
    <row r="117" spans="2:31" x14ac:dyDescent="0.2">
      <c r="B117" s="26">
        <f t="shared" ref="B117:B122" si="27">B116+1</f>
        <v>65</v>
      </c>
      <c r="D117" s="12" t="s">
        <v>155</v>
      </c>
      <c r="F117" s="35">
        <v>0</v>
      </c>
      <c r="H117" s="17"/>
      <c r="L117" s="35">
        <f t="shared" si="25"/>
        <v>0</v>
      </c>
      <c r="P117" s="29">
        <v>0</v>
      </c>
      <c r="Q117" s="10">
        <v>0</v>
      </c>
      <c r="S117" s="10">
        <v>0</v>
      </c>
      <c r="T117" s="10"/>
      <c r="U117" s="10">
        <v>0</v>
      </c>
      <c r="V117" s="10"/>
      <c r="W117" s="10">
        <v>0</v>
      </c>
      <c r="X117" s="10"/>
      <c r="Y117" s="10">
        <v>0</v>
      </c>
      <c r="AA117" s="10">
        <v>0</v>
      </c>
      <c r="AC117" s="10">
        <f t="shared" si="26"/>
        <v>0</v>
      </c>
      <c r="AE117" s="33" t="str">
        <f t="shared" si="15"/>
        <v/>
      </c>
    </row>
    <row r="118" spans="2:31" x14ac:dyDescent="0.2">
      <c r="B118" s="26">
        <f t="shared" si="27"/>
        <v>66</v>
      </c>
      <c r="D118" s="12" t="s">
        <v>157</v>
      </c>
      <c r="F118" s="35">
        <v>0</v>
      </c>
      <c r="H118" s="17"/>
      <c r="L118" s="35">
        <f t="shared" si="25"/>
        <v>0</v>
      </c>
      <c r="P118" s="29">
        <v>0</v>
      </c>
      <c r="Q118" s="10">
        <v>0</v>
      </c>
      <c r="S118" s="10">
        <v>0</v>
      </c>
      <c r="T118" s="10"/>
      <c r="U118" s="10">
        <v>0</v>
      </c>
      <c r="V118" s="10"/>
      <c r="W118" s="10">
        <v>0</v>
      </c>
      <c r="X118" s="10"/>
      <c r="Y118" s="10">
        <v>0</v>
      </c>
      <c r="AA118" s="10">
        <v>0</v>
      </c>
      <c r="AC118" s="10">
        <f t="shared" si="26"/>
        <v>0</v>
      </c>
      <c r="AE118" s="33" t="str">
        <f t="shared" si="15"/>
        <v/>
      </c>
    </row>
    <row r="119" spans="2:31" x14ac:dyDescent="0.2">
      <c r="B119" s="26">
        <f t="shared" si="27"/>
        <v>67</v>
      </c>
      <c r="D119" s="12" t="s">
        <v>159</v>
      </c>
      <c r="F119" s="35">
        <v>0</v>
      </c>
      <c r="H119" s="17"/>
      <c r="L119" s="35">
        <f t="shared" si="25"/>
        <v>0</v>
      </c>
      <c r="N119" s="19"/>
      <c r="O119" s="19"/>
      <c r="P119" s="29">
        <v>0</v>
      </c>
      <c r="Q119" s="10">
        <v>0</v>
      </c>
      <c r="S119" s="10">
        <v>0</v>
      </c>
      <c r="T119" s="10"/>
      <c r="U119" s="10">
        <v>0</v>
      </c>
      <c r="V119" s="10"/>
      <c r="W119" s="10">
        <v>0</v>
      </c>
      <c r="X119" s="10"/>
      <c r="Y119" s="10">
        <v>0</v>
      </c>
      <c r="AA119" s="10">
        <v>0</v>
      </c>
      <c r="AC119" s="10">
        <f t="shared" si="26"/>
        <v>0</v>
      </c>
      <c r="AE119" s="33" t="str">
        <f t="shared" si="15"/>
        <v/>
      </c>
    </row>
    <row r="120" spans="2:31" x14ac:dyDescent="0.2">
      <c r="B120" s="26">
        <f t="shared" si="27"/>
        <v>68</v>
      </c>
      <c r="D120" s="12" t="s">
        <v>161</v>
      </c>
      <c r="F120" s="35">
        <v>0</v>
      </c>
      <c r="H120" s="17"/>
      <c r="L120" s="35">
        <f t="shared" si="25"/>
        <v>0</v>
      </c>
      <c r="N120" s="6" t="s">
        <v>223</v>
      </c>
      <c r="P120" s="29">
        <v>0</v>
      </c>
      <c r="Q120" s="10">
        <v>0</v>
      </c>
      <c r="S120" s="10">
        <v>0</v>
      </c>
      <c r="T120" s="10"/>
      <c r="U120" s="10">
        <v>0</v>
      </c>
      <c r="V120" s="10"/>
      <c r="W120" s="10">
        <v>0</v>
      </c>
      <c r="X120" s="10"/>
      <c r="Y120" s="10">
        <v>0</v>
      </c>
      <c r="AA120" s="10">
        <v>0</v>
      </c>
      <c r="AC120" s="10">
        <f t="shared" si="26"/>
        <v>0</v>
      </c>
      <c r="AE120" s="33" t="str">
        <f t="shared" si="15"/>
        <v/>
      </c>
    </row>
    <row r="121" spans="2:31" x14ac:dyDescent="0.2">
      <c r="B121" s="26">
        <f t="shared" si="27"/>
        <v>69</v>
      </c>
      <c r="D121" s="12" t="s">
        <v>162</v>
      </c>
      <c r="F121" s="35">
        <v>0</v>
      </c>
      <c r="H121" s="17"/>
      <c r="L121" s="35">
        <f t="shared" si="25"/>
        <v>0</v>
      </c>
      <c r="P121" s="29">
        <v>0</v>
      </c>
      <c r="Q121" s="10">
        <v>0</v>
      </c>
      <c r="S121" s="10">
        <v>0</v>
      </c>
      <c r="T121" s="10"/>
      <c r="U121" s="10">
        <v>0</v>
      </c>
      <c r="V121" s="10"/>
      <c r="W121" s="10">
        <v>0</v>
      </c>
      <c r="X121" s="10"/>
      <c r="Y121" s="10">
        <v>0</v>
      </c>
      <c r="AA121" s="10">
        <v>0</v>
      </c>
      <c r="AC121" s="10">
        <f t="shared" si="26"/>
        <v>0</v>
      </c>
      <c r="AE121" s="33" t="str">
        <f t="shared" si="15"/>
        <v/>
      </c>
    </row>
    <row r="122" spans="2:31" x14ac:dyDescent="0.2">
      <c r="B122" s="26">
        <f t="shared" si="27"/>
        <v>70</v>
      </c>
      <c r="D122" s="12" t="s">
        <v>164</v>
      </c>
      <c r="F122" s="35">
        <v>0</v>
      </c>
      <c r="H122" s="17"/>
      <c r="L122" s="35">
        <f t="shared" si="25"/>
        <v>0</v>
      </c>
      <c r="P122" s="29">
        <v>0</v>
      </c>
      <c r="Q122" s="10">
        <v>0</v>
      </c>
      <c r="S122" s="10">
        <v>0</v>
      </c>
      <c r="T122" s="10"/>
      <c r="U122" s="10">
        <v>0</v>
      </c>
      <c r="V122" s="10"/>
      <c r="W122" s="10">
        <v>0</v>
      </c>
      <c r="X122" s="10"/>
      <c r="Y122" s="10">
        <v>0</v>
      </c>
      <c r="AA122" s="10">
        <v>0</v>
      </c>
      <c r="AC122" s="10">
        <f t="shared" si="26"/>
        <v>0</v>
      </c>
      <c r="AE122" s="33" t="str">
        <f t="shared" si="15"/>
        <v/>
      </c>
    </row>
    <row r="123" spans="2:31" x14ac:dyDescent="0.2">
      <c r="D123" s="1" t="s">
        <v>9</v>
      </c>
      <c r="U123" s="10"/>
      <c r="AE123" s="33" t="str">
        <f t="shared" si="15"/>
        <v/>
      </c>
    </row>
    <row r="124" spans="2:31" x14ac:dyDescent="0.2">
      <c r="B124" s="26">
        <f>B122+1</f>
        <v>71</v>
      </c>
      <c r="D124" s="12" t="s">
        <v>166</v>
      </c>
      <c r="F124" s="35">
        <v>0</v>
      </c>
      <c r="H124" s="17"/>
      <c r="L124" s="35">
        <f t="shared" si="25"/>
        <v>0</v>
      </c>
      <c r="P124" s="29">
        <v>0</v>
      </c>
      <c r="Q124" s="10">
        <v>0</v>
      </c>
      <c r="S124" s="10">
        <v>0</v>
      </c>
      <c r="T124" s="10"/>
      <c r="U124" s="10">
        <v>0</v>
      </c>
      <c r="V124" s="10"/>
      <c r="W124" s="10">
        <v>0</v>
      </c>
      <c r="X124" s="10"/>
      <c r="Y124" s="10">
        <v>0</v>
      </c>
      <c r="AA124" s="10">
        <v>0</v>
      </c>
      <c r="AC124" s="10">
        <f t="shared" si="26"/>
        <v>0</v>
      </c>
      <c r="AE124" s="33" t="str">
        <f t="shared" si="15"/>
        <v/>
      </c>
    </row>
    <row r="125" spans="2:31" x14ac:dyDescent="0.2">
      <c r="B125" s="26">
        <f t="shared" ref="B125:B131" si="28">B124+1</f>
        <v>72</v>
      </c>
      <c r="D125" s="12" t="s">
        <v>167</v>
      </c>
      <c r="F125" s="35">
        <v>0</v>
      </c>
      <c r="H125" s="17"/>
      <c r="L125" s="35">
        <f t="shared" si="25"/>
        <v>0</v>
      </c>
      <c r="P125" s="29">
        <v>0</v>
      </c>
      <c r="Q125" s="10">
        <v>0</v>
      </c>
      <c r="S125" s="10">
        <v>0</v>
      </c>
      <c r="T125" s="10"/>
      <c r="U125" s="10">
        <v>0</v>
      </c>
      <c r="V125" s="10"/>
      <c r="W125" s="10">
        <v>0</v>
      </c>
      <c r="X125" s="10"/>
      <c r="Y125" s="10">
        <v>0</v>
      </c>
      <c r="AA125" s="10">
        <v>0</v>
      </c>
      <c r="AC125" s="10">
        <f t="shared" si="26"/>
        <v>0</v>
      </c>
      <c r="AE125" s="33" t="str">
        <f t="shared" si="15"/>
        <v/>
      </c>
    </row>
    <row r="126" spans="2:31" x14ac:dyDescent="0.2">
      <c r="B126" s="26">
        <f t="shared" si="28"/>
        <v>73</v>
      </c>
      <c r="D126" s="12" t="s">
        <v>169</v>
      </c>
      <c r="F126" s="35">
        <v>0</v>
      </c>
      <c r="H126" s="17"/>
      <c r="L126" s="35">
        <f t="shared" si="25"/>
        <v>0</v>
      </c>
      <c r="P126" s="29">
        <v>0</v>
      </c>
      <c r="Q126" s="10">
        <v>0</v>
      </c>
      <c r="S126" s="10">
        <v>0</v>
      </c>
      <c r="T126" s="10"/>
      <c r="U126" s="10">
        <v>0</v>
      </c>
      <c r="V126" s="10"/>
      <c r="W126" s="10">
        <v>0</v>
      </c>
      <c r="X126" s="10"/>
      <c r="Y126" s="10">
        <v>0</v>
      </c>
      <c r="AA126" s="10">
        <v>0</v>
      </c>
      <c r="AC126" s="10">
        <f t="shared" si="26"/>
        <v>0</v>
      </c>
      <c r="AE126" s="33" t="str">
        <f t="shared" si="15"/>
        <v/>
      </c>
    </row>
    <row r="127" spans="2:31" x14ac:dyDescent="0.2">
      <c r="B127" s="26">
        <f t="shared" si="28"/>
        <v>74</v>
      </c>
      <c r="D127" s="12" t="s">
        <v>170</v>
      </c>
      <c r="F127" s="35">
        <v>0</v>
      </c>
      <c r="H127" s="17"/>
      <c r="L127" s="35">
        <f t="shared" si="25"/>
        <v>0</v>
      </c>
      <c r="P127" s="29">
        <v>0</v>
      </c>
      <c r="Q127" s="10">
        <v>0</v>
      </c>
      <c r="S127" s="10">
        <v>0</v>
      </c>
      <c r="T127" s="10"/>
      <c r="U127" s="10">
        <v>0</v>
      </c>
      <c r="V127" s="10"/>
      <c r="W127" s="10">
        <v>0</v>
      </c>
      <c r="X127" s="10"/>
      <c r="Y127" s="10">
        <v>0</v>
      </c>
      <c r="AA127" s="10">
        <v>0</v>
      </c>
      <c r="AC127" s="10">
        <f t="shared" si="26"/>
        <v>0</v>
      </c>
      <c r="AE127" s="33" t="str">
        <f t="shared" si="15"/>
        <v/>
      </c>
    </row>
    <row r="128" spans="2:31" x14ac:dyDescent="0.2">
      <c r="B128" s="26">
        <f t="shared" si="28"/>
        <v>75</v>
      </c>
      <c r="D128" s="12" t="s">
        <v>101</v>
      </c>
      <c r="F128" s="35">
        <v>0</v>
      </c>
      <c r="H128" s="17"/>
      <c r="L128" s="35">
        <f t="shared" si="25"/>
        <v>0</v>
      </c>
      <c r="P128" s="29">
        <v>0</v>
      </c>
      <c r="Q128" s="10">
        <v>0</v>
      </c>
      <c r="S128" s="10">
        <v>0</v>
      </c>
      <c r="T128" s="10"/>
      <c r="U128" s="10">
        <v>0</v>
      </c>
      <c r="V128" s="10"/>
      <c r="W128" s="10">
        <v>0</v>
      </c>
      <c r="X128" s="10"/>
      <c r="Y128" s="10">
        <v>0</v>
      </c>
      <c r="AA128" s="10">
        <v>0</v>
      </c>
      <c r="AC128" s="10">
        <f t="shared" si="26"/>
        <v>0</v>
      </c>
      <c r="AE128" s="33" t="str">
        <f t="shared" si="15"/>
        <v/>
      </c>
    </row>
    <row r="129" spans="2:31" x14ac:dyDescent="0.2">
      <c r="B129" s="26">
        <f t="shared" si="28"/>
        <v>76</v>
      </c>
      <c r="D129" s="12" t="s">
        <v>172</v>
      </c>
      <c r="F129" s="35">
        <v>0</v>
      </c>
      <c r="H129" s="17"/>
      <c r="L129" s="35">
        <f t="shared" si="25"/>
        <v>0</v>
      </c>
      <c r="P129" s="29">
        <v>0</v>
      </c>
      <c r="Q129" s="10">
        <v>0</v>
      </c>
      <c r="S129" s="10">
        <v>0</v>
      </c>
      <c r="T129" s="10"/>
      <c r="U129" s="10">
        <v>0</v>
      </c>
      <c r="V129" s="10"/>
      <c r="W129" s="10">
        <v>0</v>
      </c>
      <c r="X129" s="10"/>
      <c r="Y129" s="10">
        <v>0</v>
      </c>
      <c r="AA129" s="10">
        <v>0</v>
      </c>
      <c r="AC129" s="10">
        <f t="shared" si="26"/>
        <v>0</v>
      </c>
      <c r="AE129" s="33" t="str">
        <f t="shared" si="15"/>
        <v/>
      </c>
    </row>
    <row r="130" spans="2:31" x14ac:dyDescent="0.2">
      <c r="B130" s="26">
        <f t="shared" si="28"/>
        <v>77</v>
      </c>
      <c r="D130" s="12" t="s">
        <v>173</v>
      </c>
      <c r="F130" s="35">
        <v>0</v>
      </c>
      <c r="H130" s="17"/>
      <c r="L130" s="35">
        <f t="shared" si="25"/>
        <v>0</v>
      </c>
      <c r="P130" s="29">
        <v>0</v>
      </c>
      <c r="Q130" s="10">
        <v>0</v>
      </c>
      <c r="S130" s="10">
        <v>0</v>
      </c>
      <c r="T130" s="10"/>
      <c r="U130" s="10">
        <v>0</v>
      </c>
      <c r="V130" s="10"/>
      <c r="W130" s="10">
        <v>0</v>
      </c>
      <c r="X130" s="10"/>
      <c r="Y130" s="10">
        <v>0</v>
      </c>
      <c r="AA130" s="10">
        <v>0</v>
      </c>
      <c r="AC130" s="10">
        <f t="shared" si="26"/>
        <v>0</v>
      </c>
      <c r="AE130" s="33" t="str">
        <f t="shared" si="15"/>
        <v/>
      </c>
    </row>
    <row r="131" spans="2:31" x14ac:dyDescent="0.2">
      <c r="B131" s="26">
        <f t="shared" si="28"/>
        <v>78</v>
      </c>
      <c r="D131" s="12" t="s">
        <v>174</v>
      </c>
      <c r="F131" s="35">
        <v>0</v>
      </c>
      <c r="H131" s="17"/>
      <c r="L131" s="35">
        <f t="shared" si="25"/>
        <v>0</v>
      </c>
      <c r="P131" s="29">
        <v>0</v>
      </c>
      <c r="Q131" s="10">
        <v>0</v>
      </c>
      <c r="S131" s="10">
        <v>0</v>
      </c>
      <c r="T131" s="10"/>
      <c r="U131" s="10">
        <v>0</v>
      </c>
      <c r="V131" s="10"/>
      <c r="W131" s="10">
        <v>0</v>
      </c>
      <c r="X131" s="10"/>
      <c r="Y131" s="10">
        <v>0</v>
      </c>
      <c r="AA131" s="10">
        <v>0</v>
      </c>
      <c r="AC131" s="10">
        <f t="shared" si="26"/>
        <v>0</v>
      </c>
      <c r="AE131" s="33" t="str">
        <f t="shared" si="15"/>
        <v/>
      </c>
    </row>
    <row r="132" spans="2:31" x14ac:dyDescent="0.2">
      <c r="D132" s="1" t="s">
        <v>10</v>
      </c>
      <c r="U132" s="10"/>
      <c r="AE132" s="33" t="str">
        <f t="shared" si="15"/>
        <v/>
      </c>
    </row>
    <row r="133" spans="2:31" x14ac:dyDescent="0.2">
      <c r="B133" s="26">
        <f>B131+1</f>
        <v>79</v>
      </c>
      <c r="D133" s="1" t="s">
        <v>175</v>
      </c>
      <c r="F133" s="35">
        <v>0</v>
      </c>
      <c r="L133" s="35">
        <f t="shared" si="25"/>
        <v>0</v>
      </c>
      <c r="Q133" s="10">
        <v>0</v>
      </c>
      <c r="S133" s="10">
        <v>0</v>
      </c>
      <c r="U133" s="10">
        <v>0</v>
      </c>
      <c r="W133" s="10">
        <v>0</v>
      </c>
      <c r="X133" s="10"/>
      <c r="Y133" s="10">
        <v>0</v>
      </c>
      <c r="AA133" s="10">
        <v>0</v>
      </c>
      <c r="AE133" s="33" t="str">
        <f t="shared" si="15"/>
        <v/>
      </c>
    </row>
    <row r="134" spans="2:31" x14ac:dyDescent="0.2">
      <c r="B134" s="26">
        <f>B133+1</f>
        <v>80</v>
      </c>
      <c r="D134" s="12" t="s">
        <v>176</v>
      </c>
      <c r="F134" s="35">
        <v>0</v>
      </c>
      <c r="H134" s="17"/>
      <c r="L134" s="35">
        <f t="shared" si="25"/>
        <v>0</v>
      </c>
      <c r="P134" s="29">
        <v>0</v>
      </c>
      <c r="Q134" s="10">
        <v>0</v>
      </c>
      <c r="S134" s="10">
        <v>0</v>
      </c>
      <c r="T134" s="10"/>
      <c r="U134" s="10">
        <v>0</v>
      </c>
      <c r="V134" s="10"/>
      <c r="W134" s="10">
        <v>0</v>
      </c>
      <c r="X134" s="10"/>
      <c r="Y134" s="10">
        <v>0</v>
      </c>
      <c r="AA134" s="10">
        <v>0</v>
      </c>
      <c r="AC134" s="10">
        <f t="shared" ref="AC134:AC136" si="29">Q134+S134+W134+Y134+AA134+U134</f>
        <v>0</v>
      </c>
      <c r="AE134" s="33" t="str">
        <f t="shared" si="15"/>
        <v/>
      </c>
    </row>
    <row r="135" spans="2:31" x14ac:dyDescent="0.2">
      <c r="B135" s="26">
        <f t="shared" ref="B135:B136" si="30">B134+1</f>
        <v>81</v>
      </c>
      <c r="D135" s="12" t="s">
        <v>170</v>
      </c>
      <c r="F135" s="35">
        <v>0</v>
      </c>
      <c r="H135" s="17"/>
      <c r="L135" s="35">
        <f t="shared" si="25"/>
        <v>0</v>
      </c>
      <c r="P135" s="29">
        <v>0</v>
      </c>
      <c r="Q135" s="10">
        <v>0</v>
      </c>
      <c r="S135" s="10">
        <v>0</v>
      </c>
      <c r="T135" s="10"/>
      <c r="U135" s="10">
        <v>0</v>
      </c>
      <c r="V135" s="10"/>
      <c r="W135" s="10">
        <v>0</v>
      </c>
      <c r="X135" s="10"/>
      <c r="Y135" s="10">
        <v>0</v>
      </c>
      <c r="AA135" s="10">
        <v>0</v>
      </c>
      <c r="AC135" s="10">
        <f t="shared" si="29"/>
        <v>0</v>
      </c>
      <c r="AE135" s="33" t="str">
        <f t="shared" si="15"/>
        <v/>
      </c>
    </row>
    <row r="136" spans="2:31" x14ac:dyDescent="0.2">
      <c r="B136" s="26">
        <f t="shared" si="30"/>
        <v>82</v>
      </c>
      <c r="D136" s="12" t="s">
        <v>101</v>
      </c>
      <c r="F136" s="35">
        <v>0</v>
      </c>
      <c r="H136" s="17"/>
      <c r="L136" s="35">
        <f t="shared" si="25"/>
        <v>0</v>
      </c>
      <c r="P136" s="29">
        <v>0</v>
      </c>
      <c r="Q136" s="10">
        <v>0</v>
      </c>
      <c r="S136" s="10">
        <v>0</v>
      </c>
      <c r="T136" s="10"/>
      <c r="U136" s="10">
        <v>0</v>
      </c>
      <c r="V136" s="10"/>
      <c r="W136" s="10">
        <v>0</v>
      </c>
      <c r="X136" s="10"/>
      <c r="Y136" s="10">
        <v>0</v>
      </c>
      <c r="AA136" s="10">
        <v>0</v>
      </c>
      <c r="AC136" s="10">
        <f t="shared" si="29"/>
        <v>0</v>
      </c>
      <c r="AE136" s="33" t="str">
        <f t="shared" si="15"/>
        <v/>
      </c>
    </row>
    <row r="137" spans="2:31" x14ac:dyDescent="0.2">
      <c r="D137" s="1" t="s">
        <v>11</v>
      </c>
      <c r="U137" s="10"/>
      <c r="AE137" s="33" t="str">
        <f t="shared" si="15"/>
        <v/>
      </c>
    </row>
    <row r="138" spans="2:31" x14ac:dyDescent="0.2">
      <c r="B138" s="26">
        <f>B136+1</f>
        <v>83</v>
      </c>
      <c r="D138" s="1" t="s">
        <v>175</v>
      </c>
      <c r="F138" s="35">
        <v>0</v>
      </c>
      <c r="L138" s="35">
        <f t="shared" si="25"/>
        <v>0</v>
      </c>
      <c r="P138" s="29"/>
      <c r="Q138" s="10">
        <v>0</v>
      </c>
      <c r="S138" s="10">
        <v>0</v>
      </c>
      <c r="T138" s="10"/>
      <c r="U138" s="10">
        <v>0</v>
      </c>
      <c r="V138" s="10"/>
      <c r="W138" s="10">
        <v>0</v>
      </c>
      <c r="X138" s="10"/>
      <c r="Y138" s="10">
        <v>0</v>
      </c>
      <c r="AA138" s="10">
        <v>0</v>
      </c>
      <c r="AE138" s="33" t="str">
        <f t="shared" si="15"/>
        <v/>
      </c>
    </row>
    <row r="139" spans="2:31" x14ac:dyDescent="0.2">
      <c r="B139" s="26">
        <f>B138+1</f>
        <v>84</v>
      </c>
      <c r="D139" s="12" t="s">
        <v>177</v>
      </c>
      <c r="F139" s="35">
        <v>0</v>
      </c>
      <c r="H139" s="17"/>
      <c r="L139" s="35">
        <f t="shared" si="25"/>
        <v>0</v>
      </c>
      <c r="P139" s="29">
        <v>0</v>
      </c>
      <c r="Q139" s="10">
        <v>0</v>
      </c>
      <c r="S139" s="10">
        <v>0</v>
      </c>
      <c r="T139" s="10"/>
      <c r="U139" s="10">
        <v>0</v>
      </c>
      <c r="V139" s="10"/>
      <c r="W139" s="10">
        <v>0</v>
      </c>
      <c r="X139" s="10"/>
      <c r="Y139" s="10">
        <v>0</v>
      </c>
      <c r="AA139" s="10">
        <v>0</v>
      </c>
      <c r="AC139" s="10">
        <f t="shared" ref="AC139:AC143" si="31">Q139+S139+W139+Y139+AA139+U139</f>
        <v>0</v>
      </c>
      <c r="AE139" s="33" t="str">
        <f t="shared" si="15"/>
        <v/>
      </c>
    </row>
    <row r="140" spans="2:31" x14ac:dyDescent="0.2">
      <c r="B140" s="26">
        <f t="shared" ref="B140:B143" si="32">B139+1</f>
        <v>85</v>
      </c>
      <c r="D140" s="12" t="s">
        <v>178</v>
      </c>
      <c r="F140" s="35">
        <v>0</v>
      </c>
      <c r="H140" s="17"/>
      <c r="L140" s="35">
        <f t="shared" si="25"/>
        <v>0</v>
      </c>
      <c r="P140" s="29">
        <v>0</v>
      </c>
      <c r="Q140" s="10">
        <v>0</v>
      </c>
      <c r="S140" s="10">
        <v>0</v>
      </c>
      <c r="T140" s="10"/>
      <c r="U140" s="10">
        <v>0</v>
      </c>
      <c r="V140" s="10"/>
      <c r="W140" s="10">
        <v>0</v>
      </c>
      <c r="X140" s="10"/>
      <c r="Y140" s="10">
        <v>0</v>
      </c>
      <c r="AA140" s="10">
        <v>0</v>
      </c>
      <c r="AC140" s="10">
        <f t="shared" si="31"/>
        <v>0</v>
      </c>
      <c r="AE140" s="33" t="str">
        <f t="shared" si="15"/>
        <v/>
      </c>
    </row>
    <row r="141" spans="2:31" x14ac:dyDescent="0.2">
      <c r="B141" s="26">
        <f t="shared" si="32"/>
        <v>86</v>
      </c>
      <c r="D141" s="12" t="s">
        <v>179</v>
      </c>
      <c r="F141" s="35">
        <v>0</v>
      </c>
      <c r="H141" s="17"/>
      <c r="L141" s="35">
        <f t="shared" si="25"/>
        <v>0</v>
      </c>
      <c r="P141" s="29">
        <v>0</v>
      </c>
      <c r="Q141" s="10">
        <v>0</v>
      </c>
      <c r="S141" s="10">
        <v>0</v>
      </c>
      <c r="T141" s="10"/>
      <c r="U141" s="10">
        <v>0</v>
      </c>
      <c r="V141" s="10"/>
      <c r="W141" s="10">
        <v>0</v>
      </c>
      <c r="X141" s="10"/>
      <c r="Y141" s="10">
        <v>0</v>
      </c>
      <c r="AA141" s="10">
        <v>0</v>
      </c>
      <c r="AC141" s="10">
        <f t="shared" si="31"/>
        <v>0</v>
      </c>
      <c r="AE141" s="33" t="str">
        <f t="shared" si="15"/>
        <v/>
      </c>
    </row>
    <row r="142" spans="2:31" x14ac:dyDescent="0.2">
      <c r="B142" s="26">
        <f t="shared" si="32"/>
        <v>87</v>
      </c>
      <c r="D142" s="12" t="s">
        <v>101</v>
      </c>
      <c r="F142" s="35">
        <v>0</v>
      </c>
      <c r="H142" s="17"/>
      <c r="L142" s="35">
        <f t="shared" si="25"/>
        <v>0</v>
      </c>
      <c r="P142" s="29">
        <v>0</v>
      </c>
      <c r="Q142" s="10">
        <v>0</v>
      </c>
      <c r="S142" s="10">
        <v>0</v>
      </c>
      <c r="T142" s="10"/>
      <c r="U142" s="10">
        <v>0</v>
      </c>
      <c r="V142" s="10"/>
      <c r="W142" s="10">
        <v>0</v>
      </c>
      <c r="X142" s="10"/>
      <c r="Y142" s="10">
        <v>0</v>
      </c>
      <c r="AA142" s="10">
        <v>0</v>
      </c>
      <c r="AC142" s="10">
        <f t="shared" si="31"/>
        <v>0</v>
      </c>
      <c r="AE142" s="33" t="str">
        <f t="shared" si="15"/>
        <v/>
      </c>
    </row>
    <row r="143" spans="2:31" x14ac:dyDescent="0.2">
      <c r="B143" s="26">
        <f t="shared" si="32"/>
        <v>88</v>
      </c>
      <c r="D143" s="12" t="s">
        <v>180</v>
      </c>
      <c r="F143" s="35">
        <v>0</v>
      </c>
      <c r="H143" s="17"/>
      <c r="L143" s="35">
        <f t="shared" si="25"/>
        <v>0</v>
      </c>
      <c r="P143" s="29">
        <v>0</v>
      </c>
      <c r="Q143" s="10">
        <v>0</v>
      </c>
      <c r="S143" s="10">
        <v>0</v>
      </c>
      <c r="T143" s="10"/>
      <c r="U143" s="10">
        <v>0</v>
      </c>
      <c r="V143" s="10"/>
      <c r="W143" s="10">
        <v>0</v>
      </c>
      <c r="X143" s="10"/>
      <c r="Y143" s="10">
        <v>0</v>
      </c>
      <c r="AA143" s="10">
        <v>0</v>
      </c>
      <c r="AC143" s="10">
        <f t="shared" si="31"/>
        <v>0</v>
      </c>
      <c r="AE143" s="33" t="str">
        <f t="shared" si="15"/>
        <v/>
      </c>
    </row>
    <row r="144" spans="2:31" x14ac:dyDescent="0.2">
      <c r="D144" s="1" t="s">
        <v>27</v>
      </c>
      <c r="U144" s="10"/>
      <c r="AE144" s="33" t="str">
        <f t="shared" si="15"/>
        <v/>
      </c>
    </row>
    <row r="145" spans="2:31" x14ac:dyDescent="0.2">
      <c r="B145" s="26">
        <f>B143+1</f>
        <v>89</v>
      </c>
      <c r="D145" s="12" t="s">
        <v>181</v>
      </c>
      <c r="F145" s="35">
        <v>2546.4739944630078</v>
      </c>
      <c r="H145" s="17"/>
      <c r="L145" s="35">
        <f t="shared" si="25"/>
        <v>2546.4739944630078</v>
      </c>
      <c r="N145" s="19" t="s">
        <v>224</v>
      </c>
      <c r="O145" s="19"/>
      <c r="P145" s="29">
        <v>1</v>
      </c>
      <c r="Q145" s="10">
        <v>0</v>
      </c>
      <c r="S145" s="10">
        <v>0</v>
      </c>
      <c r="T145" s="10"/>
      <c r="U145" s="10">
        <v>0</v>
      </c>
      <c r="V145" s="10"/>
      <c r="W145" s="10">
        <v>0</v>
      </c>
      <c r="X145" s="10"/>
      <c r="Y145" s="10">
        <v>0</v>
      </c>
      <c r="AA145" s="10">
        <v>2546.4739944630078</v>
      </c>
      <c r="AC145" s="10">
        <f t="shared" ref="AC145" si="33">Q145+S145+W145+Y145+AA145+U145</f>
        <v>2546.4739944630078</v>
      </c>
      <c r="AE145" s="33" t="str">
        <f t="shared" si="15"/>
        <v/>
      </c>
    </row>
    <row r="146" spans="2:31" x14ac:dyDescent="0.2">
      <c r="D146" s="1" t="s">
        <v>28</v>
      </c>
      <c r="U146" s="10"/>
      <c r="AE146" s="33" t="str">
        <f t="shared" si="15"/>
        <v/>
      </c>
    </row>
    <row r="147" spans="2:31" x14ac:dyDescent="0.2">
      <c r="B147" s="26">
        <f>B145+1</f>
        <v>90</v>
      </c>
      <c r="D147" s="12" t="s">
        <v>184</v>
      </c>
      <c r="F147" s="35">
        <v>0</v>
      </c>
      <c r="H147" s="17"/>
      <c r="L147" s="35">
        <f t="shared" si="25"/>
        <v>0</v>
      </c>
      <c r="P147" s="29">
        <v>0</v>
      </c>
      <c r="Q147" s="10">
        <v>0</v>
      </c>
      <c r="S147" s="10">
        <v>0</v>
      </c>
      <c r="T147" s="10"/>
      <c r="U147" s="10">
        <v>0</v>
      </c>
      <c r="V147" s="10"/>
      <c r="W147" s="10">
        <v>0</v>
      </c>
      <c r="X147" s="10"/>
      <c r="Y147" s="10">
        <v>0</v>
      </c>
      <c r="AA147" s="10">
        <v>0</v>
      </c>
      <c r="AC147" s="10">
        <f t="shared" ref="AC147:AC149" si="34">Q147+S147+W147+Y147+AA147+U147</f>
        <v>0</v>
      </c>
      <c r="AE147" s="33" t="str">
        <f t="shared" si="15"/>
        <v/>
      </c>
    </row>
    <row r="148" spans="2:31" x14ac:dyDescent="0.2">
      <c r="B148" s="26">
        <f>B147+1</f>
        <v>91</v>
      </c>
      <c r="D148" s="12" t="s">
        <v>185</v>
      </c>
      <c r="F148" s="35">
        <v>0</v>
      </c>
      <c r="H148" s="17"/>
      <c r="L148" s="35">
        <f t="shared" si="25"/>
        <v>0</v>
      </c>
      <c r="P148" s="29">
        <v>0</v>
      </c>
      <c r="Q148" s="10">
        <v>0</v>
      </c>
      <c r="S148" s="10">
        <v>0</v>
      </c>
      <c r="T148" s="10"/>
      <c r="U148" s="10">
        <v>0</v>
      </c>
      <c r="V148" s="10"/>
      <c r="W148" s="10">
        <v>0</v>
      </c>
      <c r="X148" s="10"/>
      <c r="Y148" s="10">
        <v>0</v>
      </c>
      <c r="AA148" s="10">
        <v>0</v>
      </c>
      <c r="AC148" s="10">
        <f t="shared" si="34"/>
        <v>0</v>
      </c>
      <c r="AE148" s="33" t="str">
        <f t="shared" si="15"/>
        <v/>
      </c>
    </row>
    <row r="149" spans="2:31" x14ac:dyDescent="0.2">
      <c r="B149" s="26">
        <f t="shared" ref="B149" si="35">B148+1</f>
        <v>92</v>
      </c>
      <c r="D149" s="12" t="s">
        <v>186</v>
      </c>
      <c r="F149" s="35">
        <v>0</v>
      </c>
      <c r="H149" s="17"/>
      <c r="L149" s="35">
        <f t="shared" si="25"/>
        <v>0</v>
      </c>
      <c r="P149" s="29">
        <v>0</v>
      </c>
      <c r="Q149" s="10">
        <v>0</v>
      </c>
      <c r="S149" s="10">
        <v>0</v>
      </c>
      <c r="T149" s="10"/>
      <c r="U149" s="10">
        <v>0</v>
      </c>
      <c r="V149" s="10"/>
      <c r="W149" s="10">
        <v>0</v>
      </c>
      <c r="X149" s="10"/>
      <c r="Y149" s="10">
        <v>0</v>
      </c>
      <c r="AA149" s="10">
        <v>0</v>
      </c>
      <c r="AC149" s="10">
        <f t="shared" si="34"/>
        <v>0</v>
      </c>
      <c r="AE149" s="33" t="str">
        <f t="shared" si="15"/>
        <v/>
      </c>
    </row>
    <row r="150" spans="2:31" x14ac:dyDescent="0.2">
      <c r="D150" s="1" t="s">
        <v>29</v>
      </c>
      <c r="U150" s="10"/>
      <c r="AE150" s="33" t="str">
        <f t="shared" si="15"/>
        <v/>
      </c>
    </row>
    <row r="151" spans="2:31" x14ac:dyDescent="0.2">
      <c r="B151" s="26">
        <f>B149+1</f>
        <v>93</v>
      </c>
      <c r="D151" s="12" t="s">
        <v>167</v>
      </c>
      <c r="F151" s="35">
        <v>1295.4715209674002</v>
      </c>
      <c r="H151" s="17"/>
      <c r="L151" s="35">
        <f t="shared" si="25"/>
        <v>1295.4715209674002</v>
      </c>
      <c r="N151" s="19" t="s">
        <v>224</v>
      </c>
      <c r="O151" s="19"/>
      <c r="P151" s="29">
        <v>1</v>
      </c>
      <c r="Q151" s="10">
        <v>0</v>
      </c>
      <c r="S151" s="10">
        <v>0</v>
      </c>
      <c r="T151" s="10"/>
      <c r="U151" s="10">
        <v>0</v>
      </c>
      <c r="V151" s="10"/>
      <c r="W151" s="10">
        <v>0</v>
      </c>
      <c r="X151" s="10"/>
      <c r="Y151" s="10">
        <v>0</v>
      </c>
      <c r="AA151" s="10">
        <v>1295.4715209674002</v>
      </c>
      <c r="AC151" s="10">
        <f t="shared" ref="AC151:AC157" si="36">Q151+S151+W151+Y151+AA151+U151</f>
        <v>1295.4715209674002</v>
      </c>
      <c r="AE151" s="33" t="str">
        <f t="shared" si="15"/>
        <v/>
      </c>
    </row>
    <row r="152" spans="2:31" x14ac:dyDescent="0.2">
      <c r="B152" s="26">
        <f>B151+1</f>
        <v>94</v>
      </c>
      <c r="D152" s="12" t="s">
        <v>188</v>
      </c>
      <c r="F152" s="35">
        <v>0</v>
      </c>
      <c r="H152" s="17"/>
      <c r="L152" s="35">
        <f t="shared" si="25"/>
        <v>0</v>
      </c>
      <c r="P152" s="29">
        <v>0</v>
      </c>
      <c r="Q152" s="10">
        <v>0</v>
      </c>
      <c r="S152" s="10">
        <v>0</v>
      </c>
      <c r="T152" s="10"/>
      <c r="U152" s="10">
        <v>0</v>
      </c>
      <c r="V152" s="10"/>
      <c r="W152" s="10">
        <v>0</v>
      </c>
      <c r="X152" s="10"/>
      <c r="Y152" s="10">
        <v>0</v>
      </c>
      <c r="AA152" s="10">
        <v>0</v>
      </c>
      <c r="AC152" s="10">
        <f t="shared" si="36"/>
        <v>0</v>
      </c>
      <c r="AE152" s="33" t="str">
        <f t="shared" si="15"/>
        <v/>
      </c>
    </row>
    <row r="153" spans="2:31" x14ac:dyDescent="0.2">
      <c r="B153" s="26">
        <f>B152+1</f>
        <v>95</v>
      </c>
      <c r="D153" s="12" t="s">
        <v>189</v>
      </c>
      <c r="F153" s="35">
        <v>0</v>
      </c>
      <c r="H153" s="17"/>
      <c r="L153" s="35">
        <f t="shared" si="25"/>
        <v>0</v>
      </c>
      <c r="P153" s="29">
        <v>0</v>
      </c>
      <c r="Q153" s="10">
        <v>0</v>
      </c>
      <c r="S153" s="10">
        <v>0</v>
      </c>
      <c r="T153" s="10"/>
      <c r="U153" s="10">
        <v>0</v>
      </c>
      <c r="V153" s="10"/>
      <c r="W153" s="10">
        <v>0</v>
      </c>
      <c r="X153" s="10"/>
      <c r="Y153" s="10">
        <v>0</v>
      </c>
      <c r="AA153" s="10">
        <v>0</v>
      </c>
      <c r="AC153" s="10">
        <f t="shared" si="36"/>
        <v>0</v>
      </c>
      <c r="AE153" s="33" t="str">
        <f t="shared" ref="AE153:AE180" si="37">IF(ROUND(F153,4)=ROUND(AC153,4), "", "check")</f>
        <v/>
      </c>
    </row>
    <row r="154" spans="2:31" x14ac:dyDescent="0.2">
      <c r="B154" s="26">
        <f t="shared" ref="B154:B157" si="38">B153+1</f>
        <v>96</v>
      </c>
      <c r="D154" s="12" t="s">
        <v>190</v>
      </c>
      <c r="F154" s="35">
        <v>0</v>
      </c>
      <c r="H154" s="17"/>
      <c r="L154" s="35">
        <f t="shared" si="25"/>
        <v>0</v>
      </c>
      <c r="P154" s="29">
        <v>0</v>
      </c>
      <c r="Q154" s="10">
        <v>0</v>
      </c>
      <c r="S154" s="10">
        <v>0</v>
      </c>
      <c r="T154" s="10"/>
      <c r="U154" s="10">
        <v>0</v>
      </c>
      <c r="V154" s="10"/>
      <c r="W154" s="10">
        <v>0</v>
      </c>
      <c r="X154" s="10"/>
      <c r="Y154" s="10">
        <v>0</v>
      </c>
      <c r="AA154" s="10">
        <v>0</v>
      </c>
      <c r="AC154" s="10">
        <f t="shared" si="36"/>
        <v>0</v>
      </c>
      <c r="AE154" s="33" t="str">
        <f t="shared" si="37"/>
        <v/>
      </c>
    </row>
    <row r="155" spans="2:31" x14ac:dyDescent="0.2">
      <c r="B155" s="26">
        <f t="shared" si="38"/>
        <v>97</v>
      </c>
      <c r="D155" s="12" t="s">
        <v>191</v>
      </c>
      <c r="F155" s="35">
        <v>0</v>
      </c>
      <c r="H155" s="17"/>
      <c r="L155" s="35">
        <f t="shared" si="25"/>
        <v>0</v>
      </c>
      <c r="P155" s="29">
        <v>0</v>
      </c>
      <c r="Q155" s="10">
        <v>0</v>
      </c>
      <c r="S155" s="10">
        <v>0</v>
      </c>
      <c r="T155" s="10"/>
      <c r="U155" s="10">
        <v>0</v>
      </c>
      <c r="V155" s="10"/>
      <c r="W155" s="10">
        <v>0</v>
      </c>
      <c r="X155" s="10"/>
      <c r="Y155" s="10">
        <v>0</v>
      </c>
      <c r="AA155" s="10">
        <v>0</v>
      </c>
      <c r="AC155" s="10">
        <f t="shared" si="36"/>
        <v>0</v>
      </c>
      <c r="AE155" s="33" t="str">
        <f t="shared" si="37"/>
        <v/>
      </c>
    </row>
    <row r="156" spans="2:31" x14ac:dyDescent="0.2">
      <c r="B156" s="26">
        <f t="shared" si="38"/>
        <v>98</v>
      </c>
      <c r="D156" s="12" t="s">
        <v>192</v>
      </c>
      <c r="F156" s="35">
        <v>0</v>
      </c>
      <c r="H156" s="17"/>
      <c r="L156" s="35">
        <f t="shared" si="25"/>
        <v>0</v>
      </c>
      <c r="P156" s="29">
        <v>0</v>
      </c>
      <c r="Q156" s="10">
        <v>0</v>
      </c>
      <c r="S156" s="10">
        <v>0</v>
      </c>
      <c r="T156" s="10"/>
      <c r="U156" s="10">
        <v>0</v>
      </c>
      <c r="V156" s="10"/>
      <c r="W156" s="10">
        <v>0</v>
      </c>
      <c r="X156" s="10"/>
      <c r="Y156" s="10">
        <v>0</v>
      </c>
      <c r="AA156" s="10">
        <v>0</v>
      </c>
      <c r="AC156" s="10">
        <f t="shared" si="36"/>
        <v>0</v>
      </c>
      <c r="AE156" s="33" t="str">
        <f t="shared" si="37"/>
        <v/>
      </c>
    </row>
    <row r="157" spans="2:31" x14ac:dyDescent="0.2">
      <c r="B157" s="26">
        <f t="shared" si="38"/>
        <v>99</v>
      </c>
      <c r="D157" s="12" t="s">
        <v>193</v>
      </c>
      <c r="F157" s="35">
        <v>10151.221525209376</v>
      </c>
      <c r="H157" s="17"/>
      <c r="L157" s="35">
        <f t="shared" si="25"/>
        <v>10151.221525209376</v>
      </c>
      <c r="N157" s="19" t="s">
        <v>224</v>
      </c>
      <c r="O157" s="19"/>
      <c r="P157" s="29">
        <v>1</v>
      </c>
      <c r="Q157" s="10">
        <v>0</v>
      </c>
      <c r="S157" s="10">
        <v>0</v>
      </c>
      <c r="T157" s="10"/>
      <c r="U157" s="10">
        <v>0</v>
      </c>
      <c r="V157" s="10"/>
      <c r="W157" s="10">
        <v>0</v>
      </c>
      <c r="X157" s="10"/>
      <c r="Y157" s="10">
        <v>0</v>
      </c>
      <c r="AA157" s="10">
        <v>10151.221525209376</v>
      </c>
      <c r="AC157" s="10">
        <f t="shared" si="36"/>
        <v>10151.221525209376</v>
      </c>
      <c r="AE157" s="33" t="str">
        <f t="shared" si="37"/>
        <v/>
      </c>
    </row>
    <row r="158" spans="2:31" x14ac:dyDescent="0.2">
      <c r="D158" s="1" t="s">
        <v>30</v>
      </c>
      <c r="U158" s="10"/>
      <c r="AE158" s="33" t="str">
        <f t="shared" si="37"/>
        <v/>
      </c>
    </row>
    <row r="159" spans="2:31" x14ac:dyDescent="0.2">
      <c r="B159" s="26">
        <f>B157+1</f>
        <v>100</v>
      </c>
      <c r="D159" s="12" t="s">
        <v>31</v>
      </c>
      <c r="F159" s="35">
        <v>2104.1517941099964</v>
      </c>
      <c r="H159" s="17"/>
      <c r="L159" s="35">
        <f t="shared" si="25"/>
        <v>2104.1517941099964</v>
      </c>
      <c r="N159" s="19" t="s">
        <v>224</v>
      </c>
      <c r="O159" s="19"/>
      <c r="P159" s="29">
        <v>1</v>
      </c>
      <c r="Q159" s="10">
        <v>0</v>
      </c>
      <c r="S159" s="10">
        <v>0</v>
      </c>
      <c r="T159" s="10"/>
      <c r="U159" s="10">
        <v>0</v>
      </c>
      <c r="V159" s="10"/>
      <c r="W159" s="10">
        <v>0</v>
      </c>
      <c r="X159" s="10"/>
      <c r="Y159" s="10">
        <v>0</v>
      </c>
      <c r="AA159" s="10">
        <v>2104.1517941099964</v>
      </c>
      <c r="AC159" s="10">
        <f t="shared" ref="AC159:AC160" si="39">Q159+S159+W159+Y159+AA159+U159</f>
        <v>2104.1517941099964</v>
      </c>
      <c r="AE159" s="33" t="str">
        <f t="shared" si="37"/>
        <v/>
      </c>
    </row>
    <row r="160" spans="2:31" x14ac:dyDescent="0.2">
      <c r="B160" s="26">
        <f>B159+1</f>
        <v>101</v>
      </c>
      <c r="D160" s="12" t="s">
        <v>32</v>
      </c>
      <c r="F160" s="35">
        <v>4758.6044086021757</v>
      </c>
      <c r="H160" s="38"/>
      <c r="L160" s="35">
        <f t="shared" si="25"/>
        <v>4758.6044086021757</v>
      </c>
      <c r="N160" s="19" t="s">
        <v>224</v>
      </c>
      <c r="O160" s="19"/>
      <c r="P160" s="29">
        <v>1</v>
      </c>
      <c r="Q160" s="23">
        <v>0</v>
      </c>
      <c r="S160" s="23">
        <v>0</v>
      </c>
      <c r="T160" s="23"/>
      <c r="U160" s="23">
        <v>0</v>
      </c>
      <c r="V160" s="23"/>
      <c r="W160" s="23">
        <v>0</v>
      </c>
      <c r="X160" s="23"/>
      <c r="Y160" s="23">
        <v>0</v>
      </c>
      <c r="AA160" s="23">
        <v>4758.6044086021757</v>
      </c>
      <c r="AC160" s="23">
        <f t="shared" si="39"/>
        <v>4758.6044086021757</v>
      </c>
      <c r="AE160" s="33" t="str">
        <f t="shared" si="37"/>
        <v/>
      </c>
    </row>
    <row r="161" spans="2:31" x14ac:dyDescent="0.2">
      <c r="V161" s="10"/>
      <c r="X161" s="10"/>
      <c r="AE161" s="33" t="str">
        <f t="shared" si="37"/>
        <v/>
      </c>
    </row>
    <row r="162" spans="2:31" x14ac:dyDescent="0.2">
      <c r="B162" s="26">
        <f>B160+1</f>
        <v>102</v>
      </c>
      <c r="D162" s="1" t="s">
        <v>199</v>
      </c>
      <c r="F162" s="37">
        <f>SUM(F115:F160)</f>
        <v>2268393.9371493408</v>
      </c>
      <c r="H162" s="37">
        <f>SUM(H115:H160)</f>
        <v>0</v>
      </c>
      <c r="L162" s="37">
        <f>SUM(L115:L160)</f>
        <v>2268393.9371493408</v>
      </c>
      <c r="Q162" s="15">
        <f>SUM(Q115:Q160)</f>
        <v>1878311.1040714213</v>
      </c>
      <c r="S162" s="15">
        <f>SUM(S115:S160)</f>
        <v>161486.41315728414</v>
      </c>
      <c r="T162" s="48"/>
      <c r="U162" s="15">
        <f>SUM(U115:U160)</f>
        <v>40328.527901042762</v>
      </c>
      <c r="V162" s="10"/>
      <c r="W162" s="15">
        <f>SUM(W115:W160)</f>
        <v>152523.42553920622</v>
      </c>
      <c r="X162" s="10"/>
      <c r="Y162" s="15">
        <f>SUM(Y115:Y160)</f>
        <v>14888.543237034275</v>
      </c>
      <c r="AA162" s="15">
        <f>SUM(AA115:AA160)</f>
        <v>20855.923243351954</v>
      </c>
      <c r="AC162" s="15">
        <f>SUM(AC115:AC160)</f>
        <v>2268393.9371493408</v>
      </c>
      <c r="AE162" s="33" t="str">
        <f t="shared" si="37"/>
        <v/>
      </c>
    </row>
    <row r="163" spans="2:31" x14ac:dyDescent="0.2">
      <c r="V163" s="10"/>
      <c r="X163" s="10"/>
      <c r="AE163" s="33" t="str">
        <f t="shared" si="37"/>
        <v/>
      </c>
    </row>
    <row r="164" spans="2:31" ht="13.5" thickBot="1" x14ac:dyDescent="0.25">
      <c r="B164" s="26">
        <f>B162+1</f>
        <v>103</v>
      </c>
      <c r="D164" s="1" t="s">
        <v>200</v>
      </c>
      <c r="F164" s="39">
        <f>F162+F104+F109+F108+F97</f>
        <v>2268393.9371493408</v>
      </c>
      <c r="H164" s="39">
        <f>H162+H104+H109+H108+H97</f>
        <v>0</v>
      </c>
      <c r="L164" s="39">
        <f>L162+L104+L109+L108+L97</f>
        <v>2268393.9371493408</v>
      </c>
      <c r="Q164" s="49">
        <f>Q162+Q104+Q109+Q108+Q97</f>
        <v>1878311.1040714213</v>
      </c>
      <c r="S164" s="49">
        <f>S162+S104+S109+S108+S97</f>
        <v>161486.41315728414</v>
      </c>
      <c r="T164" s="5"/>
      <c r="U164" s="49">
        <f>U162+U104+U109+U108+U97</f>
        <v>40328.527901042762</v>
      </c>
      <c r="V164" s="10"/>
      <c r="W164" s="49">
        <f>W162+W104+W109+W108+W97</f>
        <v>152523.42553920622</v>
      </c>
      <c r="X164" s="10"/>
      <c r="Y164" s="49">
        <f>Y162+Y104+Y109+Y108+Y97</f>
        <v>14888.543237034275</v>
      </c>
      <c r="AA164" s="49">
        <f>AA162+AA104+AA109+AA108+AA97</f>
        <v>20855.923243351954</v>
      </c>
      <c r="AC164" s="49">
        <f>AC162+AC104+AC109+AC108+AC97</f>
        <v>2268393.9371493408</v>
      </c>
      <c r="AE164" s="33" t="str">
        <f t="shared" si="37"/>
        <v/>
      </c>
    </row>
    <row r="165" spans="2:31" ht="13.5" thickTop="1" x14ac:dyDescent="0.2">
      <c r="F165" s="35"/>
      <c r="H165" s="35"/>
      <c r="L165" s="35"/>
      <c r="Q165" s="50"/>
      <c r="S165" s="50"/>
      <c r="U165" s="50"/>
      <c r="V165" s="10"/>
      <c r="W165" s="50"/>
      <c r="X165" s="10"/>
      <c r="Y165" s="50"/>
      <c r="AA165" s="50"/>
      <c r="AC165" s="50"/>
      <c r="AE165" s="33" t="str">
        <f t="shared" si="37"/>
        <v/>
      </c>
    </row>
    <row r="166" spans="2:31" x14ac:dyDescent="0.2">
      <c r="F166" s="35"/>
      <c r="H166" s="35"/>
      <c r="L166" s="35"/>
      <c r="V166" s="10"/>
      <c r="X166" s="10"/>
      <c r="AE166" s="33" t="str">
        <f t="shared" si="37"/>
        <v/>
      </c>
    </row>
    <row r="167" spans="2:31" x14ac:dyDescent="0.2">
      <c r="F167" s="35"/>
      <c r="H167" s="35"/>
      <c r="L167" s="35"/>
      <c r="V167" s="10"/>
      <c r="X167" s="10"/>
      <c r="AE167" s="33" t="str">
        <f t="shared" si="37"/>
        <v/>
      </c>
    </row>
    <row r="168" spans="2:31" x14ac:dyDescent="0.2">
      <c r="D168" s="8" t="s">
        <v>35</v>
      </c>
      <c r="V168" s="10"/>
      <c r="X168" s="10"/>
      <c r="AE168" s="33" t="str">
        <f t="shared" si="37"/>
        <v/>
      </c>
    </row>
    <row r="169" spans="2:31" x14ac:dyDescent="0.2">
      <c r="D169" s="8"/>
      <c r="F169" s="35"/>
      <c r="H169" s="17"/>
      <c r="L169" s="35"/>
      <c r="N169" s="19"/>
      <c r="O169" s="19"/>
      <c r="P169" s="29"/>
      <c r="Q169" s="10"/>
      <c r="S169" s="10"/>
      <c r="T169" s="10"/>
      <c r="U169" s="10"/>
      <c r="V169" s="10"/>
      <c r="W169" s="10"/>
      <c r="X169" s="10"/>
      <c r="Y169" s="10"/>
      <c r="AA169" s="10"/>
      <c r="AC169" s="10"/>
      <c r="AE169" s="33" t="str">
        <f t="shared" si="37"/>
        <v/>
      </c>
    </row>
    <row r="170" spans="2:31" x14ac:dyDescent="0.2">
      <c r="B170" s="26">
        <f>B164+1</f>
        <v>104</v>
      </c>
      <c r="D170" s="1" t="s">
        <v>201</v>
      </c>
      <c r="F170" s="35">
        <v>2942.6114096800702</v>
      </c>
      <c r="H170" s="17"/>
      <c r="L170" s="35">
        <f t="shared" ref="L170:L176" si="40">F170-H170</f>
        <v>2942.6114096800702</v>
      </c>
      <c r="N170" s="19" t="s">
        <v>224</v>
      </c>
      <c r="O170" s="19"/>
      <c r="P170" s="29">
        <v>1</v>
      </c>
      <c r="Q170" s="10">
        <v>0</v>
      </c>
      <c r="S170" s="10">
        <v>0</v>
      </c>
      <c r="T170" s="10"/>
      <c r="U170" s="10">
        <v>0</v>
      </c>
      <c r="V170" s="10"/>
      <c r="W170" s="10">
        <v>0</v>
      </c>
      <c r="X170" s="10"/>
      <c r="Y170" s="10">
        <v>0</v>
      </c>
      <c r="AA170" s="10">
        <v>2942.6114096800702</v>
      </c>
      <c r="AC170" s="10">
        <f t="shared" ref="AC170:AC176" si="41">Q170+S170+W170+Y170+AA170+U170</f>
        <v>2942.6114096800702</v>
      </c>
      <c r="AE170" s="33" t="str">
        <f t="shared" si="37"/>
        <v/>
      </c>
    </row>
    <row r="171" spans="2:31" x14ac:dyDescent="0.2">
      <c r="B171" s="26">
        <f t="shared" ref="B171:B176" si="42">B170+1</f>
        <v>105</v>
      </c>
      <c r="D171" s="1" t="s">
        <v>202</v>
      </c>
      <c r="F171" s="35">
        <v>2421.6385455058507</v>
      </c>
      <c r="H171" s="17"/>
      <c r="J171" s="19"/>
      <c r="L171" s="35">
        <f t="shared" si="40"/>
        <v>2421.6385455058507</v>
      </c>
      <c r="N171" s="19" t="s">
        <v>224</v>
      </c>
      <c r="O171" s="19"/>
      <c r="P171" s="29">
        <v>1</v>
      </c>
      <c r="Q171" s="10">
        <v>0</v>
      </c>
      <c r="S171" s="10">
        <v>0</v>
      </c>
      <c r="T171" s="10"/>
      <c r="U171" s="10">
        <v>0</v>
      </c>
      <c r="V171" s="10"/>
      <c r="W171" s="10">
        <v>0</v>
      </c>
      <c r="X171" s="10"/>
      <c r="Y171" s="10">
        <v>0</v>
      </c>
      <c r="AA171" s="10">
        <v>2421.6385455058507</v>
      </c>
      <c r="AC171" s="10">
        <f t="shared" si="41"/>
        <v>2421.6385455058507</v>
      </c>
      <c r="AE171" s="33" t="str">
        <f t="shared" si="37"/>
        <v/>
      </c>
    </row>
    <row r="172" spans="2:31" x14ac:dyDescent="0.2">
      <c r="B172" s="26">
        <f t="shared" si="42"/>
        <v>106</v>
      </c>
      <c r="D172" s="1" t="s">
        <v>203</v>
      </c>
      <c r="F172" s="35">
        <v>15336.5926054518</v>
      </c>
      <c r="H172" s="17"/>
      <c r="J172" s="19"/>
      <c r="L172" s="35">
        <f t="shared" si="40"/>
        <v>15336.5926054518</v>
      </c>
      <c r="N172" s="19" t="s">
        <v>225</v>
      </c>
      <c r="O172" s="19"/>
      <c r="P172" s="29">
        <v>7</v>
      </c>
      <c r="Q172" s="10">
        <v>0</v>
      </c>
      <c r="S172" s="10">
        <v>7887.1774852340614</v>
      </c>
      <c r="T172" s="10"/>
      <c r="U172" s="10">
        <v>0</v>
      </c>
      <c r="V172" s="10"/>
      <c r="W172" s="10">
        <v>7449.4151202177381</v>
      </c>
      <c r="X172" s="10"/>
      <c r="Y172" s="10">
        <v>0</v>
      </c>
      <c r="AA172" s="10">
        <v>0</v>
      </c>
      <c r="AC172" s="10">
        <f t="shared" si="41"/>
        <v>15336.592605451799</v>
      </c>
      <c r="AE172" s="33" t="str">
        <f t="shared" si="37"/>
        <v/>
      </c>
    </row>
    <row r="173" spans="2:31" x14ac:dyDescent="0.2">
      <c r="B173" s="26">
        <f t="shared" si="42"/>
        <v>107</v>
      </c>
      <c r="D173" s="1" t="s">
        <v>204</v>
      </c>
      <c r="F173" s="35">
        <v>0</v>
      </c>
      <c r="H173" s="17"/>
      <c r="J173" s="19"/>
      <c r="L173" s="35">
        <f t="shared" si="40"/>
        <v>0</v>
      </c>
      <c r="P173" s="29">
        <v>0</v>
      </c>
      <c r="Q173" s="10">
        <v>0</v>
      </c>
      <c r="S173" s="10">
        <v>0</v>
      </c>
      <c r="T173" s="10"/>
      <c r="U173" s="10">
        <v>0</v>
      </c>
      <c r="V173" s="10"/>
      <c r="W173" s="10">
        <v>0</v>
      </c>
      <c r="X173" s="10"/>
      <c r="Y173" s="10">
        <v>0</v>
      </c>
      <c r="AA173" s="10">
        <v>0</v>
      </c>
      <c r="AC173" s="10">
        <f t="shared" si="41"/>
        <v>0</v>
      </c>
      <c r="AE173" s="33" t="str">
        <f t="shared" si="37"/>
        <v/>
      </c>
    </row>
    <row r="174" spans="2:31" x14ac:dyDescent="0.2">
      <c r="B174" s="26">
        <f t="shared" si="42"/>
        <v>108</v>
      </c>
      <c r="D174" s="1" t="s">
        <v>205</v>
      </c>
      <c r="F174" s="35">
        <v>0</v>
      </c>
      <c r="H174" s="17"/>
      <c r="J174" s="19"/>
      <c r="L174" s="35">
        <f t="shared" si="40"/>
        <v>0</v>
      </c>
      <c r="P174" s="29">
        <v>0</v>
      </c>
      <c r="Q174" s="10">
        <v>0</v>
      </c>
      <c r="S174" s="10">
        <v>0</v>
      </c>
      <c r="T174" s="10"/>
      <c r="U174" s="10">
        <v>0</v>
      </c>
      <c r="V174" s="10"/>
      <c r="W174" s="10">
        <v>0</v>
      </c>
      <c r="X174" s="10"/>
      <c r="Y174" s="10">
        <v>0</v>
      </c>
      <c r="AA174" s="10">
        <v>0</v>
      </c>
      <c r="AC174" s="10">
        <f t="shared" si="41"/>
        <v>0</v>
      </c>
      <c r="AE174" s="33" t="str">
        <f t="shared" si="37"/>
        <v/>
      </c>
    </row>
    <row r="175" spans="2:31" x14ac:dyDescent="0.2">
      <c r="B175" s="26">
        <f t="shared" si="42"/>
        <v>109</v>
      </c>
      <c r="D175" s="1" t="s">
        <v>206</v>
      </c>
      <c r="F175" s="35">
        <v>0</v>
      </c>
      <c r="H175" s="17"/>
      <c r="J175" s="19"/>
      <c r="L175" s="35">
        <f t="shared" si="40"/>
        <v>0</v>
      </c>
      <c r="P175" s="29">
        <v>0</v>
      </c>
      <c r="Q175" s="10">
        <v>0</v>
      </c>
      <c r="S175" s="10">
        <v>0</v>
      </c>
      <c r="T175" s="10"/>
      <c r="U175" s="10">
        <v>0</v>
      </c>
      <c r="V175" s="10"/>
      <c r="W175" s="10">
        <v>0</v>
      </c>
      <c r="X175" s="10"/>
      <c r="Y175" s="10">
        <v>0</v>
      </c>
      <c r="AA175" s="10">
        <v>0</v>
      </c>
      <c r="AC175" s="10">
        <f t="shared" si="41"/>
        <v>0</v>
      </c>
      <c r="AE175" s="33" t="str">
        <f t="shared" si="37"/>
        <v/>
      </c>
    </row>
    <row r="176" spans="2:31" x14ac:dyDescent="0.2">
      <c r="B176" s="26">
        <f t="shared" si="42"/>
        <v>110</v>
      </c>
      <c r="D176" s="1" t="s">
        <v>207</v>
      </c>
      <c r="F176" s="35">
        <v>0</v>
      </c>
      <c r="H176" s="17"/>
      <c r="J176" s="19"/>
      <c r="L176" s="35">
        <f t="shared" si="40"/>
        <v>0</v>
      </c>
      <c r="P176" s="29">
        <v>0</v>
      </c>
      <c r="Q176" s="10">
        <v>0</v>
      </c>
      <c r="S176" s="10">
        <v>0</v>
      </c>
      <c r="T176" s="10"/>
      <c r="U176" s="10">
        <v>0</v>
      </c>
      <c r="V176" s="10"/>
      <c r="W176" s="10">
        <v>0</v>
      </c>
      <c r="X176" s="10"/>
      <c r="Y176" s="10">
        <v>0</v>
      </c>
      <c r="AA176" s="10">
        <v>0</v>
      </c>
      <c r="AC176" s="10">
        <f t="shared" si="41"/>
        <v>0</v>
      </c>
      <c r="AE176" s="33" t="str">
        <f t="shared" si="37"/>
        <v/>
      </c>
    </row>
    <row r="177" spans="2:31" x14ac:dyDescent="0.2">
      <c r="U177" s="10"/>
      <c r="V177" s="10"/>
      <c r="X177" s="10"/>
      <c r="AE177" s="33" t="str">
        <f t="shared" si="37"/>
        <v/>
      </c>
    </row>
    <row r="178" spans="2:31" x14ac:dyDescent="0.2">
      <c r="B178" s="26">
        <f>B176+1</f>
        <v>111</v>
      </c>
      <c r="D178" s="1" t="s">
        <v>208</v>
      </c>
      <c r="F178" s="36">
        <f>SUM(F170:F176)</f>
        <v>20700.84256063772</v>
      </c>
      <c r="H178" s="36">
        <f>SUM(H170:H176)</f>
        <v>0</v>
      </c>
      <c r="J178" s="19"/>
      <c r="L178" s="36">
        <f>SUM(L170:L176)</f>
        <v>20700.84256063772</v>
      </c>
      <c r="Q178" s="45">
        <f>SUM(Q170:Q176)</f>
        <v>0</v>
      </c>
      <c r="S178" s="45">
        <f>SUM(S170:S176)</f>
        <v>7887.1774852340614</v>
      </c>
      <c r="T178" s="5"/>
      <c r="U178" s="45">
        <f>SUM(U170:U176)</f>
        <v>0</v>
      </c>
      <c r="V178" s="10"/>
      <c r="W178" s="45">
        <f>SUM(W170:W176)</f>
        <v>7449.4151202177381</v>
      </c>
      <c r="X178" s="10"/>
      <c r="Y178" s="45">
        <f>SUM(Y170:Y176)</f>
        <v>0</v>
      </c>
      <c r="AA178" s="45">
        <f>SUM(AA170:AA176)</f>
        <v>5364.249955185921</v>
      </c>
      <c r="AC178" s="45">
        <f>SUM(AC170:AC176)</f>
        <v>20700.84256063772</v>
      </c>
      <c r="AE178" s="33" t="str">
        <f t="shared" si="37"/>
        <v/>
      </c>
    </row>
    <row r="179" spans="2:31" x14ac:dyDescent="0.2">
      <c r="V179" s="10"/>
      <c r="X179" s="10"/>
      <c r="AE179" s="33" t="str">
        <f t="shared" si="37"/>
        <v/>
      </c>
    </row>
    <row r="180" spans="2:31" ht="13.5" thickBot="1" x14ac:dyDescent="0.25">
      <c r="B180" s="26">
        <f>B178+1</f>
        <v>112</v>
      </c>
      <c r="D180" s="1" t="s">
        <v>36</v>
      </c>
      <c r="F180" s="39">
        <f>F164-F178</f>
        <v>2247693.094588703</v>
      </c>
      <c r="H180" s="39">
        <f>H164-H178</f>
        <v>0</v>
      </c>
      <c r="L180" s="39">
        <f>L164-L178</f>
        <v>2247693.094588703</v>
      </c>
      <c r="Q180" s="49">
        <f>Q164-Q178</f>
        <v>1878311.1040714213</v>
      </c>
      <c r="S180" s="49">
        <f>S164-S178</f>
        <v>153599.23567205007</v>
      </c>
      <c r="T180" s="5"/>
      <c r="U180" s="49">
        <f>U164-U178</f>
        <v>40328.527901042762</v>
      </c>
      <c r="V180" s="10"/>
      <c r="W180" s="49">
        <f>W164-W178</f>
        <v>145074.01041898847</v>
      </c>
      <c r="X180" s="10"/>
      <c r="Y180" s="49">
        <f>Y164-Y178</f>
        <v>14888.543237034275</v>
      </c>
      <c r="AA180" s="49">
        <f>AA164-AA178</f>
        <v>15491.673288166032</v>
      </c>
      <c r="AC180" s="49">
        <f>AC164-AC178</f>
        <v>2247693.094588703</v>
      </c>
      <c r="AE180" s="33" t="str">
        <f t="shared" si="37"/>
        <v/>
      </c>
    </row>
    <row r="181" spans="2:31" ht="13.5" thickTop="1" x14ac:dyDescent="0.2">
      <c r="D181" s="1" t="s">
        <v>226</v>
      </c>
      <c r="V181" s="10"/>
      <c r="X181" s="10"/>
    </row>
    <row r="182" spans="2:31" x14ac:dyDescent="0.2">
      <c r="X182" s="10"/>
    </row>
    <row r="183" spans="2:31" x14ac:dyDescent="0.2">
      <c r="X183" s="10"/>
    </row>
    <row r="184" spans="2:31" x14ac:dyDescent="0.2">
      <c r="X184" s="10"/>
    </row>
  </sheetData>
  <mergeCells count="3">
    <mergeCell ref="B5:AC5"/>
    <mergeCell ref="B6:AC6"/>
    <mergeCell ref="B7:AC7"/>
  </mergeCells>
  <pageMargins left="1" right="1" top="1" bottom="1" header="0.5" footer="0.5"/>
  <pageSetup scale="45" fitToWidth="0" fitToHeight="0" orientation="landscape" blackAndWhite="1" r:id="rId1"/>
  <headerFooter scaleWithDoc="0">
    <oddHeader>&amp;R&amp;"Arial,Regular"&amp;10Filed: 2025-02-28
EB-2025-0064
Phase 3 Exhibit 7
Tab 3
Schedule 5
Attachment 4
Page &amp;P of &amp;N</oddHeader>
  </headerFooter>
  <rowBreaks count="3" manualBreakCount="3">
    <brk id="58" max="26" man="1"/>
    <brk id="111" max="26" man="1"/>
    <brk id="16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581A-71D1-4FBA-9A59-A4381AAAFC2E}">
  <dimension ref="B5:AN302"/>
  <sheetViews>
    <sheetView showGridLines="0" view="pageBreakPreview" topLeftCell="A153" zoomScale="70" zoomScaleNormal="100" zoomScaleSheetLayoutView="70" zoomScalePageLayoutView="85" workbookViewId="0">
      <selection activeCell="P139" sqref="P139"/>
    </sheetView>
  </sheetViews>
  <sheetFormatPr defaultColWidth="9.140625" defaultRowHeight="15" customHeight="1" x14ac:dyDescent="0.2"/>
  <cols>
    <col min="1" max="1" width="1.5703125" style="62" customWidth="1"/>
    <col min="2" max="2" width="5.5703125" style="100" bestFit="1" customWidth="1"/>
    <col min="3" max="3" width="1.5703125" style="62" customWidth="1"/>
    <col min="4" max="4" width="46" style="62" bestFit="1" customWidth="1"/>
    <col min="5" max="5" width="1.5703125" style="62" customWidth="1"/>
    <col min="6" max="6" width="19.5703125" style="63" customWidth="1"/>
    <col min="7" max="7" width="1.5703125" style="63" customWidth="1"/>
    <col min="8" max="8" width="13.140625" style="63" customWidth="1"/>
    <col min="9" max="9" width="1.5703125" style="63" customWidth="1"/>
    <col min="10" max="10" width="22.140625" style="63" customWidth="1"/>
    <col min="11" max="11" width="1.5703125" style="63" customWidth="1"/>
    <col min="12" max="12" width="13.42578125" style="63" customWidth="1"/>
    <col min="13" max="13" width="1.5703125" style="62" customWidth="1"/>
    <col min="14" max="14" width="19.85546875" style="62" customWidth="1"/>
    <col min="15" max="15" width="0.5703125" style="65" customWidth="1"/>
    <col min="16" max="16" width="15.42578125" style="62" customWidth="1"/>
    <col min="17" max="17" width="1.5703125" style="62" customWidth="1"/>
    <col min="18" max="18" width="15.42578125" style="62" customWidth="1"/>
    <col min="19" max="19" width="1.5703125" style="62" customWidth="1"/>
    <col min="20" max="20" width="15.42578125" style="62" customWidth="1"/>
    <col min="21" max="21" width="1.5703125" style="62" customWidth="1"/>
    <col min="22" max="22" width="15.42578125" style="62" customWidth="1"/>
    <col min="23" max="23" width="1.5703125" style="62" customWidth="1"/>
    <col min="24" max="24" width="15.42578125" style="62" hidden="1" customWidth="1"/>
    <col min="25" max="25" width="9.140625" style="62"/>
    <col min="26" max="26" width="0" style="62" hidden="1" customWidth="1"/>
    <col min="27" max="27" width="9.5703125" style="62" bestFit="1" customWidth="1"/>
    <col min="28" max="28" width="9.140625" style="62"/>
    <col min="29" max="29" width="12" style="63" customWidth="1"/>
    <col min="30" max="30" width="9.140625" style="63"/>
    <col min="31" max="31" width="1.5703125" style="63" customWidth="1"/>
    <col min="32" max="32" width="11.42578125" style="63" customWidth="1"/>
    <col min="33" max="33" width="2.140625" style="63" customWidth="1"/>
    <col min="34" max="34" width="11.42578125" style="63" customWidth="1"/>
    <col min="35" max="35" width="2" style="63" customWidth="1"/>
    <col min="36" max="36" width="11.42578125" style="63" customWidth="1"/>
    <col min="37" max="37" width="1.85546875" style="63" customWidth="1"/>
    <col min="38" max="38" width="11.42578125" style="63" customWidth="1"/>
    <col min="39" max="39" width="1.85546875" style="63" customWidth="1"/>
    <col min="40" max="40" width="12" style="63" customWidth="1"/>
    <col min="41" max="16384" width="9.140625" style="62"/>
  </cols>
  <sheetData>
    <row r="5" spans="2:40" ht="15" customHeight="1" x14ac:dyDescent="0.2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</row>
    <row r="6" spans="2:40" ht="15" customHeight="1" x14ac:dyDescent="0.2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2:40" ht="15" customHeight="1" x14ac:dyDescent="0.2">
      <c r="B7" s="233" t="s">
        <v>227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</row>
    <row r="8" spans="2:40" ht="12.75" x14ac:dyDescent="0.2"/>
    <row r="9" spans="2:40" ht="12.75" x14ac:dyDescent="0.2"/>
    <row r="10" spans="2:40" ht="12.75" x14ac:dyDescent="0.2">
      <c r="H10" s="64" t="s">
        <v>81</v>
      </c>
      <c r="J10" s="64" t="s">
        <v>82</v>
      </c>
      <c r="L10" s="64" t="s">
        <v>83</v>
      </c>
      <c r="N10" s="100" t="s">
        <v>9</v>
      </c>
      <c r="P10" s="232" t="s">
        <v>228</v>
      </c>
      <c r="Q10" s="232"/>
      <c r="R10" s="232"/>
      <c r="S10" s="232"/>
      <c r="T10" s="232"/>
      <c r="U10" s="88"/>
    </row>
    <row r="11" spans="2:40" ht="12.75" x14ac:dyDescent="0.2">
      <c r="B11" s="100" t="s">
        <v>3</v>
      </c>
      <c r="F11" s="64" t="s">
        <v>4</v>
      </c>
      <c r="H11" s="64" t="s">
        <v>82</v>
      </c>
      <c r="J11" s="64" t="s">
        <v>85</v>
      </c>
      <c r="L11" s="64" t="s">
        <v>86</v>
      </c>
      <c r="N11" s="100" t="s">
        <v>211</v>
      </c>
      <c r="P11" s="100"/>
      <c r="Q11" s="100"/>
      <c r="R11" s="64"/>
      <c r="S11" s="88"/>
      <c r="T11" s="64" t="s">
        <v>229</v>
      </c>
      <c r="U11" s="88"/>
      <c r="V11" s="100" t="s">
        <v>9</v>
      </c>
    </row>
    <row r="12" spans="2:40" ht="12.75" x14ac:dyDescent="0.2">
      <c r="B12" s="107" t="s">
        <v>5</v>
      </c>
      <c r="D12" s="66" t="s">
        <v>6</v>
      </c>
      <c r="F12" s="67" t="s">
        <v>7</v>
      </c>
      <c r="H12" s="67" t="s">
        <v>85</v>
      </c>
      <c r="J12" s="67" t="s">
        <v>88</v>
      </c>
      <c r="L12" s="67" t="s">
        <v>214</v>
      </c>
      <c r="N12" s="107" t="s">
        <v>88</v>
      </c>
      <c r="O12" s="68"/>
      <c r="P12" s="107" t="s">
        <v>230</v>
      </c>
      <c r="Q12" s="100"/>
      <c r="R12" s="107" t="s">
        <v>231</v>
      </c>
      <c r="S12" s="100"/>
      <c r="T12" s="107" t="s">
        <v>232</v>
      </c>
      <c r="U12" s="100"/>
      <c r="V12" s="107" t="s">
        <v>215</v>
      </c>
      <c r="X12" s="107" t="s">
        <v>81</v>
      </c>
      <c r="Z12" s="69"/>
      <c r="AB12" s="120"/>
    </row>
    <row r="13" spans="2:40" ht="12.75" x14ac:dyDescent="0.2">
      <c r="F13" s="64" t="s">
        <v>64</v>
      </c>
      <c r="H13" s="64" t="s">
        <v>13</v>
      </c>
      <c r="J13" s="64" t="s">
        <v>14</v>
      </c>
      <c r="L13" s="64" t="s">
        <v>92</v>
      </c>
      <c r="N13" s="100" t="s">
        <v>16</v>
      </c>
      <c r="O13" s="68"/>
      <c r="P13" s="100" t="s">
        <v>65</v>
      </c>
      <c r="Q13" s="100"/>
      <c r="R13" s="100" t="s">
        <v>66</v>
      </c>
      <c r="S13" s="100"/>
      <c r="T13" s="100" t="s">
        <v>67</v>
      </c>
      <c r="U13" s="100"/>
      <c r="V13" s="100" t="s">
        <v>68</v>
      </c>
      <c r="X13" s="100" t="s">
        <v>93</v>
      </c>
    </row>
    <row r="14" spans="2:40" s="65" customFormat="1" ht="3.6" customHeight="1" x14ac:dyDescent="0.2">
      <c r="B14" s="68"/>
      <c r="F14" s="63"/>
      <c r="G14" s="63"/>
      <c r="H14" s="63"/>
      <c r="I14" s="63"/>
      <c r="J14" s="63"/>
      <c r="K14" s="63"/>
      <c r="L14" s="63"/>
      <c r="P14" s="65">
        <v>4</v>
      </c>
      <c r="R14" s="65">
        <v>6</v>
      </c>
      <c r="T14" s="65">
        <v>8</v>
      </c>
      <c r="V14" s="65">
        <v>10</v>
      </c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</row>
    <row r="15" spans="2:40" ht="12.75" x14ac:dyDescent="0.2">
      <c r="D15" s="70"/>
      <c r="E15" s="70"/>
      <c r="F15" s="71"/>
      <c r="Z15" s="72"/>
      <c r="AC15" s="64"/>
      <c r="AF15" s="64"/>
      <c r="AG15" s="64"/>
      <c r="AH15" s="64"/>
      <c r="AI15" s="64"/>
      <c r="AJ15" s="64"/>
      <c r="AK15" s="64"/>
      <c r="AL15" s="64"/>
      <c r="AM15" s="64"/>
      <c r="AN15" s="64"/>
    </row>
    <row r="16" spans="2:40" ht="12.75" x14ac:dyDescent="0.2">
      <c r="D16" s="70" t="s">
        <v>221</v>
      </c>
      <c r="E16" s="84"/>
      <c r="F16" s="73"/>
      <c r="AC16" s="64"/>
      <c r="AF16" s="64"/>
      <c r="AG16" s="64"/>
      <c r="AH16" s="64"/>
      <c r="AI16" s="64"/>
      <c r="AJ16" s="64"/>
      <c r="AK16" s="64"/>
      <c r="AL16" s="64"/>
      <c r="AM16" s="64"/>
      <c r="AN16" s="64"/>
    </row>
    <row r="17" spans="2:40" ht="12.75" x14ac:dyDescent="0.2"/>
    <row r="18" spans="2:40" ht="12.75" x14ac:dyDescent="0.2">
      <c r="B18" s="100">
        <v>1</v>
      </c>
      <c r="D18" s="62" t="s">
        <v>95</v>
      </c>
      <c r="F18" s="74">
        <v>13017.78562077151</v>
      </c>
      <c r="H18" s="35">
        <v>7.3027000000000006</v>
      </c>
      <c r="J18" s="19" t="s">
        <v>233</v>
      </c>
      <c r="K18" s="64">
        <v>9</v>
      </c>
      <c r="L18" s="74">
        <f>F18-H18</f>
        <v>13010.48292077151</v>
      </c>
      <c r="N18" s="26" t="s">
        <v>234</v>
      </c>
      <c r="O18" s="68">
        <v>27</v>
      </c>
      <c r="P18" s="85">
        <v>13017.78562077151</v>
      </c>
      <c r="R18" s="85">
        <v>0</v>
      </c>
      <c r="S18" s="85"/>
      <c r="T18" s="85">
        <v>0</v>
      </c>
      <c r="U18" s="85"/>
      <c r="V18" s="85">
        <v>0</v>
      </c>
      <c r="X18" s="85">
        <f t="shared" ref="X18:X30" si="0">P18+R18+T18+V18</f>
        <v>13017.78562077151</v>
      </c>
      <c r="Z18" s="72"/>
      <c r="AA18" s="86"/>
      <c r="AB18" s="89"/>
      <c r="AC18" s="90"/>
      <c r="AF18" s="79"/>
      <c r="AG18" s="79"/>
      <c r="AH18" s="79"/>
      <c r="AI18" s="79"/>
      <c r="AJ18" s="79"/>
      <c r="AK18" s="79"/>
      <c r="AL18" s="79"/>
      <c r="AM18" s="79"/>
      <c r="AN18" s="79"/>
    </row>
    <row r="19" spans="2:40" ht="12.75" x14ac:dyDescent="0.2">
      <c r="B19" s="100">
        <f>B18+1</f>
        <v>2</v>
      </c>
      <c r="D19" s="62" t="s">
        <v>97</v>
      </c>
      <c r="F19" s="74">
        <v>74787.01496</v>
      </c>
      <c r="H19" s="74"/>
      <c r="J19" s="64"/>
      <c r="K19" s="64">
        <v>0</v>
      </c>
      <c r="L19" s="74">
        <f>F19-H19</f>
        <v>74787.01496</v>
      </c>
      <c r="N19" s="26" t="s">
        <v>235</v>
      </c>
      <c r="O19" s="68">
        <v>24</v>
      </c>
      <c r="P19" s="85">
        <v>37393.50748</v>
      </c>
      <c r="R19" s="85">
        <v>34467.551306072164</v>
      </c>
      <c r="S19" s="85"/>
      <c r="T19" s="85">
        <v>2925.9561739278333</v>
      </c>
      <c r="U19" s="85"/>
      <c r="V19" s="85">
        <v>0</v>
      </c>
      <c r="X19" s="85">
        <f t="shared" si="0"/>
        <v>74787.014959999986</v>
      </c>
      <c r="Z19" s="72"/>
      <c r="AA19" s="86"/>
      <c r="AB19" s="89"/>
      <c r="AC19" s="90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2:40" ht="12.75" x14ac:dyDescent="0.2">
      <c r="B20" s="100">
        <f t="shared" ref="B20:B31" si="1">B19+1</f>
        <v>3</v>
      </c>
      <c r="D20" s="62" t="s">
        <v>99</v>
      </c>
      <c r="F20" s="74">
        <v>79798.549934962299</v>
      </c>
      <c r="H20" s="74">
        <v>9113.3284516697677</v>
      </c>
      <c r="J20" s="19" t="s">
        <v>236</v>
      </c>
      <c r="K20" s="64">
        <v>15</v>
      </c>
      <c r="L20" s="74">
        <f t="shared" ref="L20:L30" si="2">F20-H20</f>
        <v>70685.221483292524</v>
      </c>
      <c r="N20" s="26" t="s">
        <v>234</v>
      </c>
      <c r="O20" s="68">
        <v>27</v>
      </c>
      <c r="P20" s="85">
        <v>79798.549934962299</v>
      </c>
      <c r="R20" s="85">
        <v>0</v>
      </c>
      <c r="S20" s="85"/>
      <c r="T20" s="85">
        <v>0</v>
      </c>
      <c r="U20" s="85"/>
      <c r="V20" s="85">
        <v>0</v>
      </c>
      <c r="X20" s="85">
        <f t="shared" si="0"/>
        <v>79798.549934962299</v>
      </c>
      <c r="Z20" s="72"/>
      <c r="AA20" s="86"/>
      <c r="AB20" s="89"/>
      <c r="AC20" s="90"/>
      <c r="AF20" s="79"/>
      <c r="AG20" s="79"/>
      <c r="AH20" s="79"/>
      <c r="AI20" s="79"/>
      <c r="AJ20" s="79"/>
      <c r="AK20" s="79"/>
      <c r="AL20" s="79"/>
      <c r="AM20" s="79"/>
      <c r="AN20" s="79"/>
    </row>
    <row r="21" spans="2:40" ht="12.75" x14ac:dyDescent="0.2">
      <c r="B21" s="100">
        <f t="shared" si="1"/>
        <v>4</v>
      </c>
      <c r="D21" s="62" t="s">
        <v>101</v>
      </c>
      <c r="F21" s="74">
        <v>40301.815387977447</v>
      </c>
      <c r="H21" s="74"/>
      <c r="J21" s="64"/>
      <c r="K21" s="64">
        <v>0</v>
      </c>
      <c r="L21" s="74">
        <f t="shared" si="2"/>
        <v>40301.815387977447</v>
      </c>
      <c r="N21" s="26" t="s">
        <v>234</v>
      </c>
      <c r="O21" s="68">
        <v>27</v>
      </c>
      <c r="P21" s="85">
        <v>40301.815387977447</v>
      </c>
      <c r="R21" s="85">
        <v>0</v>
      </c>
      <c r="S21" s="85"/>
      <c r="T21" s="85">
        <v>0</v>
      </c>
      <c r="U21" s="85"/>
      <c r="V21" s="85">
        <v>0</v>
      </c>
      <c r="X21" s="85">
        <f t="shared" si="0"/>
        <v>40301.815387977447</v>
      </c>
      <c r="Z21" s="72"/>
      <c r="AA21" s="86"/>
      <c r="AB21" s="89"/>
      <c r="AC21" s="90"/>
      <c r="AF21" s="79"/>
      <c r="AG21" s="79"/>
      <c r="AH21" s="79"/>
      <c r="AI21" s="79"/>
      <c r="AJ21" s="79"/>
      <c r="AK21" s="79"/>
      <c r="AL21" s="79"/>
      <c r="AM21" s="79"/>
      <c r="AN21" s="79"/>
    </row>
    <row r="22" spans="2:40" ht="12.75" x14ac:dyDescent="0.2">
      <c r="B22" s="100">
        <f t="shared" si="1"/>
        <v>5</v>
      </c>
      <c r="D22" s="62" t="s">
        <v>103</v>
      </c>
      <c r="F22" s="74">
        <v>0</v>
      </c>
      <c r="H22" s="74"/>
      <c r="J22" s="64"/>
      <c r="K22" s="64">
        <v>0</v>
      </c>
      <c r="L22" s="74">
        <f t="shared" si="2"/>
        <v>0</v>
      </c>
      <c r="N22" s="26" t="s">
        <v>234</v>
      </c>
      <c r="O22" s="68">
        <v>27</v>
      </c>
      <c r="P22" s="85">
        <v>0</v>
      </c>
      <c r="R22" s="85">
        <v>0</v>
      </c>
      <c r="S22" s="85"/>
      <c r="T22" s="85">
        <v>0</v>
      </c>
      <c r="U22" s="85"/>
      <c r="V22" s="85">
        <v>0</v>
      </c>
      <c r="X22" s="85">
        <f t="shared" si="0"/>
        <v>0</v>
      </c>
      <c r="Z22" s="72"/>
      <c r="AA22" s="86"/>
      <c r="AB22" s="89"/>
      <c r="AC22" s="90"/>
      <c r="AF22" s="79"/>
      <c r="AG22" s="79"/>
      <c r="AH22" s="79"/>
      <c r="AI22" s="79"/>
      <c r="AJ22" s="79"/>
      <c r="AK22" s="79"/>
      <c r="AL22" s="79"/>
      <c r="AM22" s="79"/>
      <c r="AN22" s="79"/>
    </row>
    <row r="23" spans="2:40" ht="12.75" x14ac:dyDescent="0.2">
      <c r="B23" s="100">
        <f t="shared" si="1"/>
        <v>6</v>
      </c>
      <c r="D23" s="62" t="s">
        <v>105</v>
      </c>
      <c r="F23" s="74">
        <v>376124.00347801473</v>
      </c>
      <c r="H23" s="74"/>
      <c r="K23" s="64">
        <v>0</v>
      </c>
      <c r="L23" s="74">
        <f t="shared" si="2"/>
        <v>376124.00347801473</v>
      </c>
      <c r="N23" s="26" t="s">
        <v>234</v>
      </c>
      <c r="O23" s="68">
        <v>27</v>
      </c>
      <c r="P23" s="85">
        <v>376124.00347801473</v>
      </c>
      <c r="R23" s="85">
        <v>0</v>
      </c>
      <c r="S23" s="85"/>
      <c r="T23" s="85">
        <v>0</v>
      </c>
      <c r="U23" s="85"/>
      <c r="V23" s="85">
        <v>0</v>
      </c>
      <c r="X23" s="85">
        <f t="shared" si="0"/>
        <v>376124.00347801473</v>
      </c>
      <c r="Z23" s="72"/>
      <c r="AA23" s="86"/>
      <c r="AB23" s="89"/>
      <c r="AC23" s="90"/>
      <c r="AF23" s="79"/>
      <c r="AG23" s="79"/>
      <c r="AH23" s="79"/>
      <c r="AI23" s="79"/>
      <c r="AJ23" s="79"/>
      <c r="AK23" s="79"/>
      <c r="AL23" s="79"/>
      <c r="AM23" s="79"/>
      <c r="AN23" s="79"/>
    </row>
    <row r="24" spans="2:40" ht="12.75" x14ac:dyDescent="0.2">
      <c r="B24" s="100">
        <f t="shared" si="1"/>
        <v>7</v>
      </c>
      <c r="D24" s="62" t="s">
        <v>107</v>
      </c>
      <c r="F24" s="74">
        <v>30022.717863727081</v>
      </c>
      <c r="H24" s="74">
        <v>30022.717863727081</v>
      </c>
      <c r="J24" s="19" t="s">
        <v>237</v>
      </c>
      <c r="K24" s="64">
        <v>3</v>
      </c>
      <c r="L24" s="74">
        <f t="shared" si="2"/>
        <v>0</v>
      </c>
      <c r="N24" s="26" t="s">
        <v>234</v>
      </c>
      <c r="O24" s="68">
        <v>27</v>
      </c>
      <c r="P24" s="85">
        <v>30022.717863727081</v>
      </c>
      <c r="R24" s="85">
        <v>0</v>
      </c>
      <c r="S24" s="85"/>
      <c r="T24" s="85">
        <v>0</v>
      </c>
      <c r="U24" s="85"/>
      <c r="V24" s="85">
        <v>0</v>
      </c>
      <c r="X24" s="85">
        <f t="shared" si="0"/>
        <v>30022.717863727081</v>
      </c>
      <c r="Z24" s="72"/>
      <c r="AA24" s="86"/>
      <c r="AB24" s="89"/>
      <c r="AC24" s="90"/>
      <c r="AF24" s="79"/>
      <c r="AH24" s="79"/>
      <c r="AI24" s="79"/>
      <c r="AJ24" s="79"/>
      <c r="AK24" s="79"/>
      <c r="AL24" s="79"/>
      <c r="AM24" s="79"/>
      <c r="AN24" s="79"/>
    </row>
    <row r="25" spans="2:40" ht="12.75" x14ac:dyDescent="0.2">
      <c r="B25" s="100">
        <f t="shared" si="1"/>
        <v>8</v>
      </c>
      <c r="D25" s="62" t="s">
        <v>109</v>
      </c>
      <c r="F25" s="74">
        <v>385344.82101507834</v>
      </c>
      <c r="H25" s="74"/>
      <c r="K25" s="64">
        <v>0</v>
      </c>
      <c r="L25" s="74">
        <f t="shared" si="2"/>
        <v>385344.82101507834</v>
      </c>
      <c r="N25" s="26" t="s">
        <v>235</v>
      </c>
      <c r="O25" s="68">
        <v>24</v>
      </c>
      <c r="P25" s="85">
        <v>192672.41050753917</v>
      </c>
      <c r="R25" s="85">
        <v>177596.23640507992</v>
      </c>
      <c r="S25" s="85"/>
      <c r="T25" s="85">
        <v>15076.174102459248</v>
      </c>
      <c r="U25" s="85"/>
      <c r="V25" s="85">
        <v>0</v>
      </c>
      <c r="X25" s="85">
        <f t="shared" si="0"/>
        <v>385344.82101507834</v>
      </c>
      <c r="Z25" s="72"/>
      <c r="AA25" s="86"/>
      <c r="AB25" s="89"/>
      <c r="AC25" s="90"/>
      <c r="AF25" s="79"/>
      <c r="AH25" s="79"/>
      <c r="AI25" s="79"/>
      <c r="AJ25" s="79"/>
      <c r="AK25" s="79"/>
      <c r="AL25" s="79"/>
      <c r="AM25" s="79"/>
      <c r="AN25" s="79"/>
    </row>
    <row r="26" spans="2:40" ht="12.75" x14ac:dyDescent="0.2">
      <c r="B26" s="100">
        <f t="shared" si="1"/>
        <v>9</v>
      </c>
      <c r="D26" s="62" t="s">
        <v>110</v>
      </c>
      <c r="F26" s="74">
        <v>68466.485990000001</v>
      </c>
      <c r="H26" s="74"/>
      <c r="K26" s="64">
        <v>0</v>
      </c>
      <c r="L26" s="74">
        <f t="shared" si="2"/>
        <v>68466.485990000001</v>
      </c>
      <c r="N26" s="26" t="s">
        <v>238</v>
      </c>
      <c r="O26" s="68">
        <v>36</v>
      </c>
      <c r="P26" s="85">
        <v>0</v>
      </c>
      <c r="R26" s="85">
        <v>63109.14053379398</v>
      </c>
      <c r="S26" s="85"/>
      <c r="T26" s="85">
        <v>5357.3454562060251</v>
      </c>
      <c r="U26" s="85"/>
      <c r="V26" s="85">
        <v>0</v>
      </c>
      <c r="X26" s="85">
        <f t="shared" si="0"/>
        <v>68466.485990000001</v>
      </c>
      <c r="Z26" s="72"/>
      <c r="AA26" s="86"/>
      <c r="AB26" s="89"/>
      <c r="AC26" s="90"/>
      <c r="AF26" s="79"/>
      <c r="AH26" s="79"/>
      <c r="AI26" s="79"/>
      <c r="AJ26" s="79"/>
      <c r="AK26" s="79"/>
      <c r="AL26" s="79"/>
      <c r="AM26" s="79"/>
      <c r="AN26" s="79"/>
    </row>
    <row r="27" spans="2:40" ht="12.75" x14ac:dyDescent="0.2">
      <c r="B27" s="100">
        <f t="shared" si="1"/>
        <v>10</v>
      </c>
      <c r="D27" s="62" t="s">
        <v>111</v>
      </c>
      <c r="F27" s="74">
        <v>0</v>
      </c>
      <c r="H27" s="74"/>
      <c r="K27" s="64">
        <v>0</v>
      </c>
      <c r="L27" s="74">
        <f t="shared" si="2"/>
        <v>0</v>
      </c>
      <c r="N27" s="100"/>
      <c r="O27" s="68">
        <v>0</v>
      </c>
      <c r="P27" s="85">
        <v>0</v>
      </c>
      <c r="R27" s="85">
        <v>0</v>
      </c>
      <c r="S27" s="85"/>
      <c r="T27" s="85">
        <v>0</v>
      </c>
      <c r="U27" s="85"/>
      <c r="V27" s="85">
        <v>0</v>
      </c>
      <c r="X27" s="85">
        <f t="shared" si="0"/>
        <v>0</v>
      </c>
      <c r="Z27" s="72"/>
      <c r="AA27" s="86"/>
      <c r="AB27" s="89"/>
      <c r="AC27" s="90"/>
      <c r="AF27" s="79"/>
      <c r="AH27" s="79"/>
      <c r="AI27" s="79"/>
      <c r="AJ27" s="79"/>
      <c r="AK27" s="79"/>
      <c r="AL27" s="79"/>
      <c r="AM27" s="79"/>
      <c r="AN27" s="79"/>
    </row>
    <row r="28" spans="2:40" ht="12.75" x14ac:dyDescent="0.2">
      <c r="B28" s="100">
        <f t="shared" si="1"/>
        <v>11</v>
      </c>
      <c r="D28" s="62" t="s">
        <v>113</v>
      </c>
      <c r="F28" s="74">
        <v>0</v>
      </c>
      <c r="H28" s="74"/>
      <c r="K28" s="64">
        <v>0</v>
      </c>
      <c r="L28" s="74">
        <f t="shared" si="2"/>
        <v>0</v>
      </c>
      <c r="N28" s="100"/>
      <c r="O28" s="68">
        <v>0</v>
      </c>
      <c r="P28" s="85">
        <v>0</v>
      </c>
      <c r="R28" s="85">
        <v>0</v>
      </c>
      <c r="S28" s="85"/>
      <c r="T28" s="85">
        <v>0</v>
      </c>
      <c r="U28" s="85"/>
      <c r="V28" s="85">
        <v>0</v>
      </c>
      <c r="X28" s="85">
        <f t="shared" si="0"/>
        <v>0</v>
      </c>
      <c r="Z28" s="72"/>
      <c r="AA28" s="86"/>
      <c r="AB28" s="89"/>
      <c r="AC28" s="90"/>
      <c r="AF28" s="79"/>
      <c r="AH28" s="79"/>
      <c r="AI28" s="79"/>
      <c r="AJ28" s="79"/>
      <c r="AK28" s="79"/>
      <c r="AL28" s="79"/>
      <c r="AM28" s="79"/>
      <c r="AN28" s="79"/>
    </row>
    <row r="29" spans="2:40" ht="12.75" x14ac:dyDescent="0.2">
      <c r="B29" s="100">
        <f>B28+1</f>
        <v>12</v>
      </c>
      <c r="D29" s="62" t="s">
        <v>114</v>
      </c>
      <c r="F29" s="74">
        <v>0</v>
      </c>
      <c r="H29" s="74"/>
      <c r="K29" s="64">
        <v>0</v>
      </c>
      <c r="L29" s="74">
        <f t="shared" si="2"/>
        <v>0</v>
      </c>
      <c r="N29" s="100"/>
      <c r="O29" s="68">
        <v>0</v>
      </c>
      <c r="P29" s="85">
        <v>0</v>
      </c>
      <c r="R29" s="85">
        <v>0</v>
      </c>
      <c r="S29" s="85"/>
      <c r="T29" s="85">
        <v>0</v>
      </c>
      <c r="U29" s="85"/>
      <c r="V29" s="85">
        <v>0</v>
      </c>
      <c r="X29" s="85">
        <f t="shared" si="0"/>
        <v>0</v>
      </c>
      <c r="Z29" s="72"/>
      <c r="AA29" s="86"/>
      <c r="AB29" s="89"/>
      <c r="AC29" s="90"/>
      <c r="AF29" s="79"/>
      <c r="AH29" s="79"/>
      <c r="AI29" s="79"/>
      <c r="AJ29" s="79"/>
      <c r="AK29" s="79"/>
      <c r="AL29" s="79"/>
      <c r="AM29" s="79"/>
      <c r="AN29" s="79"/>
    </row>
    <row r="30" spans="2:40" ht="12.75" x14ac:dyDescent="0.2">
      <c r="B30" s="100">
        <f>B29+1</f>
        <v>13</v>
      </c>
      <c r="D30" s="62" t="s">
        <v>115</v>
      </c>
      <c r="F30" s="74">
        <v>477.03131475162303</v>
      </c>
      <c r="H30" s="74"/>
      <c r="K30" s="64">
        <v>0</v>
      </c>
      <c r="L30" s="74">
        <f t="shared" si="2"/>
        <v>477.03131475162303</v>
      </c>
      <c r="N30" s="26" t="s">
        <v>234</v>
      </c>
      <c r="O30" s="68">
        <v>27</v>
      </c>
      <c r="P30" s="85">
        <v>477.03131475162303</v>
      </c>
      <c r="R30" s="85">
        <v>0</v>
      </c>
      <c r="S30" s="85"/>
      <c r="T30" s="85">
        <v>0</v>
      </c>
      <c r="U30" s="85"/>
      <c r="V30" s="85">
        <v>0</v>
      </c>
      <c r="X30" s="85">
        <f t="shared" si="0"/>
        <v>477.03131475162303</v>
      </c>
      <c r="Z30" s="72"/>
      <c r="AA30" s="86"/>
      <c r="AB30" s="89"/>
      <c r="AC30" s="90"/>
      <c r="AF30" s="79"/>
      <c r="AH30" s="79"/>
      <c r="AI30" s="79"/>
      <c r="AJ30" s="79"/>
      <c r="AK30" s="79"/>
      <c r="AL30" s="79"/>
      <c r="AM30" s="79"/>
      <c r="AN30" s="79"/>
    </row>
    <row r="31" spans="2:40" ht="12.75" x14ac:dyDescent="0.2">
      <c r="B31" s="100">
        <f t="shared" si="1"/>
        <v>14</v>
      </c>
      <c r="D31" s="62" t="s">
        <v>117</v>
      </c>
      <c r="F31" s="76">
        <f>SUM(F18:F30)</f>
        <v>1068340.2255652831</v>
      </c>
      <c r="H31" s="76">
        <f>SUM(H18:H30)</f>
        <v>39143.349015396845</v>
      </c>
      <c r="L31" s="76">
        <f>SUM(L18:L30)</f>
        <v>1029196.8765498861</v>
      </c>
      <c r="P31" s="91">
        <f>SUM(P18:P30)</f>
        <v>769807.82158774382</v>
      </c>
      <c r="Q31" s="92"/>
      <c r="R31" s="91">
        <f>SUM(R18:R30)</f>
        <v>275172.92824494606</v>
      </c>
      <c r="S31" s="89"/>
      <c r="T31" s="91">
        <f>SUM(T18:T30)</f>
        <v>23359.475732593106</v>
      </c>
      <c r="U31" s="89"/>
      <c r="V31" s="91">
        <f>SUM(V18:V30)</f>
        <v>0</v>
      </c>
      <c r="W31" s="100"/>
      <c r="X31" s="91">
        <f>SUM(X18:X30)</f>
        <v>1068340.2255652831</v>
      </c>
      <c r="Y31" s="86"/>
      <c r="Z31" s="72"/>
      <c r="AB31" s="89"/>
      <c r="AC31" s="79"/>
      <c r="AF31" s="79"/>
      <c r="AG31" s="79"/>
      <c r="AH31" s="79"/>
      <c r="AI31" s="79"/>
      <c r="AJ31" s="79"/>
      <c r="AK31" s="79"/>
      <c r="AL31" s="79"/>
      <c r="AM31" s="79"/>
      <c r="AN31" s="79"/>
    </row>
    <row r="32" spans="2:40" ht="12.75" x14ac:dyDescent="0.2">
      <c r="R32" s="87"/>
      <c r="W32" s="100"/>
      <c r="Z32" s="72"/>
      <c r="AB32" s="89"/>
    </row>
    <row r="33" spans="2:37" ht="12.75" x14ac:dyDescent="0.2">
      <c r="B33" s="100">
        <f>B31+1</f>
        <v>15</v>
      </c>
      <c r="D33" s="62" t="s">
        <v>118</v>
      </c>
      <c r="F33" s="74">
        <v>43180.32742920662</v>
      </c>
      <c r="H33" s="74"/>
      <c r="K33" s="64">
        <v>0</v>
      </c>
      <c r="L33" s="74">
        <f t="shared" ref="L33" si="3">F33-H33</f>
        <v>43180.32742920662</v>
      </c>
      <c r="N33" s="26" t="s">
        <v>239</v>
      </c>
      <c r="O33" s="68">
        <v>45</v>
      </c>
      <c r="P33" s="85">
        <v>31429.981992504654</v>
      </c>
      <c r="R33" s="85">
        <v>10830.907863356069</v>
      </c>
      <c r="S33" s="85"/>
      <c r="T33" s="85">
        <v>919.43757334589725</v>
      </c>
      <c r="U33" s="85"/>
      <c r="V33" s="85">
        <v>0</v>
      </c>
      <c r="X33" s="85">
        <f t="shared" ref="X33" si="4">P33+R33+T33+V33</f>
        <v>43180.32742920662</v>
      </c>
      <c r="Z33" s="72"/>
      <c r="AB33" s="89"/>
    </row>
    <row r="34" spans="2:37" ht="12.75" x14ac:dyDescent="0.2">
      <c r="W34" s="100"/>
      <c r="Z34" s="72"/>
      <c r="AB34" s="89"/>
    </row>
    <row r="35" spans="2:37" ht="12.75" x14ac:dyDescent="0.2">
      <c r="B35" s="100">
        <f>B33+1</f>
        <v>16</v>
      </c>
      <c r="D35" s="62" t="s">
        <v>120</v>
      </c>
      <c r="F35" s="76">
        <f>F31+F33</f>
        <v>1111520.5529944897</v>
      </c>
      <c r="H35" s="76">
        <f>H31+H33</f>
        <v>39143.349015396845</v>
      </c>
      <c r="L35" s="76">
        <f>L31+L33</f>
        <v>1072377.2039790927</v>
      </c>
      <c r="P35" s="93">
        <f>P31+P33</f>
        <v>801237.8035802485</v>
      </c>
      <c r="Q35" s="87"/>
      <c r="R35" s="93">
        <f>R31+R33</f>
        <v>286003.83610830212</v>
      </c>
      <c r="S35" s="86"/>
      <c r="T35" s="93">
        <f>T31+T33</f>
        <v>24278.913305939004</v>
      </c>
      <c r="U35" s="86"/>
      <c r="V35" s="93">
        <f>V31+V33</f>
        <v>0</v>
      </c>
      <c r="W35" s="100"/>
      <c r="X35" s="93">
        <f>X31+X33</f>
        <v>1111520.5529944897</v>
      </c>
      <c r="Z35" s="72"/>
      <c r="AA35" s="86"/>
      <c r="AB35" s="89"/>
    </row>
    <row r="36" spans="2:37" ht="12.75" x14ac:dyDescent="0.2">
      <c r="D36" s="70"/>
      <c r="F36" s="71"/>
      <c r="H36" s="71"/>
      <c r="L36" s="71"/>
      <c r="W36" s="100"/>
      <c r="Z36" s="72"/>
      <c r="AB36" s="89"/>
    </row>
    <row r="37" spans="2:37" ht="12.75" x14ac:dyDescent="0.2">
      <c r="E37" s="70"/>
      <c r="W37" s="100"/>
      <c r="Z37" s="72"/>
      <c r="AB37" s="89"/>
    </row>
    <row r="38" spans="2:37" ht="12.75" x14ac:dyDescent="0.2">
      <c r="D38" s="70" t="s">
        <v>121</v>
      </c>
      <c r="E38" s="84"/>
      <c r="F38" s="73"/>
    </row>
    <row r="39" spans="2:37" ht="12.75" x14ac:dyDescent="0.2"/>
    <row r="40" spans="2:37" ht="12.75" x14ac:dyDescent="0.2">
      <c r="B40" s="100">
        <f>B35+1</f>
        <v>17</v>
      </c>
      <c r="D40" s="62" t="s">
        <v>95</v>
      </c>
      <c r="F40" s="74">
        <v>0</v>
      </c>
      <c r="H40" s="74"/>
      <c r="J40" s="64"/>
      <c r="K40" s="64">
        <v>0</v>
      </c>
      <c r="L40" s="74">
        <f>F40-H40</f>
        <v>0</v>
      </c>
      <c r="N40" s="26" t="s">
        <v>234</v>
      </c>
      <c r="O40" s="68">
        <v>27</v>
      </c>
      <c r="P40" s="85">
        <v>0</v>
      </c>
      <c r="R40" s="85">
        <v>0</v>
      </c>
      <c r="S40" s="85"/>
      <c r="T40" s="85">
        <v>0</v>
      </c>
      <c r="U40" s="85"/>
      <c r="V40" s="85">
        <v>0</v>
      </c>
      <c r="X40" s="85">
        <f t="shared" ref="X40:X52" si="5">P40+R40+T40+V40</f>
        <v>0</v>
      </c>
      <c r="Z40" s="72"/>
      <c r="AA40" s="86"/>
      <c r="AB40" s="89"/>
    </row>
    <row r="41" spans="2:37" ht="12.75" x14ac:dyDescent="0.2">
      <c r="B41" s="100">
        <f>B40+1</f>
        <v>18</v>
      </c>
      <c r="D41" s="62" t="s">
        <v>97</v>
      </c>
      <c r="F41" s="74">
        <v>-48713.415889674274</v>
      </c>
      <c r="H41" s="74"/>
      <c r="J41" s="64"/>
      <c r="K41" s="64">
        <v>0</v>
      </c>
      <c r="L41" s="74">
        <f>F41-H41</f>
        <v>-48713.415889674274</v>
      </c>
      <c r="N41" s="26" t="s">
        <v>235</v>
      </c>
      <c r="O41" s="68">
        <v>24</v>
      </c>
      <c r="P41" s="85">
        <v>-24356.707944837137</v>
      </c>
      <c r="R41" s="85">
        <v>-22450.851426138794</v>
      </c>
      <c r="S41" s="85"/>
      <c r="T41" s="85">
        <v>-1905.8565186983451</v>
      </c>
      <c r="U41" s="85"/>
      <c r="V41" s="85">
        <v>0</v>
      </c>
      <c r="X41" s="85">
        <f t="shared" si="5"/>
        <v>-48713.415889674274</v>
      </c>
      <c r="Z41" s="72"/>
      <c r="AA41" s="86"/>
      <c r="AB41" s="89"/>
    </row>
    <row r="42" spans="2:37" ht="12.75" x14ac:dyDescent="0.2">
      <c r="B42" s="100">
        <f t="shared" ref="B42:B53" si="6">B41+1</f>
        <v>19</v>
      </c>
      <c r="D42" s="62" t="s">
        <v>99</v>
      </c>
      <c r="F42" s="74">
        <v>-30467.610982604227</v>
      </c>
      <c r="H42" s="74">
        <v>-2950.0008695332904</v>
      </c>
      <c r="J42" s="19" t="s">
        <v>240</v>
      </c>
      <c r="K42" s="64">
        <v>18</v>
      </c>
      <c r="L42" s="74">
        <f t="shared" ref="L42:L52" si="7">F42-H42</f>
        <v>-27517.610113070936</v>
      </c>
      <c r="N42" s="26" t="s">
        <v>234</v>
      </c>
      <c r="O42" s="68">
        <v>27</v>
      </c>
      <c r="P42" s="85">
        <v>-30467.610982604227</v>
      </c>
      <c r="R42" s="85">
        <v>0</v>
      </c>
      <c r="S42" s="85"/>
      <c r="T42" s="85">
        <v>0</v>
      </c>
      <c r="U42" s="85"/>
      <c r="V42" s="85">
        <v>0</v>
      </c>
      <c r="X42" s="85">
        <f t="shared" si="5"/>
        <v>-30467.610982604227</v>
      </c>
      <c r="Z42" s="72"/>
      <c r="AA42" s="86"/>
      <c r="AB42" s="89"/>
    </row>
    <row r="43" spans="2:37" ht="12.75" x14ac:dyDescent="0.2">
      <c r="B43" s="100">
        <f t="shared" si="6"/>
        <v>20</v>
      </c>
      <c r="D43" s="62" t="s">
        <v>101</v>
      </c>
      <c r="F43" s="74">
        <v>-30169.664755768776</v>
      </c>
      <c r="H43" s="74"/>
      <c r="J43" s="64"/>
      <c r="K43" s="64">
        <v>0</v>
      </c>
      <c r="L43" s="74">
        <f t="shared" si="7"/>
        <v>-30169.664755768776</v>
      </c>
      <c r="N43" s="26" t="s">
        <v>234</v>
      </c>
      <c r="O43" s="68">
        <v>27</v>
      </c>
      <c r="P43" s="85">
        <v>-30169.664755768776</v>
      </c>
      <c r="R43" s="85">
        <v>0</v>
      </c>
      <c r="S43" s="85"/>
      <c r="T43" s="85">
        <v>0</v>
      </c>
      <c r="U43" s="85"/>
      <c r="V43" s="85">
        <v>0</v>
      </c>
      <c r="X43" s="85">
        <f t="shared" si="5"/>
        <v>-30169.664755768776</v>
      </c>
      <c r="Z43" s="72"/>
      <c r="AA43" s="86"/>
      <c r="AB43" s="89"/>
    </row>
    <row r="44" spans="2:37" ht="12.75" x14ac:dyDescent="0.2">
      <c r="B44" s="100">
        <f t="shared" si="6"/>
        <v>21</v>
      </c>
      <c r="D44" s="62" t="s">
        <v>103</v>
      </c>
      <c r="F44" s="74">
        <v>0</v>
      </c>
      <c r="H44" s="74"/>
      <c r="J44" s="64"/>
      <c r="K44" s="64">
        <v>0</v>
      </c>
      <c r="L44" s="74">
        <f t="shared" si="7"/>
        <v>0</v>
      </c>
      <c r="N44" s="26" t="s">
        <v>234</v>
      </c>
      <c r="O44" s="68">
        <v>27</v>
      </c>
      <c r="P44" s="85">
        <v>0</v>
      </c>
      <c r="R44" s="85">
        <v>0</v>
      </c>
      <c r="S44" s="85"/>
      <c r="T44" s="85">
        <v>0</v>
      </c>
      <c r="U44" s="85"/>
      <c r="V44" s="85">
        <v>0</v>
      </c>
      <c r="X44" s="85">
        <f t="shared" si="5"/>
        <v>0</v>
      </c>
      <c r="Z44" s="72"/>
      <c r="AA44" s="86"/>
      <c r="AB44" s="89"/>
    </row>
    <row r="45" spans="2:37" ht="12.75" x14ac:dyDescent="0.2">
      <c r="B45" s="100">
        <f t="shared" si="6"/>
        <v>22</v>
      </c>
      <c r="D45" s="62" t="s">
        <v>105</v>
      </c>
      <c r="F45" s="74">
        <v>-153844.17287634031</v>
      </c>
      <c r="H45" s="74"/>
      <c r="K45" s="64">
        <v>0</v>
      </c>
      <c r="L45" s="74">
        <f t="shared" si="7"/>
        <v>-153844.17287634031</v>
      </c>
      <c r="N45" s="26" t="s">
        <v>234</v>
      </c>
      <c r="O45" s="68">
        <v>27</v>
      </c>
      <c r="P45" s="85">
        <v>-153844.17287634031</v>
      </c>
      <c r="R45" s="85">
        <v>0</v>
      </c>
      <c r="S45" s="85"/>
      <c r="T45" s="85">
        <v>0</v>
      </c>
      <c r="U45" s="85"/>
      <c r="V45" s="85">
        <v>0</v>
      </c>
      <c r="X45" s="85">
        <f t="shared" si="5"/>
        <v>-153844.17287634031</v>
      </c>
      <c r="Z45" s="72"/>
      <c r="AA45" s="86"/>
      <c r="AB45" s="89"/>
      <c r="AK45" s="78"/>
    </row>
    <row r="46" spans="2:37" ht="12.75" x14ac:dyDescent="0.2">
      <c r="B46" s="100">
        <f t="shared" si="6"/>
        <v>23</v>
      </c>
      <c r="D46" s="62" t="s">
        <v>107</v>
      </c>
      <c r="F46" s="74">
        <v>-17354.751934163171</v>
      </c>
      <c r="H46" s="74">
        <v>-17354.751934163171</v>
      </c>
      <c r="J46" s="19" t="s">
        <v>241</v>
      </c>
      <c r="K46" s="64">
        <v>6</v>
      </c>
      <c r="L46" s="74">
        <f t="shared" si="7"/>
        <v>0</v>
      </c>
      <c r="N46" s="26" t="s">
        <v>234</v>
      </c>
      <c r="O46" s="68">
        <v>27</v>
      </c>
      <c r="P46" s="85">
        <v>-17354.751934163171</v>
      </c>
      <c r="R46" s="85">
        <v>0</v>
      </c>
      <c r="S46" s="85"/>
      <c r="T46" s="85">
        <v>0</v>
      </c>
      <c r="U46" s="85"/>
      <c r="V46" s="85">
        <v>0</v>
      </c>
      <c r="X46" s="85">
        <f t="shared" si="5"/>
        <v>-17354.751934163171</v>
      </c>
      <c r="Z46" s="72"/>
      <c r="AA46" s="86"/>
      <c r="AB46" s="89"/>
      <c r="AK46" s="78"/>
    </row>
    <row r="47" spans="2:37" ht="12.75" x14ac:dyDescent="0.2">
      <c r="B47" s="100">
        <f t="shared" si="6"/>
        <v>24</v>
      </c>
      <c r="D47" s="62" t="s">
        <v>109</v>
      </c>
      <c r="F47" s="74">
        <v>-127950.16722804983</v>
      </c>
      <c r="H47" s="74"/>
      <c r="K47" s="64">
        <v>0</v>
      </c>
      <c r="L47" s="74">
        <f t="shared" si="7"/>
        <v>-127950.16722804983</v>
      </c>
      <c r="N47" s="26" t="s">
        <v>235</v>
      </c>
      <c r="O47" s="68">
        <v>24</v>
      </c>
      <c r="P47" s="85">
        <v>-63975.083614024916</v>
      </c>
      <c r="R47" s="85">
        <v>-58969.180089780137</v>
      </c>
      <c r="S47" s="85"/>
      <c r="T47" s="85">
        <v>-5005.9035242447808</v>
      </c>
      <c r="U47" s="85"/>
      <c r="V47" s="85">
        <v>0</v>
      </c>
      <c r="X47" s="85">
        <f t="shared" si="5"/>
        <v>-127950.16722804983</v>
      </c>
      <c r="Z47" s="72"/>
      <c r="AA47" s="86"/>
      <c r="AB47" s="89"/>
    </row>
    <row r="48" spans="2:37" ht="12.75" x14ac:dyDescent="0.2">
      <c r="B48" s="100">
        <f t="shared" si="6"/>
        <v>25</v>
      </c>
      <c r="D48" s="62" t="s">
        <v>110</v>
      </c>
      <c r="F48" s="74">
        <v>0</v>
      </c>
      <c r="H48" s="74"/>
      <c r="K48" s="64">
        <v>0</v>
      </c>
      <c r="L48" s="74">
        <f t="shared" si="7"/>
        <v>0</v>
      </c>
      <c r="N48" s="26" t="s">
        <v>238</v>
      </c>
      <c r="O48" s="68">
        <v>36</v>
      </c>
      <c r="P48" s="85">
        <v>0</v>
      </c>
      <c r="R48" s="85">
        <v>0</v>
      </c>
      <c r="S48" s="85"/>
      <c r="T48" s="85">
        <v>0</v>
      </c>
      <c r="U48" s="85"/>
      <c r="V48" s="85">
        <v>0</v>
      </c>
      <c r="X48" s="85">
        <f t="shared" si="5"/>
        <v>0</v>
      </c>
      <c r="Z48" s="72"/>
      <c r="AA48" s="86"/>
      <c r="AB48" s="89"/>
    </row>
    <row r="49" spans="2:28" ht="12.75" x14ac:dyDescent="0.2">
      <c r="B49" s="100">
        <f t="shared" si="6"/>
        <v>26</v>
      </c>
      <c r="D49" s="62" t="s">
        <v>111</v>
      </c>
      <c r="F49" s="74">
        <v>0</v>
      </c>
      <c r="H49" s="74"/>
      <c r="K49" s="64">
        <v>0</v>
      </c>
      <c r="L49" s="74">
        <f t="shared" si="7"/>
        <v>0</v>
      </c>
      <c r="N49" s="100"/>
      <c r="O49" s="68">
        <v>0</v>
      </c>
      <c r="P49" s="85">
        <v>0</v>
      </c>
      <c r="R49" s="85">
        <v>0</v>
      </c>
      <c r="S49" s="85"/>
      <c r="T49" s="85">
        <v>0</v>
      </c>
      <c r="U49" s="85"/>
      <c r="V49" s="85">
        <v>0</v>
      </c>
      <c r="X49" s="85">
        <f t="shared" si="5"/>
        <v>0</v>
      </c>
      <c r="Z49" s="72"/>
      <c r="AA49" s="86"/>
      <c r="AB49" s="89"/>
    </row>
    <row r="50" spans="2:28" ht="12.75" x14ac:dyDescent="0.2">
      <c r="B50" s="100">
        <f t="shared" si="6"/>
        <v>27</v>
      </c>
      <c r="D50" s="62" t="s">
        <v>113</v>
      </c>
      <c r="F50" s="74">
        <v>0</v>
      </c>
      <c r="H50" s="74"/>
      <c r="K50" s="64">
        <v>0</v>
      </c>
      <c r="L50" s="74">
        <f t="shared" si="7"/>
        <v>0</v>
      </c>
      <c r="N50" s="100"/>
      <c r="O50" s="68">
        <v>0</v>
      </c>
      <c r="P50" s="85">
        <v>0</v>
      </c>
      <c r="R50" s="85">
        <v>0</v>
      </c>
      <c r="S50" s="85"/>
      <c r="T50" s="85">
        <v>0</v>
      </c>
      <c r="U50" s="85"/>
      <c r="V50" s="85">
        <v>0</v>
      </c>
      <c r="X50" s="85">
        <f t="shared" si="5"/>
        <v>0</v>
      </c>
      <c r="Z50" s="72"/>
      <c r="AA50" s="86"/>
      <c r="AB50" s="89"/>
    </row>
    <row r="51" spans="2:28" ht="12.75" x14ac:dyDescent="0.2">
      <c r="B51" s="100">
        <f>B50+1</f>
        <v>28</v>
      </c>
      <c r="D51" s="62" t="s">
        <v>114</v>
      </c>
      <c r="F51" s="74">
        <v>0</v>
      </c>
      <c r="H51" s="74"/>
      <c r="K51" s="64">
        <v>0</v>
      </c>
      <c r="L51" s="74">
        <f t="shared" si="7"/>
        <v>0</v>
      </c>
      <c r="N51" s="100"/>
      <c r="O51" s="68">
        <v>0</v>
      </c>
      <c r="P51" s="85">
        <v>0</v>
      </c>
      <c r="R51" s="85">
        <v>0</v>
      </c>
      <c r="S51" s="85"/>
      <c r="T51" s="85">
        <v>0</v>
      </c>
      <c r="U51" s="85"/>
      <c r="V51" s="85">
        <v>0</v>
      </c>
      <c r="X51" s="85">
        <f t="shared" si="5"/>
        <v>0</v>
      </c>
      <c r="Z51" s="72"/>
      <c r="AA51" s="86"/>
      <c r="AB51" s="89"/>
    </row>
    <row r="52" spans="2:28" ht="12.75" x14ac:dyDescent="0.2">
      <c r="B52" s="100">
        <f>B51+1</f>
        <v>29</v>
      </c>
      <c r="D52" s="62" t="s">
        <v>115</v>
      </c>
      <c r="F52" s="74">
        <v>0</v>
      </c>
      <c r="H52" s="74"/>
      <c r="K52" s="64">
        <v>0</v>
      </c>
      <c r="L52" s="74">
        <f t="shared" si="7"/>
        <v>0</v>
      </c>
      <c r="N52" s="26" t="s">
        <v>234</v>
      </c>
      <c r="O52" s="68">
        <v>27</v>
      </c>
      <c r="P52" s="85">
        <v>0</v>
      </c>
      <c r="R52" s="85">
        <v>0</v>
      </c>
      <c r="S52" s="85"/>
      <c r="T52" s="85">
        <v>0</v>
      </c>
      <c r="U52" s="85"/>
      <c r="V52" s="85">
        <v>0</v>
      </c>
      <c r="X52" s="85">
        <f t="shared" si="5"/>
        <v>0</v>
      </c>
      <c r="Z52" s="72"/>
      <c r="AA52" s="86"/>
      <c r="AB52" s="89"/>
    </row>
    <row r="53" spans="2:28" ht="12.75" x14ac:dyDescent="0.2">
      <c r="B53" s="100">
        <f t="shared" si="6"/>
        <v>30</v>
      </c>
      <c r="D53" s="62" t="s">
        <v>127</v>
      </c>
      <c r="F53" s="76">
        <f>SUM(F40:F52)</f>
        <v>-408499.78366660059</v>
      </c>
      <c r="H53" s="76">
        <f>SUM(H40:H52)</f>
        <v>-20304.752803696461</v>
      </c>
      <c r="L53" s="76">
        <f>SUM(L40:L52)</f>
        <v>-388195.03086290415</v>
      </c>
      <c r="P53" s="91">
        <f>SUM(P40:P52)</f>
        <v>-320167.99210773851</v>
      </c>
      <c r="Q53" s="92"/>
      <c r="R53" s="91">
        <f>SUM(R40:R52)</f>
        <v>-81420.031515918934</v>
      </c>
      <c r="S53" s="89"/>
      <c r="T53" s="91">
        <f>SUM(T40:T52)</f>
        <v>-6911.7600429431259</v>
      </c>
      <c r="U53" s="89"/>
      <c r="V53" s="91">
        <f>SUM(V40:V52)</f>
        <v>0</v>
      </c>
      <c r="W53" s="100"/>
      <c r="X53" s="91">
        <f>SUM(X40:X52)</f>
        <v>-408499.78366660059</v>
      </c>
      <c r="Y53" s="86"/>
      <c r="Z53" s="72"/>
      <c r="AB53" s="89"/>
    </row>
    <row r="54" spans="2:28" ht="12.75" x14ac:dyDescent="0.2">
      <c r="R54" s="87"/>
      <c r="W54" s="100"/>
      <c r="Z54" s="72"/>
      <c r="AB54" s="89"/>
    </row>
    <row r="55" spans="2:28" ht="12.75" x14ac:dyDescent="0.2">
      <c r="B55" s="100">
        <f>B53+1</f>
        <v>31</v>
      </c>
      <c r="D55" s="62" t="s">
        <v>118</v>
      </c>
      <c r="F55" s="74">
        <v>-21589.070931578164</v>
      </c>
      <c r="H55" s="74"/>
      <c r="K55" s="64">
        <v>0</v>
      </c>
      <c r="L55" s="74">
        <f t="shared" ref="L55" si="8">F55-H55</f>
        <v>-21589.070931578164</v>
      </c>
      <c r="N55" s="26" t="s">
        <v>239</v>
      </c>
      <c r="O55" s="68">
        <v>45</v>
      </c>
      <c r="P55" s="85">
        <v>-15714.195584247675</v>
      </c>
      <c r="R55" s="85">
        <v>-5415.1798292576814</v>
      </c>
      <c r="S55" s="85"/>
      <c r="T55" s="85">
        <v>-459.69551807280931</v>
      </c>
      <c r="U55" s="85"/>
      <c r="V55" s="85">
        <v>0</v>
      </c>
      <c r="X55" s="85">
        <f t="shared" ref="X55" si="9">P55+R55+T55+V55</f>
        <v>-21589.070931578168</v>
      </c>
      <c r="Z55" s="72"/>
      <c r="AB55" s="89"/>
    </row>
    <row r="56" spans="2:28" ht="12.75" x14ac:dyDescent="0.2">
      <c r="W56" s="100"/>
      <c r="Z56" s="72"/>
      <c r="AB56" s="89"/>
    </row>
    <row r="57" spans="2:28" ht="12.75" x14ac:dyDescent="0.2">
      <c r="B57" s="100">
        <f>B55+1</f>
        <v>32</v>
      </c>
      <c r="D57" s="62" t="s">
        <v>128</v>
      </c>
      <c r="F57" s="76">
        <f>F53+F55</f>
        <v>-430088.85459817876</v>
      </c>
      <c r="H57" s="76">
        <f>H53+H55</f>
        <v>-20304.752803696461</v>
      </c>
      <c r="L57" s="76">
        <f>L53+L55</f>
        <v>-409784.10179448233</v>
      </c>
      <c r="P57" s="93">
        <f>P53+P55</f>
        <v>-335882.18769198621</v>
      </c>
      <c r="Q57" s="87"/>
      <c r="R57" s="93">
        <f>R53+R55</f>
        <v>-86835.21134517662</v>
      </c>
      <c r="S57" s="86"/>
      <c r="T57" s="93">
        <f>T53+T55</f>
        <v>-7371.455561015935</v>
      </c>
      <c r="U57" s="86"/>
      <c r="V57" s="93">
        <f>V53+V55</f>
        <v>0</v>
      </c>
      <c r="W57" s="100"/>
      <c r="X57" s="93">
        <f>X53+X55</f>
        <v>-430088.85459817876</v>
      </c>
      <c r="Z57" s="72"/>
      <c r="AA57" s="86"/>
      <c r="AB57" s="89"/>
    </row>
    <row r="58" spans="2:28" ht="12.75" x14ac:dyDescent="0.2">
      <c r="D58" s="70"/>
      <c r="F58" s="71"/>
      <c r="H58" s="71"/>
      <c r="L58" s="71"/>
      <c r="W58" s="100"/>
      <c r="Z58" s="72"/>
      <c r="AB58" s="89"/>
    </row>
    <row r="59" spans="2:28" ht="12.75" x14ac:dyDescent="0.2">
      <c r="E59" s="70"/>
      <c r="W59" s="100"/>
      <c r="Z59" s="72"/>
      <c r="AB59" s="89"/>
    </row>
    <row r="60" spans="2:28" ht="12.75" x14ac:dyDescent="0.2">
      <c r="D60" s="70" t="s">
        <v>129</v>
      </c>
      <c r="E60" s="84"/>
      <c r="F60" s="73"/>
    </row>
    <row r="61" spans="2:28" ht="12.75" x14ac:dyDescent="0.2"/>
    <row r="62" spans="2:28" ht="12.75" x14ac:dyDescent="0.2">
      <c r="B62" s="100">
        <f>B57+1</f>
        <v>33</v>
      </c>
      <c r="D62" s="62" t="s">
        <v>95</v>
      </c>
      <c r="F62" s="74">
        <f>F18+F40</f>
        <v>13017.78562077151</v>
      </c>
      <c r="H62" s="74">
        <f>H18+H40</f>
        <v>7.3027000000000006</v>
      </c>
      <c r="J62" s="64"/>
      <c r="K62" s="64">
        <v>0</v>
      </c>
      <c r="L62" s="74">
        <f>F62-H62</f>
        <v>13010.48292077151</v>
      </c>
      <c r="N62" s="100"/>
      <c r="O62" s="68">
        <v>0</v>
      </c>
      <c r="P62" s="85">
        <f>P18+P40</f>
        <v>13017.78562077151</v>
      </c>
      <c r="R62" s="85">
        <f>R18+R40</f>
        <v>0</v>
      </c>
      <c r="S62" s="85"/>
      <c r="T62" s="85">
        <f>T18+T40</f>
        <v>0</v>
      </c>
      <c r="U62" s="85"/>
      <c r="V62" s="85">
        <f>V18+V40</f>
        <v>0</v>
      </c>
      <c r="X62" s="85">
        <f t="shared" ref="X62:X74" si="10">P62+R62+T62+V62</f>
        <v>13017.78562077151</v>
      </c>
      <c r="Z62" s="72"/>
      <c r="AB62" s="89"/>
    </row>
    <row r="63" spans="2:28" ht="12.75" x14ac:dyDescent="0.2">
      <c r="B63" s="100">
        <f>B62+1</f>
        <v>34</v>
      </c>
      <c r="D63" s="62" t="s">
        <v>97</v>
      </c>
      <c r="F63" s="74">
        <f t="shared" ref="F63:F74" si="11">F19+F41</f>
        <v>26073.599070325727</v>
      </c>
      <c r="H63" s="74"/>
      <c r="J63" s="64"/>
      <c r="K63" s="64">
        <v>0</v>
      </c>
      <c r="L63" s="74">
        <f>F63-H63</f>
        <v>26073.599070325727</v>
      </c>
      <c r="N63" s="100"/>
      <c r="O63" s="68">
        <v>0</v>
      </c>
      <c r="P63" s="85">
        <f t="shared" ref="P63:R74" si="12">P19+P41</f>
        <v>13036.799535162863</v>
      </c>
      <c r="R63" s="85">
        <f t="shared" si="12"/>
        <v>12016.699879933371</v>
      </c>
      <c r="S63" s="85"/>
      <c r="T63" s="85">
        <f t="shared" ref="T63:T74" si="13">T19+T41</f>
        <v>1020.0996552294882</v>
      </c>
      <c r="U63" s="85"/>
      <c r="V63" s="85">
        <f t="shared" ref="V63:V74" si="14">V19+V41</f>
        <v>0</v>
      </c>
      <c r="X63" s="85">
        <f t="shared" si="10"/>
        <v>26073.599070325723</v>
      </c>
      <c r="Z63" s="72"/>
      <c r="AB63" s="89"/>
    </row>
    <row r="64" spans="2:28" ht="12.75" x14ac:dyDescent="0.2">
      <c r="B64" s="100">
        <f t="shared" ref="B64:B75" si="15">B63+1</f>
        <v>35</v>
      </c>
      <c r="D64" s="62" t="s">
        <v>99</v>
      </c>
      <c r="F64" s="74">
        <f t="shared" si="11"/>
        <v>49330.938952358076</v>
      </c>
      <c r="H64" s="74">
        <f>H20+H42</f>
        <v>6163.3275821364768</v>
      </c>
      <c r="J64" s="64"/>
      <c r="K64" s="64">
        <v>0</v>
      </c>
      <c r="L64" s="74">
        <f t="shared" ref="L64:L74" si="16">F64-H64</f>
        <v>43167.611370221595</v>
      </c>
      <c r="N64" s="100"/>
      <c r="O64" s="68">
        <v>0</v>
      </c>
      <c r="P64" s="85">
        <f t="shared" si="12"/>
        <v>49330.938952358076</v>
      </c>
      <c r="R64" s="85">
        <f t="shared" si="12"/>
        <v>0</v>
      </c>
      <c r="S64" s="85"/>
      <c r="T64" s="85">
        <f t="shared" si="13"/>
        <v>0</v>
      </c>
      <c r="U64" s="85"/>
      <c r="V64" s="85">
        <f t="shared" si="14"/>
        <v>0</v>
      </c>
      <c r="X64" s="85">
        <f t="shared" si="10"/>
        <v>49330.938952358076</v>
      </c>
      <c r="Z64" s="72"/>
      <c r="AB64" s="89"/>
    </row>
    <row r="65" spans="2:37" ht="12.75" x14ac:dyDescent="0.2">
      <c r="B65" s="100">
        <f t="shared" si="15"/>
        <v>36</v>
      </c>
      <c r="D65" s="62" t="s">
        <v>101</v>
      </c>
      <c r="F65" s="74">
        <f t="shared" si="11"/>
        <v>10132.150632208672</v>
      </c>
      <c r="H65" s="74"/>
      <c r="J65" s="64"/>
      <c r="K65" s="64">
        <v>0</v>
      </c>
      <c r="L65" s="74">
        <f t="shared" si="16"/>
        <v>10132.150632208672</v>
      </c>
      <c r="N65" s="100"/>
      <c r="O65" s="68">
        <v>0</v>
      </c>
      <c r="P65" s="85">
        <f t="shared" si="12"/>
        <v>10132.150632208672</v>
      </c>
      <c r="R65" s="85">
        <f t="shared" si="12"/>
        <v>0</v>
      </c>
      <c r="S65" s="85"/>
      <c r="T65" s="85">
        <f t="shared" si="13"/>
        <v>0</v>
      </c>
      <c r="U65" s="85"/>
      <c r="V65" s="85">
        <f t="shared" si="14"/>
        <v>0</v>
      </c>
      <c r="X65" s="85">
        <f t="shared" si="10"/>
        <v>10132.150632208672</v>
      </c>
      <c r="Z65" s="72"/>
      <c r="AB65" s="89"/>
    </row>
    <row r="66" spans="2:37" ht="12.75" x14ac:dyDescent="0.2">
      <c r="B66" s="100">
        <f t="shared" si="15"/>
        <v>37</v>
      </c>
      <c r="D66" s="62" t="s">
        <v>103</v>
      </c>
      <c r="F66" s="74">
        <f t="shared" si="11"/>
        <v>0</v>
      </c>
      <c r="H66" s="74"/>
      <c r="J66" s="64"/>
      <c r="K66" s="64">
        <v>0</v>
      </c>
      <c r="L66" s="74">
        <f t="shared" si="16"/>
        <v>0</v>
      </c>
      <c r="N66" s="100"/>
      <c r="O66" s="68">
        <v>0</v>
      </c>
      <c r="P66" s="85">
        <f t="shared" si="12"/>
        <v>0</v>
      </c>
      <c r="R66" s="85">
        <f t="shared" si="12"/>
        <v>0</v>
      </c>
      <c r="S66" s="85"/>
      <c r="T66" s="85">
        <f t="shared" si="13"/>
        <v>0</v>
      </c>
      <c r="U66" s="85"/>
      <c r="V66" s="85">
        <f t="shared" si="14"/>
        <v>0</v>
      </c>
      <c r="X66" s="85">
        <f t="shared" si="10"/>
        <v>0</v>
      </c>
      <c r="Z66" s="72"/>
      <c r="AB66" s="89"/>
    </row>
    <row r="67" spans="2:37" ht="12.75" x14ac:dyDescent="0.2">
      <c r="B67" s="100">
        <f t="shared" si="15"/>
        <v>38</v>
      </c>
      <c r="D67" s="62" t="s">
        <v>105</v>
      </c>
      <c r="F67" s="74">
        <f t="shared" si="11"/>
        <v>222279.83060167442</v>
      </c>
      <c r="H67" s="74"/>
      <c r="K67" s="64">
        <v>0</v>
      </c>
      <c r="L67" s="74">
        <f t="shared" si="16"/>
        <v>222279.83060167442</v>
      </c>
      <c r="N67" s="100"/>
      <c r="O67" s="68">
        <v>0</v>
      </c>
      <c r="P67" s="85">
        <f t="shared" si="12"/>
        <v>222279.83060167442</v>
      </c>
      <c r="R67" s="85">
        <f t="shared" si="12"/>
        <v>0</v>
      </c>
      <c r="S67" s="85"/>
      <c r="T67" s="85">
        <f t="shared" si="13"/>
        <v>0</v>
      </c>
      <c r="U67" s="85"/>
      <c r="V67" s="85">
        <f t="shared" si="14"/>
        <v>0</v>
      </c>
      <c r="X67" s="85">
        <f t="shared" si="10"/>
        <v>222279.83060167442</v>
      </c>
      <c r="Z67" s="72"/>
      <c r="AB67" s="89"/>
      <c r="AK67" s="78"/>
    </row>
    <row r="68" spans="2:37" ht="12.75" x14ac:dyDescent="0.2">
      <c r="B68" s="100">
        <f t="shared" si="15"/>
        <v>39</v>
      </c>
      <c r="D68" s="62" t="s">
        <v>107</v>
      </c>
      <c r="F68" s="74">
        <f t="shared" si="11"/>
        <v>12667.96592956391</v>
      </c>
      <c r="H68" s="74">
        <f>H24+H46</f>
        <v>12667.96592956391</v>
      </c>
      <c r="J68" s="64"/>
      <c r="K68" s="64">
        <v>0</v>
      </c>
      <c r="L68" s="74">
        <f t="shared" si="16"/>
        <v>0</v>
      </c>
      <c r="N68" s="100"/>
      <c r="O68" s="68">
        <v>0</v>
      </c>
      <c r="P68" s="85">
        <f t="shared" si="12"/>
        <v>12667.96592956391</v>
      </c>
      <c r="R68" s="85">
        <f t="shared" si="12"/>
        <v>0</v>
      </c>
      <c r="S68" s="85"/>
      <c r="T68" s="85">
        <f t="shared" si="13"/>
        <v>0</v>
      </c>
      <c r="U68" s="85"/>
      <c r="V68" s="85">
        <f t="shared" si="14"/>
        <v>0</v>
      </c>
      <c r="X68" s="85">
        <f t="shared" si="10"/>
        <v>12667.96592956391</v>
      </c>
      <c r="Z68" s="72"/>
      <c r="AB68" s="89"/>
      <c r="AK68" s="78"/>
    </row>
    <row r="69" spans="2:37" ht="12.75" x14ac:dyDescent="0.2">
      <c r="B69" s="100">
        <f t="shared" si="15"/>
        <v>40</v>
      </c>
      <c r="D69" s="62" t="s">
        <v>109</v>
      </c>
      <c r="F69" s="74">
        <f t="shared" si="11"/>
        <v>257394.65378702851</v>
      </c>
      <c r="H69" s="74"/>
      <c r="K69" s="64">
        <v>0</v>
      </c>
      <c r="L69" s="74">
        <f t="shared" si="16"/>
        <v>257394.65378702851</v>
      </c>
      <c r="N69" s="100"/>
      <c r="O69" s="68">
        <v>0</v>
      </c>
      <c r="P69" s="85">
        <f t="shared" si="12"/>
        <v>128697.32689351426</v>
      </c>
      <c r="R69" s="85">
        <f t="shared" si="12"/>
        <v>118627.05631529979</v>
      </c>
      <c r="S69" s="85"/>
      <c r="T69" s="85">
        <f t="shared" si="13"/>
        <v>10070.270578214468</v>
      </c>
      <c r="U69" s="85"/>
      <c r="V69" s="85">
        <f t="shared" si="14"/>
        <v>0</v>
      </c>
      <c r="X69" s="85">
        <f t="shared" si="10"/>
        <v>257394.65378702851</v>
      </c>
      <c r="Z69" s="72"/>
      <c r="AB69" s="89"/>
    </row>
    <row r="70" spans="2:37" ht="12.75" x14ac:dyDescent="0.2">
      <c r="B70" s="100">
        <f t="shared" si="15"/>
        <v>41</v>
      </c>
      <c r="D70" s="62" t="s">
        <v>110</v>
      </c>
      <c r="F70" s="74">
        <f t="shared" si="11"/>
        <v>68466.485990000001</v>
      </c>
      <c r="H70" s="74"/>
      <c r="K70" s="64">
        <v>0</v>
      </c>
      <c r="L70" s="74">
        <f t="shared" si="16"/>
        <v>68466.485990000001</v>
      </c>
      <c r="N70" s="100"/>
      <c r="O70" s="68">
        <v>0</v>
      </c>
      <c r="P70" s="85">
        <f t="shared" si="12"/>
        <v>0</v>
      </c>
      <c r="R70" s="85">
        <f t="shared" si="12"/>
        <v>63109.14053379398</v>
      </c>
      <c r="S70" s="85"/>
      <c r="T70" s="85">
        <f t="shared" si="13"/>
        <v>5357.3454562060251</v>
      </c>
      <c r="U70" s="85"/>
      <c r="V70" s="85">
        <f t="shared" si="14"/>
        <v>0</v>
      </c>
      <c r="X70" s="85">
        <f t="shared" si="10"/>
        <v>68466.485990000001</v>
      </c>
      <c r="Z70" s="72"/>
      <c r="AB70" s="89"/>
    </row>
    <row r="71" spans="2:37" ht="12.75" x14ac:dyDescent="0.2">
      <c r="B71" s="100">
        <f t="shared" si="15"/>
        <v>42</v>
      </c>
      <c r="D71" s="62" t="s">
        <v>111</v>
      </c>
      <c r="F71" s="74">
        <f t="shared" si="11"/>
        <v>0</v>
      </c>
      <c r="H71" s="74"/>
      <c r="K71" s="64">
        <v>0</v>
      </c>
      <c r="L71" s="74">
        <f t="shared" si="16"/>
        <v>0</v>
      </c>
      <c r="N71" s="100"/>
      <c r="O71" s="68">
        <v>0</v>
      </c>
      <c r="P71" s="85">
        <f t="shared" si="12"/>
        <v>0</v>
      </c>
      <c r="R71" s="85">
        <f t="shared" si="12"/>
        <v>0</v>
      </c>
      <c r="S71" s="85"/>
      <c r="T71" s="85">
        <f t="shared" si="13"/>
        <v>0</v>
      </c>
      <c r="U71" s="85"/>
      <c r="V71" s="85">
        <f t="shared" si="14"/>
        <v>0</v>
      </c>
      <c r="X71" s="85">
        <f t="shared" si="10"/>
        <v>0</v>
      </c>
      <c r="Z71" s="72"/>
      <c r="AB71" s="89"/>
    </row>
    <row r="72" spans="2:37" ht="12.75" x14ac:dyDescent="0.2">
      <c r="B72" s="100">
        <f t="shared" si="15"/>
        <v>43</v>
      </c>
      <c r="D72" s="62" t="s">
        <v>113</v>
      </c>
      <c r="F72" s="74">
        <f t="shared" si="11"/>
        <v>0</v>
      </c>
      <c r="H72" s="74"/>
      <c r="K72" s="64">
        <v>0</v>
      </c>
      <c r="L72" s="74">
        <f t="shared" si="16"/>
        <v>0</v>
      </c>
      <c r="N72" s="100"/>
      <c r="O72" s="68">
        <v>0</v>
      </c>
      <c r="P72" s="85">
        <f t="shared" si="12"/>
        <v>0</v>
      </c>
      <c r="R72" s="85">
        <f t="shared" si="12"/>
        <v>0</v>
      </c>
      <c r="S72" s="85"/>
      <c r="T72" s="85">
        <f t="shared" si="13"/>
        <v>0</v>
      </c>
      <c r="U72" s="85"/>
      <c r="V72" s="85">
        <f t="shared" si="14"/>
        <v>0</v>
      </c>
      <c r="X72" s="85">
        <f t="shared" si="10"/>
        <v>0</v>
      </c>
      <c r="Z72" s="72"/>
      <c r="AB72" s="89"/>
    </row>
    <row r="73" spans="2:37" ht="12.75" x14ac:dyDescent="0.2">
      <c r="B73" s="100">
        <f>B72+1</f>
        <v>44</v>
      </c>
      <c r="D73" s="62" t="s">
        <v>114</v>
      </c>
      <c r="F73" s="74">
        <f t="shared" si="11"/>
        <v>0</v>
      </c>
      <c r="H73" s="74"/>
      <c r="K73" s="64">
        <v>0</v>
      </c>
      <c r="L73" s="74">
        <f t="shared" si="16"/>
        <v>0</v>
      </c>
      <c r="N73" s="100"/>
      <c r="O73" s="68">
        <v>0</v>
      </c>
      <c r="P73" s="85">
        <f t="shared" si="12"/>
        <v>0</v>
      </c>
      <c r="R73" s="85">
        <f t="shared" si="12"/>
        <v>0</v>
      </c>
      <c r="S73" s="85"/>
      <c r="T73" s="85">
        <f t="shared" si="13"/>
        <v>0</v>
      </c>
      <c r="U73" s="85"/>
      <c r="V73" s="85">
        <f t="shared" si="14"/>
        <v>0</v>
      </c>
      <c r="X73" s="85">
        <f t="shared" si="10"/>
        <v>0</v>
      </c>
      <c r="Z73" s="72"/>
      <c r="AB73" s="89"/>
    </row>
    <row r="74" spans="2:37" ht="12.75" x14ac:dyDescent="0.2">
      <c r="B74" s="100">
        <f>B73+1</f>
        <v>45</v>
      </c>
      <c r="D74" s="62" t="s">
        <v>115</v>
      </c>
      <c r="F74" s="74">
        <f t="shared" si="11"/>
        <v>477.03131475162303</v>
      </c>
      <c r="H74" s="74"/>
      <c r="K74" s="64">
        <v>0</v>
      </c>
      <c r="L74" s="74">
        <f t="shared" si="16"/>
        <v>477.03131475162303</v>
      </c>
      <c r="N74" s="100"/>
      <c r="O74" s="68">
        <v>0</v>
      </c>
      <c r="P74" s="85">
        <f t="shared" si="12"/>
        <v>477.03131475162303</v>
      </c>
      <c r="R74" s="85">
        <f t="shared" si="12"/>
        <v>0</v>
      </c>
      <c r="S74" s="85"/>
      <c r="T74" s="85">
        <f t="shared" si="13"/>
        <v>0</v>
      </c>
      <c r="U74" s="85"/>
      <c r="V74" s="85">
        <f t="shared" si="14"/>
        <v>0</v>
      </c>
      <c r="X74" s="85">
        <f t="shared" si="10"/>
        <v>477.03131475162303</v>
      </c>
      <c r="Z74" s="72"/>
      <c r="AB74" s="89"/>
    </row>
    <row r="75" spans="2:37" ht="12.75" x14ac:dyDescent="0.2">
      <c r="B75" s="100">
        <f t="shared" si="15"/>
        <v>46</v>
      </c>
      <c r="D75" s="62" t="s">
        <v>130</v>
      </c>
      <c r="F75" s="76">
        <f>SUM(F62:F74)</f>
        <v>659840.44189868239</v>
      </c>
      <c r="H75" s="76">
        <f>SUM(H62:H74)</f>
        <v>18838.596211700387</v>
      </c>
      <c r="L75" s="76">
        <f>SUM(L62:L74)</f>
        <v>641001.84568698192</v>
      </c>
      <c r="P75" s="91">
        <f>SUM(P62:P74)</f>
        <v>449639.82948000531</v>
      </c>
      <c r="Q75" s="92"/>
      <c r="R75" s="91">
        <f>SUM(R62:R74)</f>
        <v>193752.89672902715</v>
      </c>
      <c r="S75" s="89"/>
      <c r="T75" s="91">
        <f>SUM(T62:T74)</f>
        <v>16447.71568964998</v>
      </c>
      <c r="U75" s="89"/>
      <c r="V75" s="91">
        <f>SUM(V62:V74)</f>
        <v>0</v>
      </c>
      <c r="W75" s="100"/>
      <c r="X75" s="91">
        <f>SUM(X62:X74)</f>
        <v>659840.44189868239</v>
      </c>
      <c r="Y75" s="86"/>
      <c r="Z75" s="72"/>
      <c r="AB75" s="89"/>
    </row>
    <row r="76" spans="2:37" ht="12.75" x14ac:dyDescent="0.2">
      <c r="W76" s="100"/>
      <c r="Z76" s="72"/>
      <c r="AB76" s="89"/>
    </row>
    <row r="77" spans="2:37" ht="12.75" x14ac:dyDescent="0.2">
      <c r="B77" s="100">
        <f>B75+1</f>
        <v>47</v>
      </c>
      <c r="D77" s="62" t="s">
        <v>118</v>
      </c>
      <c r="F77" s="74">
        <f>F33+F55</f>
        <v>21591.256497628456</v>
      </c>
      <c r="H77" s="74"/>
      <c r="K77" s="64">
        <v>0</v>
      </c>
      <c r="L77" s="74">
        <f t="shared" ref="L77" si="17">F77-H77</f>
        <v>21591.256497628456</v>
      </c>
      <c r="N77" s="100"/>
      <c r="O77" s="68">
        <v>0</v>
      </c>
      <c r="P77" s="85">
        <f>P33+P55</f>
        <v>15715.786408256979</v>
      </c>
      <c r="R77" s="85">
        <f>R33+R55</f>
        <v>5415.728034098388</v>
      </c>
      <c r="S77" s="85"/>
      <c r="T77" s="85">
        <f>T33+T55</f>
        <v>459.74205527308794</v>
      </c>
      <c r="U77" s="85"/>
      <c r="V77" s="85">
        <f>V33+V55</f>
        <v>0</v>
      </c>
      <c r="X77" s="85">
        <f t="shared" ref="X77" si="18">P77+R77+T77+V77</f>
        <v>21591.256497628456</v>
      </c>
      <c r="Z77" s="72"/>
      <c r="AB77" s="89"/>
    </row>
    <row r="78" spans="2:37" ht="12.75" x14ac:dyDescent="0.2">
      <c r="W78" s="100"/>
      <c r="Z78" s="72"/>
      <c r="AB78" s="89"/>
    </row>
    <row r="79" spans="2:37" ht="12.75" x14ac:dyDescent="0.2">
      <c r="B79" s="100">
        <f>B77+1</f>
        <v>48</v>
      </c>
      <c r="D79" s="62" t="s">
        <v>131</v>
      </c>
      <c r="F79" s="76">
        <f>F75+F77</f>
        <v>681431.69839631079</v>
      </c>
      <c r="H79" s="76">
        <f>H75+H77</f>
        <v>18838.596211700387</v>
      </c>
      <c r="L79" s="76">
        <f>L75+L77</f>
        <v>662593.10218461032</v>
      </c>
      <c r="P79" s="93">
        <f>P75+P77</f>
        <v>465355.61588826228</v>
      </c>
      <c r="Q79" s="87"/>
      <c r="R79" s="93">
        <f>R75+R77</f>
        <v>199168.62476312555</v>
      </c>
      <c r="S79" s="86"/>
      <c r="T79" s="93">
        <f>T75+T77</f>
        <v>16907.457744923067</v>
      </c>
      <c r="U79" s="86"/>
      <c r="V79" s="93">
        <f>V75+V77</f>
        <v>0</v>
      </c>
      <c r="W79" s="100"/>
      <c r="X79" s="93">
        <f>X75+X77</f>
        <v>681431.69839631079</v>
      </c>
      <c r="Z79" s="72"/>
      <c r="AA79" s="86"/>
      <c r="AB79" s="89"/>
    </row>
    <row r="80" spans="2:37" ht="12.75" x14ac:dyDescent="0.2">
      <c r="D80" s="70"/>
      <c r="F80" s="71"/>
      <c r="H80" s="71"/>
      <c r="L80" s="71"/>
      <c r="W80" s="100"/>
      <c r="Z80" s="72"/>
      <c r="AB80" s="89"/>
    </row>
    <row r="81" spans="2:29" ht="12.75" x14ac:dyDescent="0.2">
      <c r="E81" s="70"/>
      <c r="W81" s="100"/>
      <c r="Z81" s="72"/>
      <c r="AB81" s="89"/>
    </row>
    <row r="82" spans="2:29" ht="12.75" x14ac:dyDescent="0.2">
      <c r="D82" s="70" t="s">
        <v>132</v>
      </c>
      <c r="F82" s="71"/>
      <c r="H82" s="71"/>
      <c r="L82" s="71"/>
      <c r="W82" s="100"/>
      <c r="Z82" s="72"/>
      <c r="AB82" s="89"/>
    </row>
    <row r="83" spans="2:29" ht="12.75" x14ac:dyDescent="0.2">
      <c r="W83" s="100"/>
      <c r="Z83" s="72"/>
      <c r="AB83" s="89"/>
    </row>
    <row r="84" spans="2:29" ht="12.75" x14ac:dyDescent="0.2">
      <c r="B84" s="100">
        <f>B79+1</f>
        <v>49</v>
      </c>
      <c r="D84" s="62" t="s">
        <v>133</v>
      </c>
      <c r="F84" s="74">
        <v>4345.1165095733522</v>
      </c>
      <c r="H84" s="74"/>
      <c r="K84" s="64">
        <v>0</v>
      </c>
      <c r="L84" s="74">
        <f t="shared" ref="L84:L88" si="19">F84-H84</f>
        <v>4345.1165095733522</v>
      </c>
      <c r="N84" s="26" t="s">
        <v>242</v>
      </c>
      <c r="O84" s="68">
        <v>51</v>
      </c>
      <c r="P84" s="85">
        <v>3302.8851709377354</v>
      </c>
      <c r="R84" s="85">
        <v>960.67912742427245</v>
      </c>
      <c r="S84" s="85"/>
      <c r="T84" s="85">
        <v>81.552211211344584</v>
      </c>
      <c r="U84" s="85"/>
      <c r="V84" s="85">
        <v>0</v>
      </c>
      <c r="X84" s="85">
        <f t="shared" ref="X84:X88" si="20">P84+R84+T84+V84</f>
        <v>4345.1165095733531</v>
      </c>
      <c r="Z84" s="72"/>
      <c r="AB84" s="89"/>
    </row>
    <row r="85" spans="2:29" ht="12.75" x14ac:dyDescent="0.2">
      <c r="B85" s="100">
        <f>B84+1</f>
        <v>50</v>
      </c>
      <c r="D85" s="62" t="s">
        <v>135</v>
      </c>
      <c r="F85" s="74">
        <v>-206.16452215560537</v>
      </c>
      <c r="H85" s="74"/>
      <c r="K85" s="64">
        <v>0</v>
      </c>
      <c r="L85" s="74">
        <f t="shared" si="19"/>
        <v>-206.16452215560537</v>
      </c>
      <c r="N85" s="26" t="s">
        <v>242</v>
      </c>
      <c r="O85" s="68">
        <v>51</v>
      </c>
      <c r="P85" s="85">
        <v>-156.71334508544044</v>
      </c>
      <c r="R85" s="85">
        <v>-45.581735912930995</v>
      </c>
      <c r="S85" s="85"/>
      <c r="T85" s="85">
        <v>-3.8694411572339513</v>
      </c>
      <c r="U85" s="85"/>
      <c r="V85" s="85">
        <v>0</v>
      </c>
      <c r="X85" s="85">
        <f t="shared" si="20"/>
        <v>-206.16452215560537</v>
      </c>
      <c r="Z85" s="72"/>
      <c r="AB85" s="89"/>
    </row>
    <row r="86" spans="2:29" ht="12.75" x14ac:dyDescent="0.2">
      <c r="B86" s="100">
        <f t="shared" ref="B86:B89" si="21">B85+1</f>
        <v>51</v>
      </c>
      <c r="D86" s="62" t="s">
        <v>136</v>
      </c>
      <c r="F86" s="74">
        <v>-2444.2915726439505</v>
      </c>
      <c r="H86" s="74"/>
      <c r="K86" s="64">
        <v>0</v>
      </c>
      <c r="L86" s="74">
        <f t="shared" si="19"/>
        <v>-2444.2915726439505</v>
      </c>
      <c r="N86" s="26" t="s">
        <v>242</v>
      </c>
      <c r="O86" s="68">
        <v>51</v>
      </c>
      <c r="P86" s="85">
        <v>-1857.9972184742385</v>
      </c>
      <c r="R86" s="85">
        <v>-540.41816600417496</v>
      </c>
      <c r="S86" s="85"/>
      <c r="T86" s="85">
        <v>-45.876188165537137</v>
      </c>
      <c r="U86" s="85"/>
      <c r="V86" s="85">
        <v>0</v>
      </c>
      <c r="X86" s="85">
        <f t="shared" si="20"/>
        <v>-2444.2915726439505</v>
      </c>
      <c r="Z86" s="72"/>
      <c r="AB86" s="89"/>
    </row>
    <row r="87" spans="2:29" ht="12.75" x14ac:dyDescent="0.2">
      <c r="B87" s="100">
        <f t="shared" si="21"/>
        <v>52</v>
      </c>
      <c r="D87" s="62" t="s">
        <v>137</v>
      </c>
      <c r="F87" s="74">
        <v>450894.64997650369</v>
      </c>
      <c r="H87" s="74"/>
      <c r="K87" s="64">
        <v>0</v>
      </c>
      <c r="L87" s="74">
        <f t="shared" si="19"/>
        <v>450894.64997650369</v>
      </c>
      <c r="N87" s="26" t="s">
        <v>243</v>
      </c>
      <c r="O87" s="68">
        <v>30</v>
      </c>
      <c r="P87" s="85">
        <v>0</v>
      </c>
      <c r="R87" s="85">
        <v>411482.44165298209</v>
      </c>
      <c r="S87" s="85"/>
      <c r="T87" s="85">
        <v>39412.208323521612</v>
      </c>
      <c r="U87" s="85"/>
      <c r="V87" s="85">
        <v>0</v>
      </c>
      <c r="X87" s="85">
        <f t="shared" si="20"/>
        <v>450894.64997650369</v>
      </c>
      <c r="Z87" s="72"/>
      <c r="AB87" s="89"/>
    </row>
    <row r="88" spans="2:29" ht="12.75" x14ac:dyDescent="0.2">
      <c r="B88" s="100">
        <f t="shared" si="21"/>
        <v>53</v>
      </c>
      <c r="D88" s="62" t="s">
        <v>138</v>
      </c>
      <c r="F88" s="74">
        <v>-5295.833184271617</v>
      </c>
      <c r="H88" s="74"/>
      <c r="K88" s="64">
        <v>0</v>
      </c>
      <c r="L88" s="74">
        <f t="shared" si="19"/>
        <v>-5295.833184271617</v>
      </c>
      <c r="N88" s="26" t="s">
        <v>242</v>
      </c>
      <c r="O88" s="68">
        <v>51</v>
      </c>
      <c r="P88" s="85">
        <v>-4025.56038567725</v>
      </c>
      <c r="R88" s="85">
        <v>-1170.8768663029741</v>
      </c>
      <c r="S88" s="85"/>
      <c r="T88" s="85">
        <v>-99.395932291392924</v>
      </c>
      <c r="U88" s="85"/>
      <c r="V88" s="85">
        <v>0</v>
      </c>
      <c r="X88" s="85">
        <f t="shared" si="20"/>
        <v>-5295.833184271617</v>
      </c>
      <c r="Z88" s="72"/>
      <c r="AB88" s="89"/>
    </row>
    <row r="89" spans="2:29" ht="12.75" x14ac:dyDescent="0.2">
      <c r="B89" s="100">
        <f t="shared" si="21"/>
        <v>54</v>
      </c>
      <c r="D89" s="62" t="s">
        <v>139</v>
      </c>
      <c r="F89" s="76">
        <f>SUM(F82:F88)</f>
        <v>447293.47720700584</v>
      </c>
      <c r="H89" s="76">
        <f>SUM(H82:H88)</f>
        <v>0</v>
      </c>
      <c r="L89" s="76">
        <f>SUM(L82:L88)</f>
        <v>447293.47720700584</v>
      </c>
      <c r="P89" s="91">
        <f>SUM(P82:P88)</f>
        <v>-2737.3857782991936</v>
      </c>
      <c r="Q89" s="92"/>
      <c r="R89" s="91">
        <f>SUM(R82:R88)</f>
        <v>410686.2440121863</v>
      </c>
      <c r="S89" s="92"/>
      <c r="T89" s="91">
        <f>SUM(T82:T88)</f>
        <v>39344.618973118791</v>
      </c>
      <c r="U89" s="92"/>
      <c r="V89" s="94">
        <f>SUM(V82:V88)</f>
        <v>0</v>
      </c>
      <c r="W89" s="100"/>
      <c r="X89" s="91">
        <f>SUM(X82:X88)</f>
        <v>447293.47720700584</v>
      </c>
      <c r="Z89" s="72"/>
      <c r="AB89" s="89"/>
      <c r="AC89" s="79"/>
    </row>
    <row r="90" spans="2:29" ht="12.75" x14ac:dyDescent="0.2">
      <c r="W90" s="100"/>
      <c r="X90" s="86"/>
      <c r="Z90" s="72"/>
      <c r="AB90" s="89"/>
      <c r="AC90" s="95"/>
    </row>
    <row r="91" spans="2:29" ht="12.75" x14ac:dyDescent="0.2">
      <c r="X91" s="86"/>
      <c r="Z91" s="72"/>
      <c r="AB91" s="89"/>
      <c r="AC91" s="79"/>
    </row>
    <row r="92" spans="2:29" ht="12.75" x14ac:dyDescent="0.2">
      <c r="B92" s="100">
        <f>B89+1</f>
        <v>55</v>
      </c>
      <c r="D92" s="62" t="s">
        <v>140</v>
      </c>
      <c r="F92" s="76">
        <f>F79+F89</f>
        <v>1128725.1756033166</v>
      </c>
      <c r="H92" s="76">
        <f>H79+H89</f>
        <v>18838.596211700387</v>
      </c>
      <c r="L92" s="76">
        <f>L79+L89</f>
        <v>1109886.5793916162</v>
      </c>
      <c r="P92" s="93">
        <f>P79+P89</f>
        <v>462618.2301099631</v>
      </c>
      <c r="Q92" s="86"/>
      <c r="R92" s="93">
        <f>R79+R89</f>
        <v>609854.86877531186</v>
      </c>
      <c r="S92" s="86"/>
      <c r="T92" s="93">
        <f>T79+T89</f>
        <v>56252.076718041862</v>
      </c>
      <c r="U92" s="86"/>
      <c r="V92" s="93">
        <f>V79+V89</f>
        <v>0</v>
      </c>
      <c r="W92" s="86"/>
      <c r="X92" s="93">
        <f>X79+X89</f>
        <v>1128725.1756033166</v>
      </c>
      <c r="Z92" s="72"/>
      <c r="AA92" s="86"/>
      <c r="AB92" s="89"/>
      <c r="AC92" s="79"/>
    </row>
    <row r="93" spans="2:29" ht="12.75" x14ac:dyDescent="0.2">
      <c r="Z93" s="72"/>
      <c r="AB93" s="89"/>
      <c r="AC93" s="79"/>
    </row>
    <row r="94" spans="2:29" ht="12.75" x14ac:dyDescent="0.2">
      <c r="Z94" s="72"/>
      <c r="AB94" s="89"/>
    </row>
    <row r="95" spans="2:29" ht="12.75" x14ac:dyDescent="0.2">
      <c r="B95" s="100">
        <f>B92+1</f>
        <v>56</v>
      </c>
      <c r="D95" s="62" t="s">
        <v>141</v>
      </c>
      <c r="F95" s="80">
        <v>6.0821321807016528E-2</v>
      </c>
      <c r="G95" s="81"/>
      <c r="H95" s="80">
        <v>6.0821321807016528E-2</v>
      </c>
      <c r="I95" s="81"/>
      <c r="J95" s="81"/>
      <c r="K95" s="81"/>
      <c r="L95" s="80">
        <v>6.0821321807016528E-2</v>
      </c>
      <c r="M95" s="121"/>
      <c r="N95" s="121"/>
      <c r="O95" s="122"/>
      <c r="P95" s="123">
        <f>$F$95</f>
        <v>6.0821321807016528E-2</v>
      </c>
      <c r="Q95" s="121"/>
      <c r="R95" s="123">
        <f>$F$95</f>
        <v>6.0821321807016528E-2</v>
      </c>
      <c r="S95" s="121"/>
      <c r="T95" s="123">
        <f>$F$95</f>
        <v>6.0821321807016528E-2</v>
      </c>
      <c r="U95" s="121"/>
      <c r="V95" s="123">
        <f>$F$95</f>
        <v>6.0821321807016528E-2</v>
      </c>
      <c r="W95" s="96"/>
      <c r="X95" s="96">
        <f>V95</f>
        <v>6.0821321807016528E-2</v>
      </c>
      <c r="Z95" s="72"/>
      <c r="AB95" s="89"/>
    </row>
    <row r="96" spans="2:29" ht="12.75" x14ac:dyDescent="0.2">
      <c r="Z96" s="72"/>
      <c r="AB96" s="89"/>
    </row>
    <row r="97" spans="2:28" ht="12.75" x14ac:dyDescent="0.2">
      <c r="B97" s="100">
        <f>B95+1</f>
        <v>57</v>
      </c>
      <c r="D97" s="62" t="s">
        <v>142</v>
      </c>
      <c r="F97" s="76">
        <f>F92*F95</f>
        <v>68650.557137050564</v>
      </c>
      <c r="H97" s="76">
        <f>H92*H95</f>
        <v>1145.7883225842718</v>
      </c>
      <c r="L97" s="76">
        <f>L92*L95</f>
        <v>67504.768814466282</v>
      </c>
      <c r="P97" s="93">
        <f>P92*P95</f>
        <v>28137.05224731049</v>
      </c>
      <c r="R97" s="93">
        <f>R92*R95</f>
        <v>37092.179229359077</v>
      </c>
      <c r="T97" s="93">
        <f>T92*T95</f>
        <v>3421.3256603810064</v>
      </c>
      <c r="V97" s="93">
        <f>V92*V95</f>
        <v>0</v>
      </c>
      <c r="X97" s="93">
        <f t="shared" ref="X97" si="22">P97+R97+T97+V97</f>
        <v>68650.557137050564</v>
      </c>
      <c r="Z97" s="72"/>
      <c r="AB97" s="89"/>
    </row>
    <row r="98" spans="2:28" ht="12.75" x14ac:dyDescent="0.2">
      <c r="F98" s="74"/>
      <c r="H98" s="74"/>
      <c r="L98" s="74"/>
      <c r="Z98" s="72"/>
      <c r="AB98" s="89"/>
    </row>
    <row r="99" spans="2:28" ht="12.75" x14ac:dyDescent="0.2">
      <c r="F99" s="74"/>
      <c r="H99" s="74"/>
      <c r="L99" s="74"/>
      <c r="Z99" s="72"/>
    </row>
    <row r="100" spans="2:28" ht="12.75" x14ac:dyDescent="0.2">
      <c r="D100" s="70" t="s">
        <v>21</v>
      </c>
      <c r="Z100" s="72"/>
    </row>
    <row r="101" spans="2:28" ht="12.75" x14ac:dyDescent="0.2">
      <c r="Z101" s="72"/>
    </row>
    <row r="102" spans="2:28" ht="12.75" x14ac:dyDescent="0.2">
      <c r="B102" s="100">
        <f>B97+1</f>
        <v>58</v>
      </c>
      <c r="D102" s="62" t="s">
        <v>143</v>
      </c>
      <c r="F102" s="74">
        <v>24853.346732706683</v>
      </c>
      <c r="H102" s="74"/>
      <c r="K102" s="64">
        <v>0</v>
      </c>
      <c r="L102" s="74">
        <f t="shared" ref="L102:L104" si="23">F102-H102</f>
        <v>24853.346732706683</v>
      </c>
      <c r="N102" s="26" t="s">
        <v>244</v>
      </c>
      <c r="O102" s="68">
        <v>42</v>
      </c>
      <c r="P102" s="85">
        <v>18544.471545173583</v>
      </c>
      <c r="R102" s="85">
        <v>5815.2201776259453</v>
      </c>
      <c r="S102" s="85"/>
      <c r="T102" s="85">
        <v>493.65500990715259</v>
      </c>
      <c r="U102" s="85"/>
      <c r="V102" s="85">
        <v>0</v>
      </c>
      <c r="X102" s="85">
        <f t="shared" ref="X102:X103" si="24">P102+R102+T102+V102</f>
        <v>24853.346732706683</v>
      </c>
      <c r="Z102" s="72"/>
      <c r="AB102" s="89"/>
    </row>
    <row r="103" spans="2:28" ht="12.75" x14ac:dyDescent="0.2">
      <c r="B103" s="100">
        <f>B102+1</f>
        <v>59</v>
      </c>
      <c r="D103" s="62" t="s">
        <v>118</v>
      </c>
      <c r="F103" s="74">
        <v>3002.3106592115464</v>
      </c>
      <c r="H103" s="74"/>
      <c r="K103" s="64">
        <v>0</v>
      </c>
      <c r="L103" s="74">
        <f t="shared" si="23"/>
        <v>3002.3106592115464</v>
      </c>
      <c r="N103" s="26" t="s">
        <v>239</v>
      </c>
      <c r="O103" s="68">
        <v>45</v>
      </c>
      <c r="P103" s="85">
        <v>2185.3139050330137</v>
      </c>
      <c r="R103" s="85">
        <v>753.06863247862952</v>
      </c>
      <c r="S103" s="85"/>
      <c r="T103" s="85">
        <v>63.928121699903116</v>
      </c>
      <c r="U103" s="85"/>
      <c r="V103" s="85">
        <v>0</v>
      </c>
      <c r="X103" s="85">
        <f t="shared" si="24"/>
        <v>3002.310659211546</v>
      </c>
      <c r="Z103" s="72"/>
    </row>
    <row r="104" spans="2:28" ht="12.75" x14ac:dyDescent="0.2">
      <c r="B104" s="100">
        <f>B103+1</f>
        <v>60</v>
      </c>
      <c r="D104" s="62" t="s">
        <v>145</v>
      </c>
      <c r="F104" s="76">
        <v>27855.65739191823</v>
      </c>
      <c r="H104" s="76"/>
      <c r="L104" s="76">
        <f t="shared" si="23"/>
        <v>27855.65739191823</v>
      </c>
      <c r="P104" s="93">
        <f>P103+P102</f>
        <v>20729.785450206597</v>
      </c>
      <c r="R104" s="93">
        <f>R103+R102</f>
        <v>6568.2888101045746</v>
      </c>
      <c r="T104" s="93">
        <f>T103+T102</f>
        <v>557.58313160705575</v>
      </c>
      <c r="V104" s="93">
        <f>V103+V102</f>
        <v>0</v>
      </c>
      <c r="X104" s="91">
        <f>P104+R104+T104+V104</f>
        <v>27855.657391918226</v>
      </c>
      <c r="Z104" s="72"/>
    </row>
    <row r="105" spans="2:28" ht="12.75" x14ac:dyDescent="0.2">
      <c r="Z105" s="72"/>
    </row>
    <row r="106" spans="2:28" ht="12.75" x14ac:dyDescent="0.2">
      <c r="D106" s="70" t="s">
        <v>146</v>
      </c>
      <c r="F106" s="74"/>
      <c r="H106" s="74"/>
      <c r="L106" s="74"/>
      <c r="Z106" s="72"/>
    </row>
    <row r="107" spans="2:28" ht="12.75" x14ac:dyDescent="0.2">
      <c r="F107" s="74"/>
      <c r="H107" s="74"/>
      <c r="L107" s="74"/>
      <c r="Z107" s="72"/>
    </row>
    <row r="108" spans="2:28" ht="12.75" x14ac:dyDescent="0.2">
      <c r="B108" s="100">
        <f>B104+1</f>
        <v>61</v>
      </c>
      <c r="D108" s="62" t="s">
        <v>147</v>
      </c>
      <c r="F108" s="74">
        <v>8859.1519217401892</v>
      </c>
      <c r="H108" s="74"/>
      <c r="K108" s="64">
        <v>0</v>
      </c>
      <c r="L108" s="74">
        <f t="shared" ref="L108:L110" si="25">F108-H108</f>
        <v>8859.1519217401892</v>
      </c>
      <c r="N108" s="26" t="s">
        <v>245</v>
      </c>
      <c r="O108" s="68">
        <v>60</v>
      </c>
      <c r="P108" s="85">
        <v>3631.0036055677406</v>
      </c>
      <c r="R108" s="85">
        <v>4786.6363305005189</v>
      </c>
      <c r="S108" s="85"/>
      <c r="T108" s="85">
        <v>441.51198567192898</v>
      </c>
      <c r="U108" s="85"/>
      <c r="V108" s="85">
        <v>0</v>
      </c>
      <c r="X108" s="85">
        <f t="shared" ref="X108:X109" si="26">P108+R108+T108+V108</f>
        <v>8859.1519217401874</v>
      </c>
      <c r="Z108" s="72"/>
      <c r="AB108" s="89"/>
    </row>
    <row r="109" spans="2:28" ht="12.75" x14ac:dyDescent="0.2">
      <c r="B109" s="100">
        <f>B108+1</f>
        <v>62</v>
      </c>
      <c r="D109" s="62" t="s">
        <v>149</v>
      </c>
      <c r="F109" s="74">
        <v>4332.8583914291694</v>
      </c>
      <c r="H109" s="74"/>
      <c r="K109" s="64">
        <v>0</v>
      </c>
      <c r="L109" s="74">
        <f t="shared" si="25"/>
        <v>4332.8583914291694</v>
      </c>
      <c r="N109" s="26" t="s">
        <v>246</v>
      </c>
      <c r="O109" s="68">
        <v>57</v>
      </c>
      <c r="P109" s="85">
        <v>4268.143739508665</v>
      </c>
      <c r="R109" s="85">
        <v>59.650878872959638</v>
      </c>
      <c r="S109" s="85"/>
      <c r="T109" s="85">
        <v>5.0637730475448528</v>
      </c>
      <c r="U109" s="85"/>
      <c r="V109" s="85">
        <v>0</v>
      </c>
      <c r="X109" s="85">
        <f t="shared" si="26"/>
        <v>4332.8583914291694</v>
      </c>
      <c r="Z109" s="72"/>
      <c r="AB109" s="89"/>
    </row>
    <row r="110" spans="2:28" ht="12.75" x14ac:dyDescent="0.2">
      <c r="B110" s="100">
        <f>B109+1</f>
        <v>63</v>
      </c>
      <c r="D110" s="62" t="s">
        <v>151</v>
      </c>
      <c r="F110" s="76">
        <v>13192.010313169358</v>
      </c>
      <c r="H110" s="76"/>
      <c r="L110" s="76">
        <f t="shared" si="25"/>
        <v>13192.010313169358</v>
      </c>
      <c r="P110" s="93">
        <f>P109+P108</f>
        <v>7899.1473450764061</v>
      </c>
      <c r="R110" s="93">
        <f>R109+R108</f>
        <v>4846.2872093734786</v>
      </c>
      <c r="T110" s="93">
        <f>T109+T108</f>
        <v>446.57575871947381</v>
      </c>
      <c r="V110" s="93">
        <f>V109+V108</f>
        <v>0</v>
      </c>
      <c r="X110" s="91">
        <f>P110+R110+T110+V110</f>
        <v>13192.010313169358</v>
      </c>
      <c r="Z110" s="72"/>
    </row>
    <row r="111" spans="2:28" ht="12.75" x14ac:dyDescent="0.2">
      <c r="Z111" s="72"/>
    </row>
    <row r="112" spans="2:28" ht="12.75" x14ac:dyDescent="0.2">
      <c r="Z112" s="72"/>
    </row>
    <row r="113" spans="2:40" ht="12.75" x14ac:dyDescent="0.2">
      <c r="D113" s="70" t="s">
        <v>152</v>
      </c>
      <c r="Z113" s="72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</row>
    <row r="114" spans="2:40" ht="12.75" x14ac:dyDescent="0.2">
      <c r="Z114" s="72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</row>
    <row r="115" spans="2:40" ht="12.75" x14ac:dyDescent="0.2">
      <c r="D115" s="62" t="s">
        <v>8</v>
      </c>
      <c r="P115" s="85"/>
      <c r="R115" s="85"/>
      <c r="S115" s="85"/>
      <c r="T115" s="85"/>
      <c r="U115" s="85"/>
      <c r="V115" s="85"/>
      <c r="X115" s="85"/>
      <c r="Z115" s="72"/>
      <c r="AB115" s="89"/>
    </row>
    <row r="116" spans="2:40" ht="12.75" x14ac:dyDescent="0.2">
      <c r="B116" s="100">
        <f>B110+1</f>
        <v>64</v>
      </c>
      <c r="D116" s="82" t="s">
        <v>153</v>
      </c>
      <c r="F116" s="74">
        <v>0</v>
      </c>
      <c r="H116" s="75"/>
      <c r="K116" s="64">
        <v>0</v>
      </c>
      <c r="L116" s="74">
        <f>F116-H116</f>
        <v>0</v>
      </c>
      <c r="O116" s="68">
        <v>0</v>
      </c>
      <c r="P116" s="85">
        <v>0</v>
      </c>
      <c r="R116" s="85">
        <v>0</v>
      </c>
      <c r="S116" s="85"/>
      <c r="T116" s="85">
        <v>0</v>
      </c>
      <c r="U116" s="85"/>
      <c r="V116" s="85">
        <v>0</v>
      </c>
      <c r="X116" s="85">
        <f t="shared" ref="X116:X131" si="27">P116+R116+T116+V116</f>
        <v>0</v>
      </c>
      <c r="Z116" s="72"/>
      <c r="AB116" s="89"/>
      <c r="AC116" s="79"/>
      <c r="AD116" s="97"/>
      <c r="AF116" s="74"/>
      <c r="AH116" s="74"/>
      <c r="AJ116" s="74"/>
      <c r="AL116" s="74"/>
      <c r="AN116" s="74"/>
    </row>
    <row r="117" spans="2:40" ht="12.75" x14ac:dyDescent="0.2">
      <c r="B117" s="100">
        <f t="shared" ref="B117:B122" si="28">B116+1</f>
        <v>65</v>
      </c>
      <c r="D117" s="82" t="s">
        <v>155</v>
      </c>
      <c r="F117" s="74">
        <v>5732.3451488280325</v>
      </c>
      <c r="H117" s="75"/>
      <c r="K117" s="64">
        <v>0</v>
      </c>
      <c r="L117" s="74">
        <f t="shared" ref="L117:L122" si="29">F117-H117</f>
        <v>5732.3451488280325</v>
      </c>
      <c r="N117" s="26" t="s">
        <v>247</v>
      </c>
      <c r="O117" s="68">
        <v>39</v>
      </c>
      <c r="P117" s="85">
        <v>0</v>
      </c>
      <c r="R117" s="85">
        <v>0</v>
      </c>
      <c r="S117" s="85"/>
      <c r="T117" s="85">
        <v>0</v>
      </c>
      <c r="U117" s="85"/>
      <c r="V117" s="85">
        <v>5732.3451488280325</v>
      </c>
      <c r="X117" s="85">
        <f t="shared" si="27"/>
        <v>5732.3451488280325</v>
      </c>
      <c r="Z117" s="72"/>
      <c r="AB117" s="89"/>
      <c r="AC117" s="79"/>
      <c r="AD117" s="97"/>
      <c r="AF117" s="74"/>
      <c r="AH117" s="74"/>
      <c r="AJ117" s="74"/>
      <c r="AL117" s="74"/>
      <c r="AN117" s="74"/>
    </row>
    <row r="118" spans="2:40" ht="12.75" x14ac:dyDescent="0.2">
      <c r="B118" s="100">
        <f t="shared" si="28"/>
        <v>66</v>
      </c>
      <c r="D118" s="82" t="s">
        <v>157</v>
      </c>
      <c r="F118" s="74">
        <v>7509.5133219631934</v>
      </c>
      <c r="H118" s="75"/>
      <c r="K118" s="64">
        <v>0</v>
      </c>
      <c r="L118" s="74">
        <f t="shared" si="29"/>
        <v>7509.5133219631934</v>
      </c>
      <c r="N118" s="26" t="s">
        <v>247</v>
      </c>
      <c r="O118" s="68">
        <v>39</v>
      </c>
      <c r="P118" s="85">
        <v>0</v>
      </c>
      <c r="R118" s="85">
        <v>0</v>
      </c>
      <c r="S118" s="85"/>
      <c r="T118" s="85">
        <v>0</v>
      </c>
      <c r="U118" s="85"/>
      <c r="V118" s="85">
        <v>7509.5133219631934</v>
      </c>
      <c r="X118" s="85">
        <f t="shared" si="27"/>
        <v>7509.5133219631934</v>
      </c>
      <c r="Z118" s="72"/>
      <c r="AB118" s="89"/>
      <c r="AC118" s="79"/>
      <c r="AD118" s="97"/>
      <c r="AF118" s="74"/>
      <c r="AH118" s="74"/>
      <c r="AJ118" s="74"/>
      <c r="AL118" s="74"/>
      <c r="AN118" s="74"/>
    </row>
    <row r="119" spans="2:40" ht="12.75" x14ac:dyDescent="0.2">
      <c r="B119" s="100">
        <f t="shared" si="28"/>
        <v>67</v>
      </c>
      <c r="D119" s="82" t="s">
        <v>159</v>
      </c>
      <c r="F119" s="74">
        <v>192.8819400195122</v>
      </c>
      <c r="H119" s="75"/>
      <c r="K119" s="64">
        <v>0</v>
      </c>
      <c r="L119" s="74">
        <f t="shared" si="29"/>
        <v>192.8819400195122</v>
      </c>
      <c r="N119" s="26" t="s">
        <v>247</v>
      </c>
      <c r="O119" s="68">
        <v>39</v>
      </c>
      <c r="P119" s="85">
        <v>0</v>
      </c>
      <c r="R119" s="85">
        <v>0</v>
      </c>
      <c r="S119" s="85"/>
      <c r="T119" s="85">
        <v>0</v>
      </c>
      <c r="U119" s="85"/>
      <c r="V119" s="85">
        <v>192.8819400195122</v>
      </c>
      <c r="X119" s="85">
        <f t="shared" si="27"/>
        <v>192.8819400195122</v>
      </c>
      <c r="Z119" s="72"/>
      <c r="AB119" s="89"/>
      <c r="AC119" s="79"/>
      <c r="AD119" s="97"/>
      <c r="AF119" s="74"/>
      <c r="AH119" s="74"/>
      <c r="AJ119" s="74"/>
      <c r="AL119" s="74"/>
      <c r="AN119" s="74"/>
    </row>
    <row r="120" spans="2:40" ht="12.75" x14ac:dyDescent="0.2">
      <c r="B120" s="100">
        <f t="shared" si="28"/>
        <v>68</v>
      </c>
      <c r="D120" s="82" t="s">
        <v>161</v>
      </c>
      <c r="F120" s="74">
        <v>13946.739835347375</v>
      </c>
      <c r="H120" s="74">
        <v>700.84706149023225</v>
      </c>
      <c r="J120" s="19" t="s">
        <v>248</v>
      </c>
      <c r="K120" s="64">
        <v>21</v>
      </c>
      <c r="L120" s="74">
        <f t="shared" si="29"/>
        <v>13245.892773857142</v>
      </c>
      <c r="N120" s="26" t="s">
        <v>249</v>
      </c>
      <c r="O120" s="68">
        <v>33</v>
      </c>
      <c r="P120" s="85">
        <v>10261.28838620118</v>
      </c>
      <c r="R120" s="85">
        <v>2984.6043876559602</v>
      </c>
      <c r="S120" s="85"/>
      <c r="T120" s="85">
        <v>0</v>
      </c>
      <c r="U120" s="85"/>
      <c r="V120" s="85">
        <v>700.84706149023225</v>
      </c>
      <c r="X120" s="85">
        <f t="shared" si="27"/>
        <v>13946.739835347373</v>
      </c>
      <c r="Z120" s="72"/>
      <c r="AB120" s="89"/>
      <c r="AC120" s="79"/>
      <c r="AD120" s="97"/>
      <c r="AF120" s="74"/>
      <c r="AH120" s="74"/>
      <c r="AJ120" s="74"/>
      <c r="AL120" s="74"/>
      <c r="AN120" s="74"/>
    </row>
    <row r="121" spans="2:40" ht="12.75" x14ac:dyDescent="0.2">
      <c r="B121" s="100">
        <f t="shared" si="28"/>
        <v>69</v>
      </c>
      <c r="D121" s="82" t="s">
        <v>162</v>
      </c>
      <c r="F121" s="74"/>
      <c r="H121" s="75"/>
      <c r="J121" s="64"/>
      <c r="K121" s="64">
        <v>0</v>
      </c>
      <c r="L121" s="74"/>
      <c r="N121" s="100"/>
      <c r="O121" s="68">
        <v>0</v>
      </c>
      <c r="P121" s="85">
        <v>0</v>
      </c>
      <c r="R121" s="85">
        <v>0</v>
      </c>
      <c r="S121" s="85"/>
      <c r="T121" s="85">
        <v>0</v>
      </c>
      <c r="U121" s="85"/>
      <c r="V121" s="85">
        <v>0</v>
      </c>
      <c r="X121" s="85"/>
      <c r="Z121" s="72"/>
      <c r="AB121" s="89"/>
      <c r="AC121" s="79"/>
      <c r="AD121" s="97"/>
      <c r="AF121" s="74"/>
      <c r="AH121" s="74"/>
      <c r="AJ121" s="74"/>
      <c r="AL121" s="74"/>
      <c r="AN121" s="74"/>
    </row>
    <row r="122" spans="2:40" ht="12.75" x14ac:dyDescent="0.2">
      <c r="B122" s="100">
        <f t="shared" si="28"/>
        <v>70</v>
      </c>
      <c r="D122" s="82" t="s">
        <v>164</v>
      </c>
      <c r="F122" s="74">
        <v>0</v>
      </c>
      <c r="H122" s="75"/>
      <c r="J122" s="64"/>
      <c r="K122" s="64">
        <v>0</v>
      </c>
      <c r="L122" s="74">
        <f t="shared" si="29"/>
        <v>0</v>
      </c>
      <c r="N122" s="100"/>
      <c r="O122" s="68">
        <v>0</v>
      </c>
      <c r="P122" s="85">
        <v>0</v>
      </c>
      <c r="R122" s="85">
        <v>0</v>
      </c>
      <c r="S122" s="85"/>
      <c r="T122" s="85">
        <v>0</v>
      </c>
      <c r="U122" s="85"/>
      <c r="V122" s="85">
        <v>0</v>
      </c>
      <c r="X122" s="85">
        <f t="shared" si="27"/>
        <v>0</v>
      </c>
      <c r="Z122" s="72"/>
      <c r="AB122" s="89"/>
      <c r="AC122" s="79"/>
      <c r="AD122" s="97"/>
      <c r="AF122" s="74"/>
      <c r="AH122" s="74"/>
      <c r="AJ122" s="74"/>
      <c r="AL122" s="74"/>
      <c r="AN122" s="74"/>
    </row>
    <row r="123" spans="2:40" ht="12.75" x14ac:dyDescent="0.2">
      <c r="D123" s="62" t="s">
        <v>9</v>
      </c>
      <c r="N123" s="100"/>
      <c r="Z123" s="72"/>
      <c r="AB123" s="89"/>
      <c r="AF123" s="74"/>
      <c r="AH123" s="74"/>
      <c r="AJ123" s="74"/>
      <c r="AL123" s="74"/>
      <c r="AN123" s="74"/>
    </row>
    <row r="124" spans="2:40" ht="12.75" x14ac:dyDescent="0.2">
      <c r="B124" s="100">
        <f>B122+1</f>
        <v>71</v>
      </c>
      <c r="D124" s="82" t="s">
        <v>166</v>
      </c>
      <c r="F124" s="74">
        <v>1640.1810497976596</v>
      </c>
      <c r="H124" s="74">
        <v>1640.1810497976596</v>
      </c>
      <c r="J124" s="19" t="s">
        <v>250</v>
      </c>
      <c r="K124" s="64">
        <v>12</v>
      </c>
      <c r="L124" s="74">
        <f t="shared" ref="L124:L131" si="30">F124-H124</f>
        <v>0</v>
      </c>
      <c r="N124" s="100"/>
      <c r="O124" s="68">
        <v>0</v>
      </c>
      <c r="P124" s="85">
        <v>1640.1810497976596</v>
      </c>
      <c r="R124" s="85">
        <v>0</v>
      </c>
      <c r="S124" s="85"/>
      <c r="T124" s="85">
        <v>0</v>
      </c>
      <c r="U124" s="85"/>
      <c r="V124" s="85">
        <v>0</v>
      </c>
      <c r="X124" s="85">
        <f t="shared" si="27"/>
        <v>1640.1810497976596</v>
      </c>
      <c r="Z124" s="72"/>
      <c r="AB124" s="89"/>
      <c r="AC124" s="79"/>
      <c r="AD124" s="97"/>
      <c r="AF124" s="74"/>
      <c r="AH124" s="74"/>
      <c r="AJ124" s="74"/>
      <c r="AL124" s="74"/>
      <c r="AN124" s="74"/>
    </row>
    <row r="125" spans="2:40" ht="12.75" x14ac:dyDescent="0.2">
      <c r="B125" s="100">
        <f t="shared" ref="B125:B131" si="31">B124+1</f>
        <v>72</v>
      </c>
      <c r="D125" s="82" t="s">
        <v>167</v>
      </c>
      <c r="F125" s="74">
        <v>14117.785878445757</v>
      </c>
      <c r="H125" s="75"/>
      <c r="K125" s="64">
        <v>0</v>
      </c>
      <c r="L125" s="74">
        <f t="shared" si="30"/>
        <v>14117.785878445757</v>
      </c>
      <c r="N125" s="26" t="s">
        <v>251</v>
      </c>
      <c r="O125" s="68">
        <v>63</v>
      </c>
      <c r="P125" s="85">
        <v>9482.7879254386644</v>
      </c>
      <c r="R125" s="85">
        <v>4272.3199965731428</v>
      </c>
      <c r="S125" s="85"/>
      <c r="T125" s="85">
        <v>362.67795643394857</v>
      </c>
      <c r="U125" s="85"/>
      <c r="V125" s="85">
        <v>0</v>
      </c>
      <c r="X125" s="85">
        <f t="shared" si="27"/>
        <v>14117.785878445757</v>
      </c>
      <c r="Z125" s="72"/>
      <c r="AB125" s="89"/>
      <c r="AC125" s="79"/>
      <c r="AD125" s="97"/>
      <c r="AF125" s="74"/>
      <c r="AH125" s="74"/>
      <c r="AJ125" s="74"/>
      <c r="AL125" s="74"/>
      <c r="AN125" s="74"/>
    </row>
    <row r="126" spans="2:40" ht="12.75" x14ac:dyDescent="0.2">
      <c r="B126" s="100">
        <f t="shared" si="31"/>
        <v>73</v>
      </c>
      <c r="D126" s="82" t="s">
        <v>169</v>
      </c>
      <c r="F126" s="74">
        <v>1307.4095306239601</v>
      </c>
      <c r="H126" s="75"/>
      <c r="K126" s="64">
        <v>0</v>
      </c>
      <c r="L126" s="74">
        <f t="shared" si="30"/>
        <v>1307.4095306239601</v>
      </c>
      <c r="N126" s="26" t="s">
        <v>235</v>
      </c>
      <c r="O126" s="68">
        <v>24</v>
      </c>
      <c r="P126" s="85">
        <v>653.70476531198005</v>
      </c>
      <c r="R126" s="85">
        <v>602.55386712427594</v>
      </c>
      <c r="S126" s="85"/>
      <c r="T126" s="85">
        <v>51.150898187704144</v>
      </c>
      <c r="U126" s="85"/>
      <c r="V126" s="85">
        <v>0</v>
      </c>
      <c r="X126" s="85">
        <f t="shared" si="27"/>
        <v>1307.4095306239601</v>
      </c>
      <c r="Z126" s="72"/>
      <c r="AB126" s="89"/>
      <c r="AC126" s="79"/>
      <c r="AD126" s="97"/>
      <c r="AF126" s="74"/>
      <c r="AH126" s="74"/>
      <c r="AJ126" s="74"/>
      <c r="AL126" s="74"/>
      <c r="AN126" s="74"/>
    </row>
    <row r="127" spans="2:40" ht="12.75" x14ac:dyDescent="0.2">
      <c r="B127" s="100">
        <f t="shared" si="31"/>
        <v>74</v>
      </c>
      <c r="D127" s="82" t="s">
        <v>170</v>
      </c>
      <c r="F127" s="74">
        <v>1489.5035949216872</v>
      </c>
      <c r="H127" s="75"/>
      <c r="K127" s="64">
        <v>0</v>
      </c>
      <c r="L127" s="74">
        <f t="shared" si="30"/>
        <v>1489.5035949216872</v>
      </c>
      <c r="N127" s="26" t="s">
        <v>234</v>
      </c>
      <c r="O127" s="68">
        <v>27</v>
      </c>
      <c r="P127" s="85">
        <v>1489.5035949216872</v>
      </c>
      <c r="R127" s="85">
        <v>0</v>
      </c>
      <c r="S127" s="85"/>
      <c r="T127" s="85">
        <v>0</v>
      </c>
      <c r="U127" s="85"/>
      <c r="V127" s="85">
        <v>0</v>
      </c>
      <c r="X127" s="85">
        <f t="shared" si="27"/>
        <v>1489.5035949216872</v>
      </c>
      <c r="Z127" s="72"/>
      <c r="AB127" s="89"/>
      <c r="AC127" s="79"/>
      <c r="AD127" s="97"/>
      <c r="AF127" s="74"/>
      <c r="AH127" s="74"/>
      <c r="AJ127" s="74"/>
      <c r="AL127" s="74"/>
      <c r="AN127" s="74"/>
    </row>
    <row r="128" spans="2:40" ht="12.75" x14ac:dyDescent="0.2">
      <c r="B128" s="100">
        <f t="shared" si="31"/>
        <v>75</v>
      </c>
      <c r="D128" s="82" t="s">
        <v>101</v>
      </c>
      <c r="F128" s="74">
        <v>417.64292401249998</v>
      </c>
      <c r="H128" s="75"/>
      <c r="K128" s="64">
        <v>0</v>
      </c>
      <c r="L128" s="74">
        <f t="shared" si="30"/>
        <v>417.64292401249998</v>
      </c>
      <c r="N128" s="26" t="s">
        <v>234</v>
      </c>
      <c r="O128" s="68">
        <v>27</v>
      </c>
      <c r="P128" s="85">
        <v>417.64292401249998</v>
      </c>
      <c r="R128" s="85">
        <v>0</v>
      </c>
      <c r="S128" s="85"/>
      <c r="T128" s="85">
        <v>0</v>
      </c>
      <c r="U128" s="85"/>
      <c r="V128" s="85">
        <v>0</v>
      </c>
      <c r="X128" s="85">
        <f t="shared" si="27"/>
        <v>417.64292401249998</v>
      </c>
      <c r="Z128" s="72"/>
      <c r="AB128" s="89"/>
      <c r="AC128" s="79"/>
      <c r="AD128" s="97"/>
      <c r="AF128" s="74"/>
      <c r="AH128" s="74"/>
      <c r="AJ128" s="74"/>
      <c r="AL128" s="74"/>
      <c r="AN128" s="74"/>
    </row>
    <row r="129" spans="2:40" ht="12.75" x14ac:dyDescent="0.2">
      <c r="B129" s="100">
        <f t="shared" si="31"/>
        <v>76</v>
      </c>
      <c r="D129" s="82" t="s">
        <v>172</v>
      </c>
      <c r="F129" s="74">
        <v>191.86462860127</v>
      </c>
      <c r="H129" s="75"/>
      <c r="K129" s="64">
        <v>0</v>
      </c>
      <c r="L129" s="74">
        <f t="shared" si="30"/>
        <v>191.86462860127</v>
      </c>
      <c r="N129" s="26" t="s">
        <v>234</v>
      </c>
      <c r="O129" s="68">
        <v>27</v>
      </c>
      <c r="P129" s="85">
        <v>191.86462860127</v>
      </c>
      <c r="R129" s="85">
        <v>0</v>
      </c>
      <c r="S129" s="85"/>
      <c r="T129" s="85">
        <v>0</v>
      </c>
      <c r="U129" s="85"/>
      <c r="V129" s="85">
        <v>0</v>
      </c>
      <c r="X129" s="85">
        <f t="shared" si="27"/>
        <v>191.86462860127</v>
      </c>
      <c r="Z129" s="72"/>
      <c r="AB129" s="89"/>
      <c r="AC129" s="79"/>
      <c r="AD129" s="97"/>
      <c r="AF129" s="74"/>
      <c r="AH129" s="74"/>
      <c r="AJ129" s="74"/>
      <c r="AL129" s="74"/>
      <c r="AN129" s="74"/>
    </row>
    <row r="130" spans="2:40" ht="12.75" x14ac:dyDescent="0.2">
      <c r="B130" s="100">
        <f t="shared" si="31"/>
        <v>77</v>
      </c>
      <c r="D130" s="82" t="s">
        <v>173</v>
      </c>
      <c r="F130" s="74">
        <v>4026.3844920256997</v>
      </c>
      <c r="H130" s="75"/>
      <c r="K130" s="64">
        <v>0</v>
      </c>
      <c r="L130" s="74">
        <f t="shared" si="30"/>
        <v>4026.3844920256997</v>
      </c>
      <c r="N130" s="26" t="s">
        <v>235</v>
      </c>
      <c r="O130" s="68">
        <v>24</v>
      </c>
      <c r="P130" s="85">
        <v>2013.1922460128499</v>
      </c>
      <c r="R130" s="85">
        <v>1855.6645713309417</v>
      </c>
      <c r="S130" s="85"/>
      <c r="T130" s="85">
        <v>157.52767468190817</v>
      </c>
      <c r="U130" s="85"/>
      <c r="V130" s="85">
        <v>0</v>
      </c>
      <c r="X130" s="85">
        <f t="shared" si="27"/>
        <v>4026.3844920256997</v>
      </c>
      <c r="Z130" s="72"/>
      <c r="AB130" s="89"/>
      <c r="AC130" s="79"/>
      <c r="AD130" s="97"/>
      <c r="AF130" s="74"/>
      <c r="AH130" s="74"/>
      <c r="AJ130" s="74"/>
      <c r="AL130" s="74"/>
      <c r="AN130" s="74"/>
    </row>
    <row r="131" spans="2:40" ht="12.75" x14ac:dyDescent="0.2">
      <c r="B131" s="100">
        <f t="shared" si="31"/>
        <v>78</v>
      </c>
      <c r="D131" s="82" t="s">
        <v>174</v>
      </c>
      <c r="F131" s="74">
        <v>1816.3293445332881</v>
      </c>
      <c r="H131" s="75"/>
      <c r="K131" s="64">
        <v>0</v>
      </c>
      <c r="L131" s="74">
        <f t="shared" si="30"/>
        <v>1816.3293445332881</v>
      </c>
      <c r="N131" s="26" t="s">
        <v>235</v>
      </c>
      <c r="O131" s="68">
        <v>24</v>
      </c>
      <c r="P131" s="85">
        <v>908.16467226664406</v>
      </c>
      <c r="R131" s="85">
        <v>837.10287012938886</v>
      </c>
      <c r="S131" s="85"/>
      <c r="T131" s="85">
        <v>71.061802137255256</v>
      </c>
      <c r="U131" s="85"/>
      <c r="V131" s="85">
        <v>0</v>
      </c>
      <c r="X131" s="85">
        <f t="shared" si="27"/>
        <v>1816.3293445332881</v>
      </c>
      <c r="Z131" s="72"/>
      <c r="AB131" s="89"/>
      <c r="AC131" s="79"/>
      <c r="AD131" s="97"/>
      <c r="AF131" s="74"/>
      <c r="AH131" s="74"/>
      <c r="AJ131" s="74"/>
      <c r="AL131" s="74"/>
      <c r="AN131" s="74"/>
    </row>
    <row r="132" spans="2:40" ht="12.75" x14ac:dyDescent="0.2">
      <c r="D132" s="62" t="s">
        <v>10</v>
      </c>
      <c r="N132" s="100"/>
      <c r="Z132" s="72"/>
      <c r="AF132" s="74"/>
      <c r="AH132" s="74"/>
      <c r="AJ132" s="74"/>
      <c r="AL132" s="74"/>
      <c r="AN132" s="74"/>
    </row>
    <row r="133" spans="2:40" ht="12.75" x14ac:dyDescent="0.2">
      <c r="B133" s="100">
        <f>B131+1</f>
        <v>79</v>
      </c>
      <c r="D133" s="62" t="s">
        <v>252</v>
      </c>
      <c r="F133" s="74">
        <v>0</v>
      </c>
      <c r="K133" s="64">
        <v>0</v>
      </c>
      <c r="L133" s="74">
        <f t="shared" ref="L133:L136" si="32">F133-H133</f>
        <v>0</v>
      </c>
      <c r="N133" s="100"/>
      <c r="O133" s="68">
        <v>0</v>
      </c>
      <c r="P133" s="85">
        <v>0</v>
      </c>
      <c r="R133" s="85">
        <v>0</v>
      </c>
      <c r="S133" s="85"/>
      <c r="T133" s="85">
        <v>0</v>
      </c>
      <c r="U133" s="85"/>
      <c r="V133" s="85">
        <v>0</v>
      </c>
      <c r="X133" s="85">
        <f t="shared" ref="X133:X136" si="33">P133+R133+T133+V133</f>
        <v>0</v>
      </c>
      <c r="Z133" s="72"/>
      <c r="AB133" s="89"/>
      <c r="AC133" s="79"/>
      <c r="AD133" s="97"/>
      <c r="AF133" s="74"/>
      <c r="AH133" s="74"/>
      <c r="AJ133" s="74"/>
      <c r="AL133" s="74"/>
      <c r="AN133" s="74"/>
    </row>
    <row r="134" spans="2:40" ht="12.75" x14ac:dyDescent="0.2">
      <c r="B134" s="100">
        <f>B133+1</f>
        <v>80</v>
      </c>
      <c r="D134" s="82" t="s">
        <v>176</v>
      </c>
      <c r="F134" s="74">
        <v>0</v>
      </c>
      <c r="H134" s="75"/>
      <c r="K134" s="64">
        <v>0</v>
      </c>
      <c r="L134" s="74">
        <f t="shared" si="32"/>
        <v>0</v>
      </c>
      <c r="N134" s="100"/>
      <c r="O134" s="68">
        <v>0</v>
      </c>
      <c r="P134" s="85">
        <v>0</v>
      </c>
      <c r="R134" s="85">
        <v>0</v>
      </c>
      <c r="S134" s="85"/>
      <c r="T134" s="85">
        <v>0</v>
      </c>
      <c r="U134" s="85"/>
      <c r="V134" s="85">
        <v>0</v>
      </c>
      <c r="X134" s="85">
        <f t="shared" si="33"/>
        <v>0</v>
      </c>
      <c r="Z134" s="72"/>
      <c r="AB134" s="89"/>
      <c r="AC134" s="79"/>
      <c r="AD134" s="97"/>
      <c r="AF134" s="74"/>
      <c r="AH134" s="74"/>
      <c r="AJ134" s="74"/>
      <c r="AL134" s="74"/>
      <c r="AN134" s="74"/>
    </row>
    <row r="135" spans="2:40" ht="12.75" x14ac:dyDescent="0.2">
      <c r="B135" s="100">
        <f t="shared" ref="B135:B136" si="34">B134+1</f>
        <v>81</v>
      </c>
      <c r="D135" s="82" t="s">
        <v>170</v>
      </c>
      <c r="F135" s="74">
        <v>0</v>
      </c>
      <c r="H135" s="75"/>
      <c r="K135" s="64">
        <v>0</v>
      </c>
      <c r="L135" s="74">
        <f t="shared" si="32"/>
        <v>0</v>
      </c>
      <c r="N135" s="100"/>
      <c r="O135" s="68">
        <v>0</v>
      </c>
      <c r="P135" s="85">
        <v>0</v>
      </c>
      <c r="R135" s="85">
        <v>0</v>
      </c>
      <c r="S135" s="85"/>
      <c r="T135" s="85">
        <v>0</v>
      </c>
      <c r="U135" s="85"/>
      <c r="V135" s="85">
        <v>0</v>
      </c>
      <c r="X135" s="85">
        <f t="shared" si="33"/>
        <v>0</v>
      </c>
      <c r="Z135" s="72"/>
      <c r="AB135" s="89"/>
      <c r="AC135" s="79"/>
      <c r="AD135" s="97"/>
      <c r="AF135" s="74"/>
      <c r="AH135" s="74"/>
      <c r="AJ135" s="74"/>
      <c r="AL135" s="74"/>
      <c r="AN135" s="74"/>
    </row>
    <row r="136" spans="2:40" ht="12.75" x14ac:dyDescent="0.2">
      <c r="B136" s="100">
        <f t="shared" si="34"/>
        <v>82</v>
      </c>
      <c r="D136" s="82" t="s">
        <v>101</v>
      </c>
      <c r="F136" s="74">
        <v>0</v>
      </c>
      <c r="H136" s="75"/>
      <c r="K136" s="64">
        <v>0</v>
      </c>
      <c r="L136" s="74">
        <f t="shared" si="32"/>
        <v>0</v>
      </c>
      <c r="N136" s="100"/>
      <c r="O136" s="68">
        <v>0</v>
      </c>
      <c r="P136" s="85">
        <v>0</v>
      </c>
      <c r="R136" s="85">
        <v>0</v>
      </c>
      <c r="S136" s="85"/>
      <c r="T136" s="85">
        <v>0</v>
      </c>
      <c r="U136" s="85"/>
      <c r="V136" s="85">
        <v>0</v>
      </c>
      <c r="X136" s="85">
        <f t="shared" si="33"/>
        <v>0</v>
      </c>
      <c r="Z136" s="72"/>
      <c r="AB136" s="89"/>
      <c r="AC136" s="79"/>
      <c r="AD136" s="97"/>
      <c r="AF136" s="74"/>
      <c r="AH136" s="74"/>
      <c r="AJ136" s="74"/>
      <c r="AL136" s="74"/>
      <c r="AN136" s="74"/>
    </row>
    <row r="137" spans="2:40" ht="12.75" x14ac:dyDescent="0.2">
      <c r="D137" s="62" t="s">
        <v>11</v>
      </c>
      <c r="N137" s="100"/>
      <c r="Z137" s="72"/>
      <c r="AB137" s="89"/>
      <c r="AD137" s="97"/>
      <c r="AF137" s="74"/>
      <c r="AH137" s="74"/>
      <c r="AJ137" s="74"/>
      <c r="AL137" s="74"/>
      <c r="AN137" s="74"/>
    </row>
    <row r="138" spans="2:40" ht="12.75" x14ac:dyDescent="0.2">
      <c r="B138" s="100">
        <f>B136+1</f>
        <v>83</v>
      </c>
      <c r="D138" s="62" t="s">
        <v>175</v>
      </c>
      <c r="F138" s="74">
        <v>0</v>
      </c>
      <c r="K138" s="64">
        <v>0</v>
      </c>
      <c r="L138" s="74">
        <f t="shared" ref="L138:L143" si="35">F138-H138</f>
        <v>0</v>
      </c>
      <c r="N138" s="100"/>
      <c r="O138" s="68">
        <v>0</v>
      </c>
      <c r="P138" s="85">
        <v>0</v>
      </c>
      <c r="R138" s="85">
        <v>0</v>
      </c>
      <c r="S138" s="85"/>
      <c r="T138" s="85">
        <v>0</v>
      </c>
      <c r="U138" s="85"/>
      <c r="V138" s="85">
        <v>0</v>
      </c>
      <c r="X138" s="85">
        <f t="shared" ref="X138:X143" si="36">P138+R138+T138+V138</f>
        <v>0</v>
      </c>
      <c r="Z138" s="72"/>
      <c r="AB138" s="89"/>
      <c r="AC138" s="79"/>
      <c r="AD138" s="97"/>
      <c r="AF138" s="74"/>
      <c r="AH138" s="74"/>
      <c r="AJ138" s="74"/>
      <c r="AL138" s="74"/>
      <c r="AN138" s="74"/>
    </row>
    <row r="139" spans="2:40" ht="12.75" x14ac:dyDescent="0.2">
      <c r="B139" s="100">
        <f>B138+1</f>
        <v>84</v>
      </c>
      <c r="D139" s="82" t="s">
        <v>177</v>
      </c>
      <c r="F139" s="74">
        <v>0</v>
      </c>
      <c r="H139" s="75"/>
      <c r="K139" s="64">
        <v>0</v>
      </c>
      <c r="L139" s="74">
        <f t="shared" si="35"/>
        <v>0</v>
      </c>
      <c r="N139" s="100"/>
      <c r="O139" s="68">
        <v>0</v>
      </c>
      <c r="P139" s="85">
        <v>0</v>
      </c>
      <c r="R139" s="85">
        <v>0</v>
      </c>
      <c r="S139" s="85"/>
      <c r="T139" s="85">
        <v>0</v>
      </c>
      <c r="U139" s="85"/>
      <c r="V139" s="85">
        <v>0</v>
      </c>
      <c r="X139" s="85">
        <f t="shared" si="36"/>
        <v>0</v>
      </c>
      <c r="Z139" s="72"/>
      <c r="AB139" s="89"/>
      <c r="AC139" s="79"/>
      <c r="AD139" s="97"/>
      <c r="AF139" s="74"/>
      <c r="AH139" s="74"/>
      <c r="AJ139" s="74"/>
      <c r="AL139" s="74"/>
      <c r="AN139" s="74"/>
    </row>
    <row r="140" spans="2:40" ht="12.75" x14ac:dyDescent="0.2">
      <c r="B140" s="100">
        <f t="shared" ref="B140:B143" si="37">B139+1</f>
        <v>85</v>
      </c>
      <c r="D140" s="82" t="s">
        <v>178</v>
      </c>
      <c r="F140" s="74">
        <v>0</v>
      </c>
      <c r="H140" s="75"/>
      <c r="K140" s="64">
        <v>0</v>
      </c>
      <c r="L140" s="74">
        <f t="shared" si="35"/>
        <v>0</v>
      </c>
      <c r="N140" s="100"/>
      <c r="O140" s="68">
        <v>0</v>
      </c>
      <c r="P140" s="85">
        <v>0</v>
      </c>
      <c r="R140" s="85">
        <v>0</v>
      </c>
      <c r="S140" s="85"/>
      <c r="T140" s="85">
        <v>0</v>
      </c>
      <c r="U140" s="85"/>
      <c r="V140" s="85">
        <v>0</v>
      </c>
      <c r="X140" s="85">
        <f t="shared" si="36"/>
        <v>0</v>
      </c>
      <c r="Z140" s="72"/>
      <c r="AB140" s="89"/>
      <c r="AC140" s="79"/>
      <c r="AD140" s="97"/>
      <c r="AF140" s="74"/>
      <c r="AH140" s="74"/>
      <c r="AJ140" s="74"/>
      <c r="AL140" s="74"/>
      <c r="AN140" s="74"/>
    </row>
    <row r="141" spans="2:40" ht="12.75" x14ac:dyDescent="0.2">
      <c r="B141" s="100">
        <f t="shared" si="37"/>
        <v>86</v>
      </c>
      <c r="D141" s="82" t="s">
        <v>179</v>
      </c>
      <c r="F141" s="74">
        <v>0</v>
      </c>
      <c r="H141" s="75"/>
      <c r="K141" s="64">
        <v>0</v>
      </c>
      <c r="L141" s="74">
        <f t="shared" si="35"/>
        <v>0</v>
      </c>
      <c r="N141" s="100"/>
      <c r="O141" s="68">
        <v>0</v>
      </c>
      <c r="P141" s="85">
        <v>0</v>
      </c>
      <c r="R141" s="85">
        <v>0</v>
      </c>
      <c r="S141" s="85"/>
      <c r="T141" s="85">
        <v>0</v>
      </c>
      <c r="U141" s="85"/>
      <c r="V141" s="85">
        <v>0</v>
      </c>
      <c r="X141" s="85">
        <f t="shared" si="36"/>
        <v>0</v>
      </c>
      <c r="Z141" s="72"/>
      <c r="AB141" s="89"/>
      <c r="AC141" s="79"/>
      <c r="AD141" s="97"/>
      <c r="AF141" s="74"/>
      <c r="AH141" s="74"/>
      <c r="AJ141" s="74"/>
      <c r="AL141" s="74"/>
      <c r="AN141" s="74"/>
    </row>
    <row r="142" spans="2:40" ht="12.75" x14ac:dyDescent="0.2">
      <c r="B142" s="100">
        <f t="shared" si="37"/>
        <v>87</v>
      </c>
      <c r="D142" s="82" t="s">
        <v>101</v>
      </c>
      <c r="F142" s="74">
        <v>0</v>
      </c>
      <c r="H142" s="75"/>
      <c r="K142" s="64">
        <v>0</v>
      </c>
      <c r="L142" s="74">
        <f t="shared" si="35"/>
        <v>0</v>
      </c>
      <c r="N142" s="100"/>
      <c r="O142" s="68">
        <v>0</v>
      </c>
      <c r="P142" s="85">
        <v>0</v>
      </c>
      <c r="R142" s="85">
        <v>0</v>
      </c>
      <c r="S142" s="85"/>
      <c r="T142" s="85">
        <v>0</v>
      </c>
      <c r="U142" s="85"/>
      <c r="V142" s="85">
        <v>0</v>
      </c>
      <c r="X142" s="85">
        <f t="shared" si="36"/>
        <v>0</v>
      </c>
      <c r="Z142" s="72"/>
      <c r="AB142" s="89"/>
      <c r="AC142" s="79"/>
      <c r="AD142" s="97"/>
      <c r="AF142" s="74"/>
      <c r="AH142" s="74"/>
      <c r="AJ142" s="74"/>
      <c r="AL142" s="74"/>
      <c r="AN142" s="74"/>
    </row>
    <row r="143" spans="2:40" ht="12.75" x14ac:dyDescent="0.2">
      <c r="B143" s="100">
        <f t="shared" si="37"/>
        <v>88</v>
      </c>
      <c r="D143" s="82" t="s">
        <v>180</v>
      </c>
      <c r="F143" s="74">
        <v>0</v>
      </c>
      <c r="H143" s="75"/>
      <c r="K143" s="64">
        <v>0</v>
      </c>
      <c r="L143" s="74">
        <f t="shared" si="35"/>
        <v>0</v>
      </c>
      <c r="N143" s="100"/>
      <c r="O143" s="68">
        <v>0</v>
      </c>
      <c r="P143" s="85">
        <v>0</v>
      </c>
      <c r="R143" s="85">
        <v>0</v>
      </c>
      <c r="S143" s="85"/>
      <c r="T143" s="85">
        <v>0</v>
      </c>
      <c r="U143" s="85"/>
      <c r="V143" s="85">
        <v>0</v>
      </c>
      <c r="X143" s="85">
        <f t="shared" si="36"/>
        <v>0</v>
      </c>
      <c r="Z143" s="72"/>
      <c r="AB143" s="89"/>
      <c r="AC143" s="79"/>
      <c r="AD143" s="97"/>
      <c r="AF143" s="74"/>
      <c r="AH143" s="74"/>
      <c r="AJ143" s="74"/>
      <c r="AL143" s="74"/>
      <c r="AN143" s="74"/>
    </row>
    <row r="144" spans="2:40" ht="12.75" x14ac:dyDescent="0.2">
      <c r="D144" s="62" t="s">
        <v>27</v>
      </c>
      <c r="K144" s="64"/>
      <c r="N144" s="100"/>
      <c r="Z144" s="72"/>
      <c r="AB144" s="89"/>
      <c r="AF144" s="74"/>
      <c r="AH144" s="74"/>
      <c r="AJ144" s="74"/>
      <c r="AL144" s="74"/>
      <c r="AN144" s="74"/>
    </row>
    <row r="145" spans="2:40" ht="12.75" x14ac:dyDescent="0.2">
      <c r="B145" s="100">
        <f>B143+1</f>
        <v>89</v>
      </c>
      <c r="D145" s="82" t="s">
        <v>181</v>
      </c>
      <c r="F145" s="74">
        <v>7271.6222767735126</v>
      </c>
      <c r="H145" s="75"/>
      <c r="K145" s="64">
        <v>0</v>
      </c>
      <c r="L145" s="74">
        <f t="shared" ref="L145" si="38">F145-H145</f>
        <v>7271.6222767735126</v>
      </c>
      <c r="N145" s="26" t="s">
        <v>242</v>
      </c>
      <c r="O145" s="68">
        <v>51</v>
      </c>
      <c r="P145" s="85">
        <v>5527.431389630101</v>
      </c>
      <c r="R145" s="85">
        <v>1607.711951663088</v>
      </c>
      <c r="S145" s="85"/>
      <c r="T145" s="85">
        <v>136.47893548032394</v>
      </c>
      <c r="U145" s="85"/>
      <c r="V145" s="85">
        <v>0</v>
      </c>
      <c r="X145" s="85">
        <f t="shared" ref="X145" si="39">P145+R145+T145+V145</f>
        <v>7271.6222767735135</v>
      </c>
      <c r="Z145" s="72"/>
      <c r="AB145" s="89"/>
      <c r="AC145" s="79"/>
      <c r="AD145" s="97"/>
      <c r="AF145" s="74"/>
      <c r="AH145" s="74"/>
      <c r="AJ145" s="74"/>
      <c r="AL145" s="74"/>
      <c r="AN145" s="74"/>
    </row>
    <row r="146" spans="2:40" ht="12.75" x14ac:dyDescent="0.2">
      <c r="D146" s="62" t="s">
        <v>28</v>
      </c>
      <c r="N146" s="100"/>
      <c r="Z146" s="72"/>
      <c r="AB146" s="89"/>
      <c r="AF146" s="74"/>
      <c r="AH146" s="74"/>
      <c r="AJ146" s="74"/>
      <c r="AL146" s="74"/>
      <c r="AN146" s="74"/>
    </row>
    <row r="147" spans="2:40" ht="12.75" x14ac:dyDescent="0.2">
      <c r="B147" s="100">
        <f>B145+1</f>
        <v>90</v>
      </c>
      <c r="D147" s="82" t="s">
        <v>184</v>
      </c>
      <c r="F147" s="74">
        <v>0</v>
      </c>
      <c r="H147" s="75"/>
      <c r="K147" s="64">
        <v>0</v>
      </c>
      <c r="L147" s="74">
        <f t="shared" ref="L147:L149" si="40">F147-H147</f>
        <v>0</v>
      </c>
      <c r="N147" s="100"/>
      <c r="O147" s="68">
        <v>0</v>
      </c>
      <c r="P147" s="85">
        <v>0</v>
      </c>
      <c r="R147" s="85">
        <v>0</v>
      </c>
      <c r="S147" s="85"/>
      <c r="T147" s="85">
        <v>0</v>
      </c>
      <c r="U147" s="85"/>
      <c r="V147" s="85">
        <v>0</v>
      </c>
      <c r="X147" s="85">
        <f t="shared" ref="X147:X149" si="41">P147+R147+T147+V147</f>
        <v>0</v>
      </c>
      <c r="Z147" s="72"/>
      <c r="AB147" s="89"/>
      <c r="AC147" s="79"/>
      <c r="AD147" s="97"/>
      <c r="AF147" s="74"/>
      <c r="AH147" s="74"/>
      <c r="AJ147" s="74"/>
      <c r="AL147" s="74"/>
      <c r="AN147" s="74"/>
    </row>
    <row r="148" spans="2:40" ht="12.75" x14ac:dyDescent="0.2">
      <c r="B148" s="100">
        <f>B147+1</f>
        <v>91</v>
      </c>
      <c r="D148" s="82" t="s">
        <v>185</v>
      </c>
      <c r="F148" s="74">
        <v>0</v>
      </c>
      <c r="H148" s="75"/>
      <c r="K148" s="64">
        <v>0</v>
      </c>
      <c r="L148" s="74">
        <f t="shared" si="40"/>
        <v>0</v>
      </c>
      <c r="N148" s="100"/>
      <c r="O148" s="68">
        <v>0</v>
      </c>
      <c r="P148" s="85">
        <v>0</v>
      </c>
      <c r="R148" s="85">
        <v>0</v>
      </c>
      <c r="S148" s="85"/>
      <c r="T148" s="85">
        <v>0</v>
      </c>
      <c r="U148" s="85"/>
      <c r="V148" s="85">
        <v>0</v>
      </c>
      <c r="X148" s="85">
        <f t="shared" si="41"/>
        <v>0</v>
      </c>
      <c r="Z148" s="72"/>
      <c r="AB148" s="89"/>
      <c r="AC148" s="79"/>
      <c r="AD148" s="97"/>
      <c r="AF148" s="74"/>
      <c r="AH148" s="74"/>
      <c r="AJ148" s="74"/>
      <c r="AL148" s="74"/>
      <c r="AN148" s="74"/>
    </row>
    <row r="149" spans="2:40" ht="12.75" x14ac:dyDescent="0.2">
      <c r="B149" s="100">
        <f t="shared" ref="B149" si="42">B148+1</f>
        <v>92</v>
      </c>
      <c r="D149" s="82" t="s">
        <v>186</v>
      </c>
      <c r="F149" s="74">
        <v>0</v>
      </c>
      <c r="H149" s="75"/>
      <c r="K149" s="64">
        <v>0</v>
      </c>
      <c r="L149" s="74">
        <f t="shared" si="40"/>
        <v>0</v>
      </c>
      <c r="N149" s="100"/>
      <c r="O149" s="68">
        <v>0</v>
      </c>
      <c r="P149" s="85">
        <v>0</v>
      </c>
      <c r="R149" s="85">
        <v>0</v>
      </c>
      <c r="S149" s="85"/>
      <c r="T149" s="85">
        <v>0</v>
      </c>
      <c r="U149" s="85"/>
      <c r="V149" s="85">
        <v>0</v>
      </c>
      <c r="X149" s="85">
        <f t="shared" si="41"/>
        <v>0</v>
      </c>
      <c r="Z149" s="72"/>
      <c r="AB149" s="89"/>
      <c r="AC149" s="79"/>
      <c r="AD149" s="97"/>
      <c r="AF149" s="74"/>
      <c r="AH149" s="74"/>
      <c r="AJ149" s="74"/>
      <c r="AL149" s="74"/>
      <c r="AN149" s="74"/>
    </row>
    <row r="150" spans="2:40" ht="12.75" x14ac:dyDescent="0.2">
      <c r="D150" s="62" t="s">
        <v>29</v>
      </c>
      <c r="N150" s="100"/>
      <c r="Z150" s="72"/>
      <c r="AB150" s="89"/>
      <c r="AF150" s="74"/>
      <c r="AH150" s="74"/>
      <c r="AJ150" s="74"/>
      <c r="AL150" s="74"/>
      <c r="AN150" s="74"/>
    </row>
    <row r="151" spans="2:40" ht="12.75" x14ac:dyDescent="0.2">
      <c r="B151" s="100">
        <f>B149+1</f>
        <v>93</v>
      </c>
      <c r="D151" s="82" t="s">
        <v>167</v>
      </c>
      <c r="F151" s="74">
        <v>0</v>
      </c>
      <c r="H151" s="75"/>
      <c r="K151" s="64">
        <v>0</v>
      </c>
      <c r="L151" s="74">
        <f t="shared" ref="L151:L160" si="43">F151-H151</f>
        <v>0</v>
      </c>
      <c r="N151" s="100"/>
      <c r="O151" s="68">
        <v>0</v>
      </c>
      <c r="P151" s="85">
        <v>0</v>
      </c>
      <c r="R151" s="85">
        <v>0</v>
      </c>
      <c r="S151" s="85"/>
      <c r="T151" s="85">
        <v>0</v>
      </c>
      <c r="U151" s="85"/>
      <c r="V151" s="85">
        <v>0</v>
      </c>
      <c r="X151" s="85">
        <f t="shared" ref="X151:X157" si="44">P151+R151+T151+V151</f>
        <v>0</v>
      </c>
      <c r="Z151" s="72"/>
      <c r="AB151" s="89"/>
      <c r="AC151" s="79"/>
      <c r="AD151" s="97"/>
      <c r="AF151" s="74"/>
      <c r="AH151" s="74"/>
      <c r="AJ151" s="74"/>
      <c r="AL151" s="74"/>
      <c r="AN151" s="74"/>
    </row>
    <row r="152" spans="2:40" ht="12.75" x14ac:dyDescent="0.2">
      <c r="B152" s="100">
        <f>B151+1</f>
        <v>94</v>
      </c>
      <c r="D152" s="82" t="s">
        <v>188</v>
      </c>
      <c r="F152" s="74">
        <v>0</v>
      </c>
      <c r="H152" s="75"/>
      <c r="K152" s="64">
        <v>0</v>
      </c>
      <c r="L152" s="74">
        <f t="shared" si="43"/>
        <v>0</v>
      </c>
      <c r="N152" s="100"/>
      <c r="O152" s="68">
        <v>0</v>
      </c>
      <c r="P152" s="85">
        <v>0</v>
      </c>
      <c r="R152" s="85">
        <v>0</v>
      </c>
      <c r="S152" s="85"/>
      <c r="T152" s="85">
        <v>0</v>
      </c>
      <c r="U152" s="85"/>
      <c r="V152" s="85">
        <v>0</v>
      </c>
      <c r="X152" s="85">
        <f t="shared" si="44"/>
        <v>0</v>
      </c>
      <c r="Z152" s="72"/>
      <c r="AB152" s="89"/>
      <c r="AC152" s="79"/>
      <c r="AD152" s="97"/>
      <c r="AF152" s="74"/>
      <c r="AH152" s="74"/>
      <c r="AJ152" s="74"/>
      <c r="AL152" s="74"/>
      <c r="AN152" s="74"/>
    </row>
    <row r="153" spans="2:40" ht="12.75" x14ac:dyDescent="0.2">
      <c r="B153" s="100">
        <f>B152+1</f>
        <v>95</v>
      </c>
      <c r="D153" s="82" t="s">
        <v>189</v>
      </c>
      <c r="F153" s="74">
        <v>0</v>
      </c>
      <c r="H153" s="75"/>
      <c r="K153" s="64">
        <v>0</v>
      </c>
      <c r="L153" s="74">
        <f t="shared" si="43"/>
        <v>0</v>
      </c>
      <c r="N153" s="100"/>
      <c r="O153" s="68">
        <v>0</v>
      </c>
      <c r="P153" s="85">
        <v>0</v>
      </c>
      <c r="R153" s="85">
        <v>0</v>
      </c>
      <c r="S153" s="85"/>
      <c r="T153" s="85">
        <v>0</v>
      </c>
      <c r="U153" s="85"/>
      <c r="V153" s="85">
        <v>0</v>
      </c>
      <c r="X153" s="85">
        <f t="shared" si="44"/>
        <v>0</v>
      </c>
      <c r="Z153" s="72"/>
      <c r="AB153" s="89"/>
      <c r="AC153" s="79"/>
      <c r="AD153" s="97"/>
      <c r="AF153" s="74"/>
      <c r="AH153" s="74"/>
      <c r="AJ153" s="74"/>
      <c r="AL153" s="74"/>
      <c r="AN153" s="74"/>
    </row>
    <row r="154" spans="2:40" ht="12.75" x14ac:dyDescent="0.2">
      <c r="B154" s="100">
        <f t="shared" ref="B154:B157" si="45">B153+1</f>
        <v>96</v>
      </c>
      <c r="D154" s="82" t="s">
        <v>190</v>
      </c>
      <c r="F154" s="74">
        <v>0</v>
      </c>
      <c r="H154" s="75"/>
      <c r="K154" s="64">
        <v>0</v>
      </c>
      <c r="L154" s="74">
        <f t="shared" si="43"/>
        <v>0</v>
      </c>
      <c r="N154" s="100"/>
      <c r="O154" s="68">
        <v>0</v>
      </c>
      <c r="P154" s="85">
        <v>0</v>
      </c>
      <c r="R154" s="85">
        <v>0</v>
      </c>
      <c r="S154" s="85"/>
      <c r="T154" s="85">
        <v>0</v>
      </c>
      <c r="U154" s="85"/>
      <c r="V154" s="85">
        <v>0</v>
      </c>
      <c r="X154" s="85">
        <f t="shared" si="44"/>
        <v>0</v>
      </c>
      <c r="Z154" s="72"/>
      <c r="AB154" s="89"/>
      <c r="AC154" s="79"/>
      <c r="AD154" s="97"/>
      <c r="AF154" s="74"/>
      <c r="AH154" s="74"/>
      <c r="AJ154" s="74"/>
      <c r="AL154" s="74"/>
      <c r="AN154" s="74"/>
    </row>
    <row r="155" spans="2:40" ht="12.75" x14ac:dyDescent="0.2">
      <c r="B155" s="100">
        <f t="shared" si="45"/>
        <v>97</v>
      </c>
      <c r="D155" s="82" t="s">
        <v>191</v>
      </c>
      <c r="F155" s="74">
        <v>0</v>
      </c>
      <c r="H155" s="75"/>
      <c r="K155" s="64">
        <v>0</v>
      </c>
      <c r="L155" s="74">
        <f t="shared" si="43"/>
        <v>0</v>
      </c>
      <c r="N155" s="100"/>
      <c r="O155" s="68">
        <v>0</v>
      </c>
      <c r="P155" s="85">
        <v>0</v>
      </c>
      <c r="R155" s="85">
        <v>0</v>
      </c>
      <c r="S155" s="85"/>
      <c r="T155" s="85">
        <v>0</v>
      </c>
      <c r="U155" s="85"/>
      <c r="V155" s="85">
        <v>0</v>
      </c>
      <c r="X155" s="85">
        <f t="shared" si="44"/>
        <v>0</v>
      </c>
      <c r="Z155" s="72"/>
      <c r="AB155" s="89"/>
      <c r="AC155" s="79"/>
      <c r="AD155" s="97"/>
      <c r="AF155" s="74"/>
      <c r="AH155" s="74"/>
      <c r="AJ155" s="74"/>
      <c r="AL155" s="74"/>
      <c r="AN155" s="74"/>
    </row>
    <row r="156" spans="2:40" ht="12.75" x14ac:dyDescent="0.2">
      <c r="B156" s="100">
        <f t="shared" si="45"/>
        <v>98</v>
      </c>
      <c r="D156" s="82" t="s">
        <v>192</v>
      </c>
      <c r="F156" s="74">
        <v>0</v>
      </c>
      <c r="H156" s="75"/>
      <c r="K156" s="64">
        <v>0</v>
      </c>
      <c r="L156" s="74">
        <f t="shared" si="43"/>
        <v>0</v>
      </c>
      <c r="N156" s="100"/>
      <c r="O156" s="68">
        <v>0</v>
      </c>
      <c r="P156" s="85">
        <v>0</v>
      </c>
      <c r="R156" s="85">
        <v>0</v>
      </c>
      <c r="S156" s="85"/>
      <c r="T156" s="85">
        <v>0</v>
      </c>
      <c r="U156" s="85"/>
      <c r="V156" s="85">
        <v>0</v>
      </c>
      <c r="X156" s="85">
        <f t="shared" si="44"/>
        <v>0</v>
      </c>
      <c r="Z156" s="72"/>
      <c r="AB156" s="89"/>
      <c r="AC156" s="79"/>
      <c r="AD156" s="97"/>
      <c r="AF156" s="74"/>
      <c r="AH156" s="74"/>
      <c r="AJ156" s="74"/>
      <c r="AL156" s="74"/>
      <c r="AN156" s="74"/>
    </row>
    <row r="157" spans="2:40" ht="12.75" x14ac:dyDescent="0.2">
      <c r="B157" s="100">
        <f t="shared" si="45"/>
        <v>99</v>
      </c>
      <c r="D157" s="82" t="s">
        <v>193</v>
      </c>
      <c r="F157" s="74">
        <v>0</v>
      </c>
      <c r="H157" s="75"/>
      <c r="K157" s="64">
        <v>0</v>
      </c>
      <c r="L157" s="74">
        <f t="shared" si="43"/>
        <v>0</v>
      </c>
      <c r="N157" s="100"/>
      <c r="O157" s="68">
        <v>0</v>
      </c>
      <c r="P157" s="85">
        <v>0</v>
      </c>
      <c r="R157" s="85">
        <v>0</v>
      </c>
      <c r="S157" s="85"/>
      <c r="T157" s="85">
        <v>0</v>
      </c>
      <c r="U157" s="85"/>
      <c r="V157" s="85">
        <v>0</v>
      </c>
      <c r="X157" s="85">
        <f t="shared" si="44"/>
        <v>0</v>
      </c>
      <c r="Z157" s="72"/>
      <c r="AB157" s="89"/>
      <c r="AC157" s="79"/>
      <c r="AD157" s="97"/>
      <c r="AF157" s="74"/>
      <c r="AH157" s="74"/>
      <c r="AJ157" s="74"/>
      <c r="AL157" s="74"/>
      <c r="AN157" s="74"/>
    </row>
    <row r="158" spans="2:40" ht="12.75" x14ac:dyDescent="0.2">
      <c r="D158" s="62" t="s">
        <v>30</v>
      </c>
      <c r="N158" s="100"/>
      <c r="P158" s="85"/>
      <c r="R158" s="85"/>
      <c r="S158" s="85"/>
      <c r="T158" s="85"/>
      <c r="U158" s="85"/>
      <c r="V158" s="85"/>
      <c r="X158" s="85"/>
      <c r="Z158" s="72"/>
      <c r="AB158" s="89"/>
      <c r="AF158" s="74"/>
      <c r="AH158" s="74"/>
      <c r="AJ158" s="74"/>
      <c r="AL158" s="74"/>
      <c r="AN158" s="74"/>
    </row>
    <row r="159" spans="2:40" ht="12.75" x14ac:dyDescent="0.2">
      <c r="B159" s="100">
        <f>B157+1</f>
        <v>100</v>
      </c>
      <c r="D159" s="82" t="s">
        <v>31</v>
      </c>
      <c r="F159" s="74">
        <v>10406.168494020047</v>
      </c>
      <c r="H159" s="75"/>
      <c r="K159" s="64">
        <v>0</v>
      </c>
      <c r="L159" s="74">
        <f t="shared" si="43"/>
        <v>10406.168494020047</v>
      </c>
      <c r="N159" s="26" t="s">
        <v>253</v>
      </c>
      <c r="O159" s="68">
        <v>48</v>
      </c>
      <c r="P159" s="85">
        <v>7367.879549762999</v>
      </c>
      <c r="R159" s="85">
        <v>2800.5498046649573</v>
      </c>
      <c r="S159" s="85"/>
      <c r="T159" s="85">
        <v>237.73913959209005</v>
      </c>
      <c r="U159" s="85"/>
      <c r="V159" s="85">
        <v>0</v>
      </c>
      <c r="X159" s="85">
        <f t="shared" ref="X159:X160" si="46">P159+R159+T159+V159</f>
        <v>10406.168494020047</v>
      </c>
      <c r="Z159" s="72"/>
      <c r="AB159" s="89"/>
      <c r="AC159" s="79"/>
      <c r="AD159" s="97"/>
      <c r="AF159" s="74"/>
      <c r="AH159" s="74"/>
      <c r="AJ159" s="74"/>
      <c r="AL159" s="74"/>
      <c r="AN159" s="74"/>
    </row>
    <row r="160" spans="2:40" ht="12.75" x14ac:dyDescent="0.2">
      <c r="B160" s="100">
        <f>B159+1</f>
        <v>101</v>
      </c>
      <c r="D160" s="82" t="s">
        <v>32</v>
      </c>
      <c r="F160" s="74">
        <v>13722.899779797011</v>
      </c>
      <c r="H160" s="79"/>
      <c r="K160" s="64">
        <v>0</v>
      </c>
      <c r="L160" s="74">
        <f t="shared" si="43"/>
        <v>13722.899779797011</v>
      </c>
      <c r="N160" s="26" t="s">
        <v>254</v>
      </c>
      <c r="O160" s="68">
        <v>54</v>
      </c>
      <c r="P160" s="89">
        <v>9545.8875453148703</v>
      </c>
      <c r="R160" s="89">
        <v>3850.1706098340151</v>
      </c>
      <c r="S160" s="89"/>
      <c r="T160" s="89">
        <v>326.84162464812783</v>
      </c>
      <c r="U160" s="89"/>
      <c r="V160" s="89">
        <v>0</v>
      </c>
      <c r="X160" s="89">
        <f t="shared" si="46"/>
        <v>13722.899779797013</v>
      </c>
      <c r="Z160" s="72"/>
      <c r="AB160" s="89"/>
      <c r="AC160" s="79"/>
      <c r="AD160" s="97"/>
      <c r="AF160" s="74"/>
      <c r="AH160" s="74"/>
      <c r="AJ160" s="74"/>
      <c r="AL160" s="74"/>
      <c r="AN160" s="74"/>
    </row>
    <row r="161" spans="2:40" ht="12.75" x14ac:dyDescent="0.2">
      <c r="N161" s="100"/>
      <c r="S161" s="85"/>
      <c r="U161" s="85"/>
      <c r="Z161" s="72"/>
      <c r="AB161" s="89"/>
    </row>
    <row r="162" spans="2:40" ht="12.75" x14ac:dyDescent="0.2">
      <c r="B162" s="100">
        <f>B160+1</f>
        <v>102</v>
      </c>
      <c r="D162" s="62" t="s">
        <v>199</v>
      </c>
      <c r="F162" s="77">
        <f>SUM(F116:F160)</f>
        <v>83789.27223971051</v>
      </c>
      <c r="H162" s="77">
        <f>SUM(H115:H160)</f>
        <v>2341.028111287892</v>
      </c>
      <c r="L162" s="77">
        <f>SUM(L116:L160)</f>
        <v>81448.244128422622</v>
      </c>
      <c r="P162" s="91">
        <f>SUM(P115:P160)</f>
        <v>49499.528677272407</v>
      </c>
      <c r="R162" s="91">
        <f>SUM(R115:R160)</f>
        <v>18810.678058975769</v>
      </c>
      <c r="S162" s="85"/>
      <c r="T162" s="91">
        <f>SUM(T115:T160)</f>
        <v>1343.4780311613579</v>
      </c>
      <c r="U162" s="85"/>
      <c r="V162" s="91">
        <f>SUM(V115:V160)</f>
        <v>14135.587472300971</v>
      </c>
      <c r="X162" s="91">
        <f>SUM(X115:X160)</f>
        <v>83789.27223971051</v>
      </c>
      <c r="Z162" s="72"/>
      <c r="AB162" s="89"/>
      <c r="AC162" s="79"/>
      <c r="AF162" s="79"/>
      <c r="AH162" s="79"/>
      <c r="AJ162" s="79"/>
      <c r="AL162" s="79"/>
      <c r="AN162" s="79"/>
    </row>
    <row r="163" spans="2:40" ht="12.75" x14ac:dyDescent="0.2">
      <c r="S163" s="85"/>
      <c r="U163" s="85"/>
      <c r="Z163" s="72"/>
      <c r="AB163" s="89"/>
    </row>
    <row r="164" spans="2:40" ht="13.5" thickBot="1" x14ac:dyDescent="0.25">
      <c r="B164" s="100">
        <f>B162+1</f>
        <v>103</v>
      </c>
      <c r="D164" s="62" t="s">
        <v>200</v>
      </c>
      <c r="F164" s="83">
        <f>F162+F104+F109+F108+F97</f>
        <v>193487.49708184868</v>
      </c>
      <c r="H164" s="83">
        <f>H162+H102+H109+H108+H97</f>
        <v>3486.8164338721635</v>
      </c>
      <c r="L164" s="83">
        <f>L162+L104+L109+L108+L97</f>
        <v>190000.68064797649</v>
      </c>
      <c r="P164" s="98">
        <f>P162+P104+P109+P108+P97</f>
        <v>106265.51371986591</v>
      </c>
      <c r="R164" s="98">
        <f>R162+R104+R109+R108+R97</f>
        <v>67317.433307812898</v>
      </c>
      <c r="S164" s="85"/>
      <c r="T164" s="98">
        <f>T162+T104+T109+T108+T97</f>
        <v>5768.9625818688937</v>
      </c>
      <c r="U164" s="85"/>
      <c r="V164" s="98">
        <f>V162+V104+V109+V108+V97</f>
        <v>14135.587472300971</v>
      </c>
      <c r="X164" s="98">
        <f>X162+X104+X109+X108+X97</f>
        <v>193487.49708184868</v>
      </c>
      <c r="Z164" s="72"/>
      <c r="AB164" s="89"/>
      <c r="AF164" s="95"/>
      <c r="AH164" s="95"/>
      <c r="AJ164" s="95"/>
      <c r="AL164" s="95"/>
      <c r="AN164" s="95"/>
    </row>
    <row r="165" spans="2:40" ht="13.5" thickTop="1" x14ac:dyDescent="0.2">
      <c r="F165" s="74"/>
      <c r="H165" s="74"/>
      <c r="L165" s="74"/>
      <c r="P165" s="99"/>
      <c r="R165" s="99"/>
      <c r="S165" s="85"/>
      <c r="T165" s="99"/>
      <c r="U165" s="85"/>
      <c r="V165" s="99"/>
      <c r="X165" s="99"/>
      <c r="Z165" s="72"/>
      <c r="AB165" s="89"/>
    </row>
    <row r="166" spans="2:40" ht="12.75" x14ac:dyDescent="0.2">
      <c r="F166" s="74"/>
      <c r="H166" s="74"/>
      <c r="L166" s="74"/>
      <c r="P166" s="86"/>
      <c r="S166" s="85"/>
      <c r="U166" s="85"/>
      <c r="Z166" s="72"/>
      <c r="AB166" s="89"/>
      <c r="AH166" s="95"/>
      <c r="AJ166" s="95"/>
      <c r="AL166" s="95"/>
      <c r="AN166" s="95"/>
    </row>
    <row r="167" spans="2:40" ht="12.75" x14ac:dyDescent="0.2">
      <c r="F167" s="74"/>
      <c r="H167" s="74"/>
      <c r="L167" s="74"/>
      <c r="S167" s="85"/>
      <c r="U167" s="85"/>
      <c r="Z167" s="72"/>
    </row>
    <row r="168" spans="2:40" ht="12.75" x14ac:dyDescent="0.2">
      <c r="D168" s="70" t="s">
        <v>35</v>
      </c>
      <c r="S168" s="85"/>
      <c r="U168" s="85"/>
      <c r="Z168" s="72"/>
    </row>
    <row r="169" spans="2:40" ht="12.75" x14ac:dyDescent="0.2">
      <c r="D169" s="70"/>
      <c r="F169" s="74"/>
      <c r="H169" s="75"/>
      <c r="K169" s="64"/>
      <c r="L169" s="74"/>
      <c r="O169" s="68"/>
      <c r="P169" s="85"/>
      <c r="R169" s="85"/>
      <c r="S169" s="85"/>
      <c r="T169" s="85"/>
      <c r="U169" s="85"/>
      <c r="V169" s="85"/>
      <c r="X169" s="85"/>
      <c r="Z169" s="72"/>
      <c r="AB169" s="89"/>
    </row>
    <row r="170" spans="2:40" ht="12.75" x14ac:dyDescent="0.2">
      <c r="B170" s="100">
        <f>B164+1</f>
        <v>104</v>
      </c>
      <c r="D170" s="62" t="s">
        <v>201</v>
      </c>
      <c r="F170" s="74">
        <v>0</v>
      </c>
      <c r="H170" s="75"/>
      <c r="K170" s="64">
        <v>0</v>
      </c>
      <c r="L170" s="74">
        <f t="shared" ref="L170:L176" si="47">F170-H170</f>
        <v>0</v>
      </c>
      <c r="O170" s="68">
        <v>0</v>
      </c>
      <c r="P170" s="85">
        <v>0</v>
      </c>
      <c r="R170" s="85">
        <v>0</v>
      </c>
      <c r="S170" s="85"/>
      <c r="T170" s="85">
        <v>0</v>
      </c>
      <c r="U170" s="85"/>
      <c r="V170" s="85">
        <v>0</v>
      </c>
      <c r="X170" s="85">
        <f t="shared" ref="X170:X176" si="48">P170+R170+T170+V170</f>
        <v>0</v>
      </c>
      <c r="Z170" s="72"/>
      <c r="AB170" s="89"/>
    </row>
    <row r="171" spans="2:40" ht="12.75" x14ac:dyDescent="0.2">
      <c r="B171" s="100">
        <f t="shared" ref="B171:B176" si="49">B170+1</f>
        <v>105</v>
      </c>
      <c r="D171" s="62" t="s">
        <v>202</v>
      </c>
      <c r="F171" s="74">
        <v>0</v>
      </c>
      <c r="H171" s="75"/>
      <c r="J171" s="64"/>
      <c r="K171" s="64">
        <v>0</v>
      </c>
      <c r="L171" s="74">
        <f t="shared" si="47"/>
        <v>0</v>
      </c>
      <c r="O171" s="68">
        <v>0</v>
      </c>
      <c r="P171" s="85">
        <v>0</v>
      </c>
      <c r="R171" s="85">
        <v>0</v>
      </c>
      <c r="S171" s="85"/>
      <c r="T171" s="85">
        <v>0</v>
      </c>
      <c r="U171" s="85"/>
      <c r="V171" s="85">
        <v>0</v>
      </c>
      <c r="X171" s="85">
        <f t="shared" si="48"/>
        <v>0</v>
      </c>
      <c r="Z171" s="72"/>
      <c r="AB171" s="89"/>
    </row>
    <row r="172" spans="2:40" ht="12.75" x14ac:dyDescent="0.2">
      <c r="B172" s="100">
        <f t="shared" si="49"/>
        <v>106</v>
      </c>
      <c r="D172" s="62" t="s">
        <v>203</v>
      </c>
      <c r="F172" s="74">
        <v>0</v>
      </c>
      <c r="H172" s="75"/>
      <c r="J172" s="64"/>
      <c r="K172" s="64">
        <v>0</v>
      </c>
      <c r="L172" s="74">
        <f t="shared" si="47"/>
        <v>0</v>
      </c>
      <c r="O172" s="68">
        <v>0</v>
      </c>
      <c r="P172" s="85">
        <v>0</v>
      </c>
      <c r="R172" s="85">
        <v>0</v>
      </c>
      <c r="S172" s="85"/>
      <c r="T172" s="85">
        <v>0</v>
      </c>
      <c r="U172" s="85"/>
      <c r="V172" s="85">
        <v>0</v>
      </c>
      <c r="X172" s="85">
        <f t="shared" si="48"/>
        <v>0</v>
      </c>
      <c r="Z172" s="72"/>
      <c r="AB172" s="89"/>
    </row>
    <row r="173" spans="2:40" ht="12.75" x14ac:dyDescent="0.2">
      <c r="B173" s="100">
        <f t="shared" si="49"/>
        <v>107</v>
      </c>
      <c r="D173" s="62" t="s">
        <v>204</v>
      </c>
      <c r="F173" s="74">
        <v>0</v>
      </c>
      <c r="H173" s="75"/>
      <c r="J173" s="64"/>
      <c r="K173" s="64">
        <v>0</v>
      </c>
      <c r="L173" s="74">
        <f t="shared" si="47"/>
        <v>0</v>
      </c>
      <c r="O173" s="68">
        <v>0</v>
      </c>
      <c r="P173" s="85">
        <v>0</v>
      </c>
      <c r="R173" s="85">
        <v>0</v>
      </c>
      <c r="S173" s="85"/>
      <c r="T173" s="85">
        <v>0</v>
      </c>
      <c r="U173" s="85"/>
      <c r="V173" s="85">
        <v>0</v>
      </c>
      <c r="X173" s="85">
        <f t="shared" si="48"/>
        <v>0</v>
      </c>
      <c r="Z173" s="72"/>
      <c r="AB173" s="89"/>
    </row>
    <row r="174" spans="2:40" ht="12.75" x14ac:dyDescent="0.2">
      <c r="B174" s="100">
        <f t="shared" si="49"/>
        <v>108</v>
      </c>
      <c r="D174" s="62" t="s">
        <v>205</v>
      </c>
      <c r="F174" s="74">
        <v>0</v>
      </c>
      <c r="H174" s="75"/>
      <c r="J174" s="64"/>
      <c r="K174" s="64">
        <v>0</v>
      </c>
      <c r="L174" s="74">
        <f t="shared" si="47"/>
        <v>0</v>
      </c>
      <c r="O174" s="68">
        <v>0</v>
      </c>
      <c r="P174" s="85">
        <v>0</v>
      </c>
      <c r="R174" s="85">
        <v>0</v>
      </c>
      <c r="S174" s="85"/>
      <c r="T174" s="85">
        <v>0</v>
      </c>
      <c r="U174" s="85"/>
      <c r="V174" s="85">
        <v>0</v>
      </c>
      <c r="X174" s="85">
        <f t="shared" si="48"/>
        <v>0</v>
      </c>
      <c r="Z174" s="72"/>
      <c r="AB174" s="89"/>
    </row>
    <row r="175" spans="2:40" ht="12.75" x14ac:dyDescent="0.2">
      <c r="B175" s="100">
        <f t="shared" si="49"/>
        <v>109</v>
      </c>
      <c r="D175" s="62" t="s">
        <v>206</v>
      </c>
      <c r="F175" s="74">
        <v>0</v>
      </c>
      <c r="H175" s="75"/>
      <c r="J175" s="64"/>
      <c r="K175" s="64">
        <v>0</v>
      </c>
      <c r="L175" s="74">
        <f t="shared" si="47"/>
        <v>0</v>
      </c>
      <c r="O175" s="68">
        <v>0</v>
      </c>
      <c r="P175" s="85">
        <v>0</v>
      </c>
      <c r="R175" s="85">
        <v>0</v>
      </c>
      <c r="S175" s="85"/>
      <c r="T175" s="85">
        <v>0</v>
      </c>
      <c r="U175" s="85"/>
      <c r="V175" s="85">
        <v>0</v>
      </c>
      <c r="X175" s="85">
        <f t="shared" si="48"/>
        <v>0</v>
      </c>
      <c r="Z175" s="72"/>
      <c r="AB175" s="89"/>
    </row>
    <row r="176" spans="2:40" ht="12.75" x14ac:dyDescent="0.2">
      <c r="B176" s="100">
        <f t="shared" si="49"/>
        <v>110</v>
      </c>
      <c r="D176" s="62" t="s">
        <v>207</v>
      </c>
      <c r="F176" s="74">
        <v>0</v>
      </c>
      <c r="H176" s="75"/>
      <c r="J176" s="64"/>
      <c r="K176" s="64">
        <v>0</v>
      </c>
      <c r="L176" s="74">
        <f t="shared" si="47"/>
        <v>0</v>
      </c>
      <c r="O176" s="68">
        <v>0</v>
      </c>
      <c r="P176" s="85">
        <v>0</v>
      </c>
      <c r="R176" s="85">
        <v>0</v>
      </c>
      <c r="S176" s="85"/>
      <c r="T176" s="85">
        <v>0</v>
      </c>
      <c r="U176" s="85"/>
      <c r="V176" s="85">
        <v>0</v>
      </c>
      <c r="X176" s="85">
        <f t="shared" si="48"/>
        <v>0</v>
      </c>
      <c r="Z176" s="72"/>
      <c r="AB176" s="89"/>
    </row>
    <row r="177" spans="2:28" ht="12.75" x14ac:dyDescent="0.2">
      <c r="S177" s="85"/>
      <c r="U177" s="85"/>
      <c r="Z177" s="72"/>
      <c r="AB177" s="89"/>
    </row>
    <row r="178" spans="2:28" ht="12.75" x14ac:dyDescent="0.2">
      <c r="B178" s="100">
        <f>B176+1</f>
        <v>111</v>
      </c>
      <c r="D178" s="62" t="s">
        <v>208</v>
      </c>
      <c r="F178" s="76">
        <f>SUM(F170:F176)</f>
        <v>0</v>
      </c>
      <c r="H178" s="76">
        <f>SUM(H170:H176)</f>
        <v>0</v>
      </c>
      <c r="J178" s="64"/>
      <c r="L178" s="76">
        <f>SUM(L170:L176)</f>
        <v>0</v>
      </c>
      <c r="P178" s="93">
        <f>SUM(P170:P176)</f>
        <v>0</v>
      </c>
      <c r="R178" s="93">
        <f>SUM(R170:R176)</f>
        <v>0</v>
      </c>
      <c r="S178" s="85"/>
      <c r="T178" s="93">
        <f>SUM(T170:T176)</f>
        <v>0</v>
      </c>
      <c r="U178" s="85"/>
      <c r="V178" s="93">
        <f>SUM(V170:V176)</f>
        <v>0</v>
      </c>
      <c r="X178" s="93">
        <f>SUM(X170:X176)</f>
        <v>0</v>
      </c>
      <c r="Z178" s="72"/>
      <c r="AB178" s="89"/>
    </row>
    <row r="179" spans="2:28" ht="12.75" x14ac:dyDescent="0.2">
      <c r="S179" s="85"/>
      <c r="U179" s="85"/>
      <c r="Z179" s="72"/>
      <c r="AB179" s="89"/>
    </row>
    <row r="180" spans="2:28" ht="13.5" thickBot="1" x14ac:dyDescent="0.25">
      <c r="B180" s="100">
        <f>B178+1</f>
        <v>112</v>
      </c>
      <c r="D180" s="62" t="s">
        <v>36</v>
      </c>
      <c r="F180" s="83">
        <f>F164-F178</f>
        <v>193487.49708184868</v>
      </c>
      <c r="H180" s="83">
        <f>H164-H178</f>
        <v>3486.8164338721635</v>
      </c>
      <c r="L180" s="83">
        <f>L164-L178</f>
        <v>190000.68064797649</v>
      </c>
      <c r="P180" s="98">
        <f>P164-P178</f>
        <v>106265.51371986591</v>
      </c>
      <c r="R180" s="98">
        <f>R164-R178</f>
        <v>67317.433307812898</v>
      </c>
      <c r="S180" s="85"/>
      <c r="T180" s="98">
        <f>T164-T178</f>
        <v>5768.9625818688937</v>
      </c>
      <c r="U180" s="85"/>
      <c r="V180" s="98">
        <f>V164-V178</f>
        <v>14135.587472300971</v>
      </c>
      <c r="X180" s="98">
        <f>X164-X178</f>
        <v>193487.49708184868</v>
      </c>
      <c r="Z180" s="72"/>
      <c r="AB180" s="89"/>
    </row>
    <row r="181" spans="2:28" ht="13.5" thickTop="1" x14ac:dyDescent="0.2">
      <c r="D181" s="62" t="s">
        <v>255</v>
      </c>
      <c r="S181" s="85"/>
      <c r="U181" s="85"/>
      <c r="AB181" s="89"/>
    </row>
    <row r="182" spans="2:28" ht="12.75" x14ac:dyDescent="0.2">
      <c r="D182" s="62" t="s">
        <v>223</v>
      </c>
      <c r="R182" s="85"/>
      <c r="AB182" s="89"/>
    </row>
    <row r="183" spans="2:28" ht="12.75" x14ac:dyDescent="0.2">
      <c r="L183" s="74"/>
      <c r="R183" s="85"/>
    </row>
    <row r="184" spans="2:28" ht="12.75" x14ac:dyDescent="0.2"/>
    <row r="185" spans="2:28" ht="12.75" x14ac:dyDescent="0.2"/>
    <row r="186" spans="2:28" ht="12.75" x14ac:dyDescent="0.2"/>
    <row r="187" spans="2:28" ht="12.75" x14ac:dyDescent="0.2"/>
    <row r="188" spans="2:28" ht="12.75" x14ac:dyDescent="0.2"/>
    <row r="189" spans="2:28" ht="12.75" x14ac:dyDescent="0.2"/>
    <row r="190" spans="2:28" ht="12.75" x14ac:dyDescent="0.2"/>
    <row r="191" spans="2:28" ht="12.75" x14ac:dyDescent="0.2"/>
    <row r="192" spans="2:28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4" ht="12.75" x14ac:dyDescent="0.2"/>
    <row r="295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</sheetData>
  <mergeCells count="4">
    <mergeCell ref="B5:X5"/>
    <mergeCell ref="B6:X6"/>
    <mergeCell ref="B7:X7"/>
    <mergeCell ref="P10:T10"/>
  </mergeCells>
  <pageMargins left="0.7" right="0.7" top="0.75" bottom="0.75" header="0.3" footer="0.3"/>
  <pageSetup scale="50" fitToWidth="0" fitToHeight="0" orientation="landscape" blackAndWhite="1" r:id="rId1"/>
  <headerFooter scaleWithDoc="0">
    <oddHeader xml:space="preserve">&amp;R&amp;"Arial,Regular"&amp;10Filed: 2025-02-28
EB-2025-0064
Phase 3 Exhibit 7
Tab 3
Schedule 5
Attachment 5
Page &amp;P of &amp;N
</oddHeader>
  </headerFooter>
  <rowBreaks count="4" manualBreakCount="4">
    <brk id="58" max="21" man="1"/>
    <brk id="111" max="21" man="1"/>
    <brk id="166" max="21" man="1"/>
    <brk id="18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FD46-FC55-42C4-ACAE-C85AF55C7775}">
  <sheetPr>
    <pageSetUpPr fitToPage="1"/>
  </sheetPr>
  <dimension ref="B5:AZ181"/>
  <sheetViews>
    <sheetView showGridLines="0" view="pageBreakPreview" topLeftCell="A130" zoomScale="85" zoomScaleNormal="100" zoomScaleSheetLayoutView="85" zoomScalePageLayoutView="85" workbookViewId="0">
      <selection activeCell="A24" sqref="A24"/>
    </sheetView>
  </sheetViews>
  <sheetFormatPr defaultColWidth="9.140625" defaultRowHeight="12.75" x14ac:dyDescent="0.2"/>
  <cols>
    <col min="1" max="1" width="1.5703125" style="1" customWidth="1"/>
    <col min="2" max="2" width="5.5703125" style="26" bestFit="1" customWidth="1"/>
    <col min="3" max="3" width="1.5703125" style="1" customWidth="1"/>
    <col min="4" max="4" width="46" style="1" bestFit="1" customWidth="1"/>
    <col min="5" max="5" width="1.5703125" style="1" customWidth="1"/>
    <col min="6" max="6" width="19.5703125" style="6" customWidth="1"/>
    <col min="7" max="7" width="1.5703125" style="6" customWidth="1"/>
    <col min="8" max="8" width="13.140625" style="6" customWidth="1"/>
    <col min="9" max="9" width="1.5703125" style="6" customWidth="1"/>
    <col min="10" max="10" width="19.42578125" style="6" customWidth="1"/>
    <col min="11" max="11" width="1.5703125" style="28" hidden="1" customWidth="1"/>
    <col min="12" max="12" width="13.42578125" style="6" customWidth="1"/>
    <col min="13" max="13" width="1.5703125" style="1" customWidth="1"/>
    <col min="14" max="14" width="24.5703125" style="1" customWidth="1"/>
    <col min="15" max="15" width="1.5703125" style="28" hidden="1" customWidth="1"/>
    <col min="16" max="16" width="15.42578125" style="1" customWidth="1"/>
    <col min="17" max="17" width="1.5703125" style="1" customWidth="1"/>
    <col min="18" max="18" width="15.42578125" style="1" customWidth="1"/>
    <col min="19" max="19" width="1.5703125" style="1" customWidth="1"/>
    <col min="20" max="20" width="15.42578125" style="1" customWidth="1"/>
    <col min="21" max="21" width="1.5703125" style="1" customWidth="1"/>
    <col min="22" max="22" width="15.42578125" style="1" customWidth="1"/>
    <col min="23" max="23" width="1.5703125" style="1" customWidth="1"/>
    <col min="24" max="24" width="15.42578125" style="1" customWidth="1"/>
    <col min="25" max="25" width="1.5703125" style="1" customWidth="1"/>
    <col min="26" max="26" width="15.42578125" style="1" customWidth="1"/>
    <col min="27" max="27" width="1.5703125" style="1" customWidth="1"/>
    <col min="28" max="28" width="15.42578125" style="1" customWidth="1"/>
    <col min="29" max="29" width="1.570312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6"/>
    <col min="35" max="35" width="11.5703125" style="6" customWidth="1"/>
    <col min="36" max="37" width="9.140625" style="6"/>
    <col min="38" max="38" width="11.5703125" style="6" customWidth="1"/>
    <col min="39" max="39" width="2.140625" style="6" customWidth="1"/>
    <col min="40" max="40" width="11.5703125" style="6" customWidth="1"/>
    <col min="41" max="41" width="2" style="6" customWidth="1"/>
    <col min="42" max="42" width="11.5703125" style="6" customWidth="1"/>
    <col min="43" max="43" width="2.140625" style="6" customWidth="1"/>
    <col min="44" max="44" width="11.5703125" style="6" customWidth="1"/>
    <col min="45" max="45" width="2.140625" style="6" customWidth="1"/>
    <col min="46" max="46" width="11.5703125" style="6" customWidth="1"/>
    <col min="47" max="47" width="2.140625" style="6" customWidth="1"/>
    <col min="48" max="48" width="11.5703125" style="6" customWidth="1"/>
    <col min="49" max="49" width="2.140625" style="6" customWidth="1"/>
    <col min="50" max="50" width="11.5703125" style="6" customWidth="1"/>
    <col min="51" max="51" width="2.140625" style="6" customWidth="1"/>
    <col min="52" max="52" width="11.5703125" style="6" customWidth="1"/>
    <col min="53" max="16384" width="9.140625" style="1"/>
  </cols>
  <sheetData>
    <row r="5" spans="2:52" ht="15" customHeight="1" x14ac:dyDescent="0.2"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</row>
    <row r="6" spans="2:52" ht="15" customHeight="1" x14ac:dyDescent="0.2">
      <c r="B6" s="230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</row>
    <row r="7" spans="2:52" ht="15" customHeight="1" x14ac:dyDescent="0.2">
      <c r="B7" s="230" t="s">
        <v>256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</row>
    <row r="10" spans="2:52" x14ac:dyDescent="0.2">
      <c r="H10" s="19" t="s">
        <v>81</v>
      </c>
      <c r="J10" s="19" t="s">
        <v>82</v>
      </c>
      <c r="L10" s="19" t="s">
        <v>83</v>
      </c>
      <c r="N10" s="26" t="s">
        <v>10</v>
      </c>
      <c r="P10" s="231" t="s">
        <v>257</v>
      </c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</row>
    <row r="11" spans="2:52" x14ac:dyDescent="0.2">
      <c r="B11" s="26" t="s">
        <v>3</v>
      </c>
      <c r="F11" s="19" t="s">
        <v>4</v>
      </c>
      <c r="H11" s="19" t="s">
        <v>82</v>
      </c>
      <c r="J11" s="19" t="s">
        <v>85</v>
      </c>
      <c r="L11" s="19" t="s">
        <v>86</v>
      </c>
      <c r="N11" s="26" t="s">
        <v>211</v>
      </c>
      <c r="P11" s="26" t="s">
        <v>258</v>
      </c>
      <c r="Q11" s="26"/>
      <c r="R11" s="19" t="s">
        <v>259</v>
      </c>
      <c r="S11" s="40"/>
      <c r="T11" s="19" t="s">
        <v>260</v>
      </c>
      <c r="U11" s="40"/>
      <c r="V11" s="19" t="s">
        <v>258</v>
      </c>
      <c r="W11" s="40"/>
      <c r="X11" s="19"/>
      <c r="Y11" s="40"/>
      <c r="Z11" s="19" t="s">
        <v>261</v>
      </c>
      <c r="AA11" s="19"/>
      <c r="AB11" s="19" t="s">
        <v>10</v>
      </c>
      <c r="AD11" s="19"/>
    </row>
    <row r="12" spans="2:52" x14ac:dyDescent="0.2">
      <c r="B12" s="106" t="s">
        <v>5</v>
      </c>
      <c r="D12" s="2" t="s">
        <v>6</v>
      </c>
      <c r="F12" s="18" t="s">
        <v>7</v>
      </c>
      <c r="H12" s="18" t="s">
        <v>85</v>
      </c>
      <c r="J12" s="18" t="s">
        <v>88</v>
      </c>
      <c r="K12" s="28" t="s">
        <v>262</v>
      </c>
      <c r="L12" s="18" t="s">
        <v>214</v>
      </c>
      <c r="N12" s="106" t="s">
        <v>88</v>
      </c>
      <c r="O12" s="29" t="s">
        <v>262</v>
      </c>
      <c r="P12" s="106" t="s">
        <v>263</v>
      </c>
      <c r="Q12" s="26"/>
      <c r="R12" s="106" t="s">
        <v>263</v>
      </c>
      <c r="S12" s="26"/>
      <c r="T12" s="106" t="s">
        <v>263</v>
      </c>
      <c r="U12" s="26"/>
      <c r="V12" s="106" t="s">
        <v>260</v>
      </c>
      <c r="W12" s="26"/>
      <c r="X12" s="106" t="s">
        <v>264</v>
      </c>
      <c r="Y12" s="26"/>
      <c r="Z12" s="106" t="s">
        <v>265</v>
      </c>
      <c r="AA12" s="26"/>
      <c r="AB12" s="106" t="s">
        <v>215</v>
      </c>
      <c r="AD12" s="106" t="s">
        <v>81</v>
      </c>
      <c r="AF12" s="57" t="s">
        <v>91</v>
      </c>
      <c r="AH12" s="173"/>
    </row>
    <row r="13" spans="2:52" x14ac:dyDescent="0.2">
      <c r="F13" s="19" t="s">
        <v>64</v>
      </c>
      <c r="H13" s="19" t="s">
        <v>13</v>
      </c>
      <c r="J13" s="19" t="s">
        <v>14</v>
      </c>
      <c r="L13" s="19" t="s">
        <v>92</v>
      </c>
      <c r="N13" s="26" t="s">
        <v>16</v>
      </c>
      <c r="O13" s="29"/>
      <c r="P13" s="26" t="s">
        <v>65</v>
      </c>
      <c r="Q13" s="26"/>
      <c r="R13" s="26" t="s">
        <v>66</v>
      </c>
      <c r="S13" s="26"/>
      <c r="T13" s="26" t="s">
        <v>67</v>
      </c>
      <c r="U13" s="26"/>
      <c r="V13" s="26" t="s">
        <v>68</v>
      </c>
      <c r="W13" s="26"/>
      <c r="X13" s="26" t="s">
        <v>69</v>
      </c>
      <c r="Y13" s="26"/>
      <c r="Z13" s="26" t="s">
        <v>70</v>
      </c>
      <c r="AA13" s="26"/>
      <c r="AB13" s="26" t="s">
        <v>71</v>
      </c>
      <c r="AD13" s="26" t="s">
        <v>266</v>
      </c>
    </row>
    <row r="14" spans="2:52" s="28" customFormat="1" x14ac:dyDescent="0.2">
      <c r="B14" s="29"/>
      <c r="F14" s="6"/>
      <c r="G14" s="6"/>
      <c r="H14" s="6"/>
      <c r="I14" s="6"/>
      <c r="J14" s="6"/>
      <c r="L14" s="6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2:52" x14ac:dyDescent="0.2">
      <c r="D15" s="8"/>
      <c r="E15" s="8"/>
      <c r="F15" s="11"/>
      <c r="AF15" s="42"/>
      <c r="AI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Z15" s="19"/>
    </row>
    <row r="16" spans="2:52" x14ac:dyDescent="0.2">
      <c r="D16" s="8" t="s">
        <v>221</v>
      </c>
      <c r="E16" s="27"/>
      <c r="F16" s="34"/>
      <c r="AI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Z16" s="19"/>
    </row>
    <row r="17" spans="2:52" x14ac:dyDescent="0.2">
      <c r="AF17" s="42" t="str">
        <f t="shared" ref="AF17:AF30" si="0">IF(ROUND(F17,4)=ROUND(AD17,4), "", "check")</f>
        <v/>
      </c>
    </row>
    <row r="18" spans="2:52" x14ac:dyDescent="0.2">
      <c r="B18" s="26">
        <v>1</v>
      </c>
      <c r="D18" s="1" t="s">
        <v>95</v>
      </c>
      <c r="F18" s="35">
        <v>79166.942309318154</v>
      </c>
      <c r="H18" s="35"/>
      <c r="J18" s="19"/>
      <c r="K18" s="29">
        <v>0</v>
      </c>
      <c r="L18" s="35">
        <f>F18-H18</f>
        <v>79166.942309318154</v>
      </c>
      <c r="N18" s="26" t="s">
        <v>267</v>
      </c>
      <c r="O18" s="29">
        <v>29</v>
      </c>
      <c r="P18" s="10">
        <v>3031.2129016562189</v>
      </c>
      <c r="R18" s="10">
        <v>0</v>
      </c>
      <c r="S18" s="10"/>
      <c r="T18" s="10">
        <v>31159.855072747287</v>
      </c>
      <c r="U18" s="10"/>
      <c r="V18" s="10">
        <v>39457.139453762698</v>
      </c>
      <c r="X18" s="10">
        <v>42.977502499999986</v>
      </c>
      <c r="Y18" s="10"/>
      <c r="Z18" s="10">
        <v>5475.7573786519433</v>
      </c>
      <c r="AA18" s="10"/>
      <c r="AB18" s="10">
        <v>0</v>
      </c>
      <c r="AD18" s="10">
        <f>P18+R18+T18+V18+X18+Z18+AB18</f>
        <v>79166.942309318154</v>
      </c>
      <c r="AF18" s="42" t="str">
        <f t="shared" si="0"/>
        <v/>
      </c>
      <c r="AI18" s="174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Z18" s="35"/>
    </row>
    <row r="19" spans="2:52" x14ac:dyDescent="0.2">
      <c r="B19" s="26">
        <f>B18+1</f>
        <v>2</v>
      </c>
      <c r="D19" s="1" t="s">
        <v>97</v>
      </c>
      <c r="F19" s="35">
        <v>66946.67524576078</v>
      </c>
      <c r="H19" s="35"/>
      <c r="J19" s="19"/>
      <c r="K19" s="29">
        <v>0</v>
      </c>
      <c r="L19" s="35">
        <f t="shared" ref="L19:L30" si="1">F19-H19</f>
        <v>66946.67524576078</v>
      </c>
      <c r="N19" s="26" t="s">
        <v>268</v>
      </c>
      <c r="O19" s="29">
        <v>32</v>
      </c>
      <c r="P19" s="10">
        <v>0</v>
      </c>
      <c r="R19" s="10">
        <v>0</v>
      </c>
      <c r="S19" s="10"/>
      <c r="T19" s="10">
        <v>449.29173225577108</v>
      </c>
      <c r="U19" s="10"/>
      <c r="V19" s="10">
        <v>36010.838755091449</v>
      </c>
      <c r="X19" s="10">
        <v>19861.049590000006</v>
      </c>
      <c r="Y19" s="10"/>
      <c r="Z19" s="10">
        <v>10625.495168413567</v>
      </c>
      <c r="AA19" s="10"/>
      <c r="AB19" s="10">
        <v>0</v>
      </c>
      <c r="AD19" s="10">
        <f t="shared" ref="AD19:AD30" si="2">P19+R19+T19+V19+X19+Z19+AB19</f>
        <v>66946.675245760794</v>
      </c>
      <c r="AF19" s="42" t="str">
        <f t="shared" si="0"/>
        <v/>
      </c>
      <c r="AI19" s="174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Z19" s="35"/>
    </row>
    <row r="20" spans="2:52" x14ac:dyDescent="0.2">
      <c r="B20" s="26">
        <f t="shared" ref="B20:B31" si="3">B19+1</f>
        <v>3</v>
      </c>
      <c r="D20" s="1" t="s">
        <v>99</v>
      </c>
      <c r="F20" s="35">
        <v>211517.76996137522</v>
      </c>
      <c r="H20" s="35"/>
      <c r="J20" s="19"/>
      <c r="K20" s="29">
        <v>0</v>
      </c>
      <c r="L20" s="35">
        <f t="shared" si="1"/>
        <v>211517.76996137522</v>
      </c>
      <c r="N20" s="26" t="s">
        <v>269</v>
      </c>
      <c r="O20" s="29">
        <v>65</v>
      </c>
      <c r="P20" s="10">
        <v>38917.497387146519</v>
      </c>
      <c r="R20" s="10">
        <v>1921.1219134951616</v>
      </c>
      <c r="S20" s="10"/>
      <c r="T20" s="10">
        <v>78518.226456491451</v>
      </c>
      <c r="U20" s="10"/>
      <c r="V20" s="10">
        <v>87003.762408955983</v>
      </c>
      <c r="X20" s="10">
        <v>0</v>
      </c>
      <c r="Y20" s="10"/>
      <c r="Z20" s="10">
        <v>5157.1617952860888</v>
      </c>
      <c r="AA20" s="10"/>
      <c r="AB20" s="10">
        <v>0</v>
      </c>
      <c r="AD20" s="10">
        <f t="shared" si="2"/>
        <v>211517.76996137519</v>
      </c>
      <c r="AF20" s="42" t="str">
        <f t="shared" si="0"/>
        <v/>
      </c>
      <c r="AI20" s="174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Z20" s="35"/>
    </row>
    <row r="21" spans="2:52" x14ac:dyDescent="0.2">
      <c r="B21" s="26">
        <f t="shared" si="3"/>
        <v>4</v>
      </c>
      <c r="D21" s="1" t="s">
        <v>101</v>
      </c>
      <c r="F21" s="35">
        <v>251233.18487320884</v>
      </c>
      <c r="H21" s="35"/>
      <c r="J21" s="19"/>
      <c r="K21" s="29">
        <v>0</v>
      </c>
      <c r="L21" s="35">
        <f t="shared" si="1"/>
        <v>251233.18487320884</v>
      </c>
      <c r="N21" s="26" t="s">
        <v>270</v>
      </c>
      <c r="O21" s="29">
        <v>47</v>
      </c>
      <c r="P21" s="10">
        <v>78959.90158724878</v>
      </c>
      <c r="R21" s="10">
        <v>14671.957388417999</v>
      </c>
      <c r="S21" s="10"/>
      <c r="T21" s="10">
        <v>59837.565322128161</v>
      </c>
      <c r="U21" s="10"/>
      <c r="V21" s="10">
        <v>0</v>
      </c>
      <c r="X21" s="10">
        <v>3464.1131800000003</v>
      </c>
      <c r="Y21" s="10"/>
      <c r="Z21" s="10">
        <v>94299.647395413922</v>
      </c>
      <c r="AA21" s="10"/>
      <c r="AB21" s="10">
        <v>0</v>
      </c>
      <c r="AD21" s="10">
        <f t="shared" si="2"/>
        <v>251233.18487320884</v>
      </c>
      <c r="AF21" s="42" t="str">
        <f t="shared" si="0"/>
        <v/>
      </c>
      <c r="AI21" s="174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Z21" s="35"/>
    </row>
    <row r="22" spans="2:52" x14ac:dyDescent="0.2">
      <c r="B22" s="26">
        <f t="shared" si="3"/>
        <v>5</v>
      </c>
      <c r="D22" s="1" t="s">
        <v>103</v>
      </c>
      <c r="F22" s="35">
        <v>1996976.7673333895</v>
      </c>
      <c r="H22" s="35"/>
      <c r="K22" s="29">
        <v>0</v>
      </c>
      <c r="L22" s="35">
        <f t="shared" si="1"/>
        <v>1996976.7673333895</v>
      </c>
      <c r="N22" s="26" t="s">
        <v>271</v>
      </c>
      <c r="O22" s="29">
        <v>41</v>
      </c>
      <c r="P22" s="10">
        <v>0</v>
      </c>
      <c r="R22" s="10">
        <v>216.64224552037109</v>
      </c>
      <c r="S22" s="10"/>
      <c r="T22" s="10">
        <v>8200.9113909883254</v>
      </c>
      <c r="U22" s="10"/>
      <c r="V22" s="10">
        <v>1264493.696065499</v>
      </c>
      <c r="X22" s="10">
        <v>320167.83708339947</v>
      </c>
      <c r="Y22" s="10"/>
      <c r="Z22" s="10">
        <v>403897.68054798234</v>
      </c>
      <c r="AA22" s="10"/>
      <c r="AB22" s="10">
        <v>0</v>
      </c>
      <c r="AD22" s="10">
        <f t="shared" si="2"/>
        <v>1996976.7673333897</v>
      </c>
      <c r="AF22" s="42" t="str">
        <f t="shared" si="0"/>
        <v/>
      </c>
      <c r="AI22" s="174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Z22" s="35"/>
    </row>
    <row r="23" spans="2:52" x14ac:dyDescent="0.2">
      <c r="B23" s="26">
        <f t="shared" si="3"/>
        <v>6</v>
      </c>
      <c r="D23" s="1" t="s">
        <v>105</v>
      </c>
      <c r="F23" s="35">
        <v>1377669.911911838</v>
      </c>
      <c r="H23" s="35"/>
      <c r="K23" s="29">
        <v>0</v>
      </c>
      <c r="L23" s="35">
        <f t="shared" si="1"/>
        <v>1377669.911911838</v>
      </c>
      <c r="N23" s="26" t="s">
        <v>272</v>
      </c>
      <c r="O23" s="29">
        <v>14</v>
      </c>
      <c r="P23" s="10">
        <v>0</v>
      </c>
      <c r="R23" s="10">
        <v>0</v>
      </c>
      <c r="S23" s="10"/>
      <c r="T23" s="10">
        <v>312327.75774717639</v>
      </c>
      <c r="U23" s="10"/>
      <c r="V23" s="10">
        <v>1051161.3967942924</v>
      </c>
      <c r="X23" s="10">
        <v>0</v>
      </c>
      <c r="Y23" s="10"/>
      <c r="Z23" s="10">
        <v>14180.757370368965</v>
      </c>
      <c r="AA23" s="10"/>
      <c r="AB23" s="10">
        <v>0</v>
      </c>
      <c r="AD23" s="10">
        <f t="shared" si="2"/>
        <v>1377669.9119118378</v>
      </c>
      <c r="AF23" s="42" t="str">
        <f t="shared" si="0"/>
        <v/>
      </c>
      <c r="AI23" s="174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Z23" s="35"/>
    </row>
    <row r="24" spans="2:52" x14ac:dyDescent="0.2">
      <c r="B24" s="26">
        <f t="shared" si="3"/>
        <v>7</v>
      </c>
      <c r="D24" s="1" t="s">
        <v>107</v>
      </c>
      <c r="F24" s="35">
        <v>0</v>
      </c>
      <c r="H24" s="35"/>
      <c r="K24" s="29">
        <v>0</v>
      </c>
      <c r="L24" s="35">
        <f t="shared" si="1"/>
        <v>0</v>
      </c>
      <c r="N24" s="26"/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X24" s="10">
        <v>0</v>
      </c>
      <c r="Y24" s="10"/>
      <c r="Z24" s="10">
        <v>0</v>
      </c>
      <c r="AA24" s="10"/>
      <c r="AB24" s="10">
        <v>0</v>
      </c>
      <c r="AD24" s="10">
        <f t="shared" si="2"/>
        <v>0</v>
      </c>
      <c r="AF24" s="42" t="str">
        <f t="shared" si="0"/>
        <v/>
      </c>
      <c r="AI24" s="174"/>
      <c r="AL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Z24" s="35"/>
    </row>
    <row r="25" spans="2:52" x14ac:dyDescent="0.2">
      <c r="B25" s="26">
        <f t="shared" si="3"/>
        <v>8</v>
      </c>
      <c r="D25" s="1" t="s">
        <v>109</v>
      </c>
      <c r="F25" s="35">
        <v>0</v>
      </c>
      <c r="H25" s="35"/>
      <c r="K25" s="29">
        <v>0</v>
      </c>
      <c r="L25" s="35">
        <f t="shared" si="1"/>
        <v>0</v>
      </c>
      <c r="N25" s="26"/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X25" s="10">
        <v>0</v>
      </c>
      <c r="Y25" s="10"/>
      <c r="Z25" s="10">
        <v>0</v>
      </c>
      <c r="AA25" s="10"/>
      <c r="AB25" s="10">
        <v>0</v>
      </c>
      <c r="AD25" s="10">
        <f t="shared" si="2"/>
        <v>0</v>
      </c>
      <c r="AF25" s="42" t="str">
        <f t="shared" si="0"/>
        <v/>
      </c>
      <c r="AI25" s="174"/>
      <c r="AL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Z25" s="35"/>
    </row>
    <row r="26" spans="2:52" x14ac:dyDescent="0.2">
      <c r="B26" s="26">
        <f t="shared" si="3"/>
        <v>9</v>
      </c>
      <c r="D26" s="1" t="s">
        <v>110</v>
      </c>
      <c r="F26" s="35">
        <v>0</v>
      </c>
      <c r="H26" s="35"/>
      <c r="K26" s="29">
        <v>0</v>
      </c>
      <c r="L26" s="35">
        <f t="shared" si="1"/>
        <v>0</v>
      </c>
      <c r="N26" s="26"/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X26" s="10">
        <v>0</v>
      </c>
      <c r="Y26" s="10"/>
      <c r="Z26" s="10">
        <v>0</v>
      </c>
      <c r="AA26" s="10"/>
      <c r="AB26" s="10">
        <v>0</v>
      </c>
      <c r="AD26" s="10">
        <f t="shared" si="2"/>
        <v>0</v>
      </c>
      <c r="AF26" s="42" t="str">
        <f t="shared" si="0"/>
        <v/>
      </c>
      <c r="AI26" s="174"/>
      <c r="AL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Z26" s="35"/>
    </row>
    <row r="27" spans="2:52" x14ac:dyDescent="0.2">
      <c r="B27" s="26">
        <f t="shared" si="3"/>
        <v>10</v>
      </c>
      <c r="D27" s="1" t="s">
        <v>111</v>
      </c>
      <c r="F27" s="35">
        <v>0</v>
      </c>
      <c r="H27" s="35"/>
      <c r="K27" s="29">
        <v>0</v>
      </c>
      <c r="L27" s="35">
        <f t="shared" si="1"/>
        <v>0</v>
      </c>
      <c r="N27" s="26"/>
      <c r="O27" s="29">
        <v>0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X27" s="10">
        <v>0</v>
      </c>
      <c r="Y27" s="10"/>
      <c r="Z27" s="10">
        <v>0</v>
      </c>
      <c r="AA27" s="10"/>
      <c r="AB27" s="10">
        <v>0</v>
      </c>
      <c r="AD27" s="10">
        <f t="shared" si="2"/>
        <v>0</v>
      </c>
      <c r="AF27" s="42" t="str">
        <f t="shared" si="0"/>
        <v/>
      </c>
      <c r="AI27" s="174"/>
      <c r="AL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Z27" s="35"/>
    </row>
    <row r="28" spans="2:52" x14ac:dyDescent="0.2">
      <c r="B28" s="26">
        <f t="shared" si="3"/>
        <v>11</v>
      </c>
      <c r="D28" s="1" t="s">
        <v>113</v>
      </c>
      <c r="F28" s="35">
        <v>0</v>
      </c>
      <c r="H28" s="35"/>
      <c r="K28" s="29">
        <v>0</v>
      </c>
      <c r="L28" s="35">
        <f t="shared" si="1"/>
        <v>0</v>
      </c>
      <c r="N28" s="26"/>
      <c r="O28" s="29">
        <v>0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X28" s="10">
        <v>0</v>
      </c>
      <c r="Y28" s="10"/>
      <c r="Z28" s="10">
        <v>0</v>
      </c>
      <c r="AA28" s="10"/>
      <c r="AB28" s="10">
        <v>0</v>
      </c>
      <c r="AD28" s="10">
        <f t="shared" si="2"/>
        <v>0</v>
      </c>
      <c r="AF28" s="42" t="str">
        <f t="shared" si="0"/>
        <v/>
      </c>
      <c r="AI28" s="174"/>
      <c r="AL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Z28" s="35"/>
    </row>
    <row r="29" spans="2:52" x14ac:dyDescent="0.2">
      <c r="B29" s="26">
        <f>B28+1</f>
        <v>12</v>
      </c>
      <c r="D29" s="1" t="s">
        <v>114</v>
      </c>
      <c r="F29" s="35">
        <v>0</v>
      </c>
      <c r="H29" s="35"/>
      <c r="K29" s="29">
        <v>0</v>
      </c>
      <c r="L29" s="35">
        <f t="shared" si="1"/>
        <v>0</v>
      </c>
      <c r="N29" s="26"/>
      <c r="O29" s="29">
        <v>0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X29" s="10">
        <v>0</v>
      </c>
      <c r="Y29" s="10"/>
      <c r="Z29" s="10">
        <v>0</v>
      </c>
      <c r="AA29" s="10"/>
      <c r="AB29" s="10">
        <v>0</v>
      </c>
      <c r="AD29" s="10">
        <f t="shared" si="2"/>
        <v>0</v>
      </c>
      <c r="AF29" s="42" t="str">
        <f t="shared" si="0"/>
        <v/>
      </c>
      <c r="AI29" s="174"/>
      <c r="AL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Z29" s="35"/>
    </row>
    <row r="30" spans="2:52" x14ac:dyDescent="0.2">
      <c r="B30" s="26">
        <f>B29+1</f>
        <v>13</v>
      </c>
      <c r="D30" s="1" t="s">
        <v>115</v>
      </c>
      <c r="F30" s="35">
        <v>4318.2255996879157</v>
      </c>
      <c r="H30" s="35"/>
      <c r="K30" s="29">
        <v>0</v>
      </c>
      <c r="L30" s="35">
        <f t="shared" si="1"/>
        <v>4318.2255996879157</v>
      </c>
      <c r="N30" s="26" t="s">
        <v>273</v>
      </c>
      <c r="O30" s="29">
        <v>38</v>
      </c>
      <c r="P30" s="10">
        <v>0</v>
      </c>
      <c r="R30" s="10">
        <v>0</v>
      </c>
      <c r="S30" s="10"/>
      <c r="T30" s="10">
        <v>39.163422261415214</v>
      </c>
      <c r="U30" s="10"/>
      <c r="V30" s="10">
        <v>3560.0134120638827</v>
      </c>
      <c r="X30" s="10">
        <v>136.1762187887613</v>
      </c>
      <c r="Y30" s="10"/>
      <c r="Z30" s="10">
        <v>582.87254657385631</v>
      </c>
      <c r="AA30" s="10"/>
      <c r="AB30" s="10">
        <v>0</v>
      </c>
      <c r="AD30" s="10">
        <f t="shared" si="2"/>
        <v>4318.2255996879157</v>
      </c>
      <c r="AF30" s="42" t="str">
        <f t="shared" si="0"/>
        <v/>
      </c>
      <c r="AI30" s="174"/>
      <c r="AL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Z30" s="35"/>
    </row>
    <row r="31" spans="2:52" x14ac:dyDescent="0.2">
      <c r="B31" s="26">
        <f t="shared" si="3"/>
        <v>14</v>
      </c>
      <c r="D31" s="1" t="s">
        <v>117</v>
      </c>
      <c r="F31" s="36">
        <f>SUM(F18:F30)</f>
        <v>3987829.4772345782</v>
      </c>
      <c r="H31" s="36">
        <f>SUM(H18:H30)</f>
        <v>0</v>
      </c>
      <c r="L31" s="36">
        <f>SUM(L18:L30)</f>
        <v>3987829.4772345782</v>
      </c>
      <c r="O31" s="29"/>
      <c r="P31" s="43">
        <f>SUM(P18:P30)</f>
        <v>120908.61187605152</v>
      </c>
      <c r="Q31" s="44"/>
      <c r="R31" s="43">
        <f>SUM(R18:R30)</f>
        <v>16809.721547433532</v>
      </c>
      <c r="S31" s="23"/>
      <c r="T31" s="43">
        <f>SUM(T18:T30)</f>
        <v>490532.77114404883</v>
      </c>
      <c r="U31" s="23"/>
      <c r="V31" s="43">
        <f>SUM(V18:V30)</f>
        <v>2481686.8468896654</v>
      </c>
      <c r="W31" s="26"/>
      <c r="X31" s="43">
        <f>SUM(X18:X30)</f>
        <v>343672.15357468824</v>
      </c>
      <c r="Y31" s="23"/>
      <c r="Z31" s="43">
        <f>SUM(Z18:Z30)</f>
        <v>534219.37220269069</v>
      </c>
      <c r="AA31" s="23"/>
      <c r="AB31" s="43">
        <f>SUM(AB18:AB30)</f>
        <v>0</v>
      </c>
      <c r="AD31" s="43">
        <f>SUM(AD18:AD30)</f>
        <v>3987829.4772345782</v>
      </c>
      <c r="AF31" s="42" t="str">
        <f>IF(ROUND(F31,4)=ROUND(AD31,4), "", "check")</f>
        <v/>
      </c>
      <c r="AI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2:52" x14ac:dyDescent="0.2">
      <c r="O32" s="29"/>
      <c r="W32" s="26"/>
      <c r="AF32" s="42" t="str">
        <f t="shared" ref="AF32:AF37" si="4">IF(ROUND(F32,4)=ROUND(AD32,4), "", "check")</f>
        <v/>
      </c>
    </row>
    <row r="33" spans="2:52" x14ac:dyDescent="0.2">
      <c r="B33" s="26">
        <f>B31+1</f>
        <v>15</v>
      </c>
      <c r="D33" s="1" t="s">
        <v>118</v>
      </c>
      <c r="F33" s="35">
        <v>101710.50916156213</v>
      </c>
      <c r="H33" s="35"/>
      <c r="K33" s="29">
        <v>0</v>
      </c>
      <c r="L33" s="35">
        <f t="shared" ref="L33" si="5">F33-H33</f>
        <v>101710.50916156213</v>
      </c>
      <c r="N33" s="26" t="s">
        <v>274</v>
      </c>
      <c r="O33" s="29">
        <v>23</v>
      </c>
      <c r="P33" s="10">
        <v>3590.9482084043057</v>
      </c>
      <c r="R33" s="10">
        <v>516.63997298820789</v>
      </c>
      <c r="S33" s="10"/>
      <c r="T33" s="10">
        <v>13457.456974555598</v>
      </c>
      <c r="U33" s="10"/>
      <c r="V33" s="10">
        <v>59333.303889413823</v>
      </c>
      <c r="X33" s="10">
        <v>8873.615916390394</v>
      </c>
      <c r="Y33" s="10"/>
      <c r="Z33" s="10">
        <v>15938.544199809818</v>
      </c>
      <c r="AA33" s="10"/>
      <c r="AB33" s="10">
        <v>0</v>
      </c>
      <c r="AC33" s="10"/>
      <c r="AD33" s="10">
        <f>P33+R33+T33+V33+X33+Z33+AB33</f>
        <v>101710.50916156213</v>
      </c>
      <c r="AF33" s="42" t="str">
        <f t="shared" si="4"/>
        <v/>
      </c>
    </row>
    <row r="34" spans="2:52" x14ac:dyDescent="0.2">
      <c r="W34" s="26"/>
      <c r="AF34" s="42" t="str">
        <f t="shared" si="4"/>
        <v/>
      </c>
    </row>
    <row r="35" spans="2:52" x14ac:dyDescent="0.2">
      <c r="B35" s="26">
        <f>B33+1</f>
        <v>16</v>
      </c>
      <c r="D35" s="1" t="s">
        <v>120</v>
      </c>
      <c r="F35" s="36">
        <f>F31+F33</f>
        <v>4089539.9863961404</v>
      </c>
      <c r="H35" s="36">
        <f>H31+H33</f>
        <v>0</v>
      </c>
      <c r="L35" s="36">
        <f>L31+L33</f>
        <v>4089539.9863961404</v>
      </c>
      <c r="P35" s="45">
        <f>P31+P33</f>
        <v>124499.56008445584</v>
      </c>
      <c r="Q35" s="16"/>
      <c r="R35" s="45">
        <f>R31+R33</f>
        <v>17326.361520421739</v>
      </c>
      <c r="S35" s="5"/>
      <c r="T35" s="45">
        <f>T31+T33</f>
        <v>503990.22811860446</v>
      </c>
      <c r="U35" s="5"/>
      <c r="V35" s="45">
        <f>V31+V33</f>
        <v>2541020.1507790792</v>
      </c>
      <c r="W35" s="26"/>
      <c r="X35" s="45">
        <f>X31+X33</f>
        <v>352545.76949107862</v>
      </c>
      <c r="Y35" s="5"/>
      <c r="Z35" s="45">
        <f>Z31+Z33</f>
        <v>550157.91640250047</v>
      </c>
      <c r="AA35" s="5"/>
      <c r="AB35" s="45">
        <f>AB31+AB33</f>
        <v>0</v>
      </c>
      <c r="AD35" s="45">
        <f>AD31+AD33</f>
        <v>4089539.9863961404</v>
      </c>
      <c r="AF35" s="42" t="str">
        <f t="shared" si="4"/>
        <v/>
      </c>
    </row>
    <row r="36" spans="2:52" x14ac:dyDescent="0.2">
      <c r="D36" s="8"/>
      <c r="F36" s="11"/>
      <c r="H36" s="11"/>
      <c r="L36" s="11"/>
      <c r="W36" s="26"/>
      <c r="AF36" s="42" t="str">
        <f t="shared" si="4"/>
        <v/>
      </c>
    </row>
    <row r="37" spans="2:52" x14ac:dyDescent="0.2">
      <c r="E37" s="8"/>
      <c r="W37" s="26"/>
      <c r="AF37" s="42" t="str">
        <f t="shared" si="4"/>
        <v/>
      </c>
    </row>
    <row r="38" spans="2:52" x14ac:dyDescent="0.2">
      <c r="D38" s="8" t="s">
        <v>121</v>
      </c>
      <c r="E38" s="27"/>
      <c r="F38" s="34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Z38" s="19"/>
    </row>
    <row r="39" spans="2:52" x14ac:dyDescent="0.2">
      <c r="AF39" s="42" t="str">
        <f t="shared" ref="AF39:AF52" si="6">IF(ROUND(F39,4)=ROUND(AD39,4), "", "check")</f>
        <v/>
      </c>
    </row>
    <row r="40" spans="2:52" x14ac:dyDescent="0.2">
      <c r="B40" s="26">
        <f>B35+1</f>
        <v>17</v>
      </c>
      <c r="D40" s="1" t="s">
        <v>95</v>
      </c>
      <c r="F40" s="35">
        <v>0</v>
      </c>
      <c r="H40" s="35"/>
      <c r="J40" s="19"/>
      <c r="K40" s="29">
        <v>0</v>
      </c>
      <c r="L40" s="35">
        <f>F40-H40</f>
        <v>0</v>
      </c>
      <c r="N40" s="26"/>
      <c r="O40" s="29">
        <v>0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0"/>
      <c r="Z40" s="10">
        <v>0</v>
      </c>
      <c r="AA40" s="10"/>
      <c r="AB40" s="10">
        <v>0</v>
      </c>
      <c r="AD40" s="10">
        <f>P40+R40+T40+V40+X40+Z40+AB40</f>
        <v>0</v>
      </c>
      <c r="AF40" s="42" t="str">
        <f t="shared" si="6"/>
        <v/>
      </c>
      <c r="AI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Z40" s="35"/>
    </row>
    <row r="41" spans="2:52" x14ac:dyDescent="0.2">
      <c r="B41" s="26">
        <f>B40+1</f>
        <v>18</v>
      </c>
      <c r="D41" s="1" t="s">
        <v>97</v>
      </c>
      <c r="F41" s="35">
        <v>-17684.967853226444</v>
      </c>
      <c r="H41" s="35"/>
      <c r="J41" s="19"/>
      <c r="K41" s="29">
        <v>0</v>
      </c>
      <c r="L41" s="35">
        <f t="shared" ref="L41:L52" si="7">F41-H41</f>
        <v>-17684.967853226444</v>
      </c>
      <c r="N41" s="26" t="s">
        <v>275</v>
      </c>
      <c r="O41" s="29">
        <v>35</v>
      </c>
      <c r="P41" s="10">
        <v>0</v>
      </c>
      <c r="R41" s="10">
        <v>0</v>
      </c>
      <c r="S41" s="10"/>
      <c r="T41" s="10">
        <v>-81.470851186358061</v>
      </c>
      <c r="U41" s="10"/>
      <c r="V41" s="10">
        <v>-14093.643890261523</v>
      </c>
      <c r="X41" s="10">
        <v>-1728.3808892002776</v>
      </c>
      <c r="Y41" s="10"/>
      <c r="Z41" s="10">
        <v>-1781.4722225782866</v>
      </c>
      <c r="AA41" s="10"/>
      <c r="AB41" s="10">
        <v>0</v>
      </c>
      <c r="AD41" s="10">
        <f t="shared" ref="AD41:AD52" si="8">P41+R41+T41+V41+X41+Z41+AB41</f>
        <v>-17684.967853226444</v>
      </c>
      <c r="AF41" s="42" t="str">
        <f t="shared" si="6"/>
        <v/>
      </c>
      <c r="AI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Z41" s="35"/>
    </row>
    <row r="42" spans="2:52" x14ac:dyDescent="0.2">
      <c r="B42" s="26">
        <f t="shared" ref="B42:B53" si="9">B41+1</f>
        <v>19</v>
      </c>
      <c r="D42" s="1" t="s">
        <v>99</v>
      </c>
      <c r="F42" s="35">
        <v>-77738.765516644649</v>
      </c>
      <c r="H42" s="35"/>
      <c r="J42" s="19"/>
      <c r="K42" s="29">
        <v>0</v>
      </c>
      <c r="L42" s="35">
        <f t="shared" si="7"/>
        <v>-77738.765516644649</v>
      </c>
      <c r="N42" s="26" t="s">
        <v>276</v>
      </c>
      <c r="O42" s="29">
        <v>68</v>
      </c>
      <c r="P42" s="10">
        <v>-23485.914549559006</v>
      </c>
      <c r="R42" s="10">
        <v>-1066.4351039073856</v>
      </c>
      <c r="S42" s="10"/>
      <c r="T42" s="10">
        <v>-24764.875005545597</v>
      </c>
      <c r="U42" s="10"/>
      <c r="V42" s="10">
        <v>-25533.312542571388</v>
      </c>
      <c r="X42" s="10">
        <v>0</v>
      </c>
      <c r="Y42" s="10"/>
      <c r="Z42" s="10">
        <v>-2888.2283150612561</v>
      </c>
      <c r="AA42" s="10"/>
      <c r="AB42" s="10">
        <v>0</v>
      </c>
      <c r="AD42" s="10">
        <f t="shared" si="8"/>
        <v>-77738.765516644635</v>
      </c>
      <c r="AF42" s="42" t="str">
        <f t="shared" si="6"/>
        <v/>
      </c>
      <c r="AI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Z42" s="35"/>
    </row>
    <row r="43" spans="2:52" x14ac:dyDescent="0.2">
      <c r="B43" s="26">
        <f t="shared" si="9"/>
        <v>20</v>
      </c>
      <c r="D43" s="1" t="s">
        <v>101</v>
      </c>
      <c r="F43" s="35">
        <v>-91934.117047230378</v>
      </c>
      <c r="H43" s="35"/>
      <c r="J43" s="19"/>
      <c r="K43" s="29">
        <v>0</v>
      </c>
      <c r="L43" s="35">
        <f t="shared" si="7"/>
        <v>-91934.117047230378</v>
      </c>
      <c r="N43" s="26" t="s">
        <v>277</v>
      </c>
      <c r="O43" s="29">
        <v>50</v>
      </c>
      <c r="P43" s="10">
        <v>-34952.348121982686</v>
      </c>
      <c r="R43" s="10">
        <v>-9130.3820732125623</v>
      </c>
      <c r="S43" s="10"/>
      <c r="T43" s="10">
        <v>-18389.293021966987</v>
      </c>
      <c r="U43" s="10"/>
      <c r="V43" s="10">
        <v>0</v>
      </c>
      <c r="X43" s="10">
        <v>-517.39716281437381</v>
      </c>
      <c r="Y43" s="10"/>
      <c r="Z43" s="10">
        <v>-28944.696667253767</v>
      </c>
      <c r="AA43" s="10"/>
      <c r="AB43" s="10">
        <v>0</v>
      </c>
      <c r="AD43" s="10">
        <f t="shared" si="8"/>
        <v>-91934.117047230378</v>
      </c>
      <c r="AF43" s="42" t="str">
        <f t="shared" si="6"/>
        <v/>
      </c>
      <c r="AI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Z43" s="35"/>
    </row>
    <row r="44" spans="2:52" x14ac:dyDescent="0.2">
      <c r="B44" s="26">
        <f t="shared" si="9"/>
        <v>21</v>
      </c>
      <c r="D44" s="1" t="s">
        <v>103</v>
      </c>
      <c r="F44" s="35">
        <v>-700300.98840433965</v>
      </c>
      <c r="H44" s="35"/>
      <c r="K44" s="29">
        <v>0</v>
      </c>
      <c r="L44" s="35">
        <f t="shared" si="7"/>
        <v>-700300.98840433965</v>
      </c>
      <c r="N44" s="26" t="s">
        <v>278</v>
      </c>
      <c r="O44" s="29">
        <v>44</v>
      </c>
      <c r="P44" s="10">
        <v>0</v>
      </c>
      <c r="R44" s="10">
        <v>-12.200666647008878</v>
      </c>
      <c r="S44" s="10"/>
      <c r="T44" s="10">
        <v>-1756.3198305423257</v>
      </c>
      <c r="U44" s="10"/>
      <c r="V44" s="10">
        <v>-572450.84464776691</v>
      </c>
      <c r="X44" s="10">
        <v>-51214.137142734056</v>
      </c>
      <c r="Y44" s="10"/>
      <c r="Z44" s="10">
        <v>-74867.486116649408</v>
      </c>
      <c r="AA44" s="10"/>
      <c r="AB44" s="10">
        <v>0</v>
      </c>
      <c r="AD44" s="10">
        <f t="shared" si="8"/>
        <v>-700300.98840433965</v>
      </c>
      <c r="AF44" s="42" t="str">
        <f t="shared" si="6"/>
        <v/>
      </c>
      <c r="AI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Z44" s="35"/>
    </row>
    <row r="45" spans="2:52" x14ac:dyDescent="0.2">
      <c r="B45" s="26">
        <f t="shared" si="9"/>
        <v>22</v>
      </c>
      <c r="D45" s="1" t="s">
        <v>105</v>
      </c>
      <c r="F45" s="35">
        <v>-529309.68232222286</v>
      </c>
      <c r="H45" s="35"/>
      <c r="K45" s="29">
        <v>0</v>
      </c>
      <c r="L45" s="35">
        <f t="shared" si="7"/>
        <v>-529309.68232222286</v>
      </c>
      <c r="N45" s="26" t="s">
        <v>279</v>
      </c>
      <c r="O45" s="29">
        <v>17</v>
      </c>
      <c r="P45" s="10">
        <v>0</v>
      </c>
      <c r="R45" s="10">
        <v>0</v>
      </c>
      <c r="S45" s="10"/>
      <c r="T45" s="10">
        <v>-125363.51856244406</v>
      </c>
      <c r="U45" s="10"/>
      <c r="V45" s="10">
        <v>-394898.99494617968</v>
      </c>
      <c r="X45" s="10">
        <v>0</v>
      </c>
      <c r="Y45" s="10"/>
      <c r="Z45" s="10">
        <v>-9047.1688135990662</v>
      </c>
      <c r="AA45" s="10"/>
      <c r="AB45" s="10">
        <v>0</v>
      </c>
      <c r="AD45" s="10">
        <f t="shared" si="8"/>
        <v>-529309.68232222286</v>
      </c>
      <c r="AF45" s="42" t="str">
        <f t="shared" si="6"/>
        <v/>
      </c>
      <c r="AI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Z45" s="35"/>
    </row>
    <row r="46" spans="2:52" x14ac:dyDescent="0.2">
      <c r="B46" s="26">
        <f t="shared" si="9"/>
        <v>23</v>
      </c>
      <c r="D46" s="1" t="s">
        <v>107</v>
      </c>
      <c r="F46" s="35">
        <v>0</v>
      </c>
      <c r="H46" s="35"/>
      <c r="K46" s="29">
        <v>0</v>
      </c>
      <c r="L46" s="35">
        <f t="shared" si="7"/>
        <v>0</v>
      </c>
      <c r="N46" s="26"/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X46" s="10">
        <v>0</v>
      </c>
      <c r="Y46" s="10"/>
      <c r="Z46" s="10">
        <v>0</v>
      </c>
      <c r="AA46" s="10"/>
      <c r="AB46" s="10">
        <v>0</v>
      </c>
      <c r="AD46" s="10">
        <f t="shared" si="8"/>
        <v>0</v>
      </c>
      <c r="AF46" s="42" t="str">
        <f t="shared" si="6"/>
        <v/>
      </c>
      <c r="AI46" s="38"/>
      <c r="AL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Z46" s="35"/>
    </row>
    <row r="47" spans="2:52" x14ac:dyDescent="0.2">
      <c r="B47" s="26">
        <f t="shared" si="9"/>
        <v>24</v>
      </c>
      <c r="D47" s="1" t="s">
        <v>109</v>
      </c>
      <c r="F47" s="35">
        <v>0</v>
      </c>
      <c r="H47" s="35"/>
      <c r="K47" s="29">
        <v>0</v>
      </c>
      <c r="L47" s="35">
        <f t="shared" si="7"/>
        <v>0</v>
      </c>
      <c r="N47" s="26"/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X47" s="10">
        <v>0</v>
      </c>
      <c r="Y47" s="10"/>
      <c r="Z47" s="10">
        <v>0</v>
      </c>
      <c r="AA47" s="10"/>
      <c r="AB47" s="10">
        <v>0</v>
      </c>
      <c r="AD47" s="10">
        <f t="shared" si="8"/>
        <v>0</v>
      </c>
      <c r="AF47" s="42" t="str">
        <f t="shared" si="6"/>
        <v/>
      </c>
      <c r="AI47" s="38"/>
      <c r="AL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Z47" s="35"/>
    </row>
    <row r="48" spans="2:52" x14ac:dyDescent="0.2">
      <c r="B48" s="26">
        <f t="shared" si="9"/>
        <v>25</v>
      </c>
      <c r="D48" s="1" t="s">
        <v>110</v>
      </c>
      <c r="F48" s="35">
        <v>0</v>
      </c>
      <c r="H48" s="35"/>
      <c r="K48" s="29">
        <v>0</v>
      </c>
      <c r="L48" s="35">
        <f t="shared" si="7"/>
        <v>0</v>
      </c>
      <c r="N48" s="26"/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X48" s="10">
        <v>0</v>
      </c>
      <c r="Y48" s="10"/>
      <c r="Z48" s="10">
        <v>0</v>
      </c>
      <c r="AA48" s="10"/>
      <c r="AB48" s="10">
        <v>0</v>
      </c>
      <c r="AD48" s="10">
        <f t="shared" si="8"/>
        <v>0</v>
      </c>
      <c r="AF48" s="42" t="str">
        <f t="shared" si="6"/>
        <v/>
      </c>
      <c r="AI48" s="38"/>
      <c r="AL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Z48" s="35"/>
    </row>
    <row r="49" spans="2:52" x14ac:dyDescent="0.2">
      <c r="B49" s="26">
        <f t="shared" si="9"/>
        <v>26</v>
      </c>
      <c r="D49" s="1" t="s">
        <v>111</v>
      </c>
      <c r="F49" s="35">
        <v>0</v>
      </c>
      <c r="H49" s="35"/>
      <c r="K49" s="29">
        <v>0</v>
      </c>
      <c r="L49" s="35">
        <f t="shared" si="7"/>
        <v>0</v>
      </c>
      <c r="N49" s="26"/>
      <c r="O49" s="29">
        <v>0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X49" s="10">
        <v>0</v>
      </c>
      <c r="Y49" s="10"/>
      <c r="Z49" s="10">
        <v>0</v>
      </c>
      <c r="AA49" s="10"/>
      <c r="AB49" s="10">
        <v>0</v>
      </c>
      <c r="AD49" s="10">
        <f t="shared" si="8"/>
        <v>0</v>
      </c>
      <c r="AF49" s="42" t="str">
        <f t="shared" si="6"/>
        <v/>
      </c>
      <c r="AI49" s="38"/>
      <c r="AL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Z49" s="35"/>
    </row>
    <row r="50" spans="2:52" x14ac:dyDescent="0.2">
      <c r="B50" s="26">
        <f t="shared" si="9"/>
        <v>27</v>
      </c>
      <c r="D50" s="1" t="s">
        <v>113</v>
      </c>
      <c r="F50" s="35">
        <v>0</v>
      </c>
      <c r="H50" s="35"/>
      <c r="K50" s="29">
        <v>0</v>
      </c>
      <c r="L50" s="35">
        <f t="shared" si="7"/>
        <v>0</v>
      </c>
      <c r="N50" s="26"/>
      <c r="O50" s="29">
        <v>0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X50" s="10">
        <v>0</v>
      </c>
      <c r="Y50" s="10"/>
      <c r="Z50" s="10">
        <v>0</v>
      </c>
      <c r="AA50" s="10"/>
      <c r="AB50" s="10">
        <v>0</v>
      </c>
      <c r="AD50" s="10">
        <f t="shared" si="8"/>
        <v>0</v>
      </c>
      <c r="AF50" s="42" t="str">
        <f t="shared" si="6"/>
        <v/>
      </c>
      <c r="AI50" s="38"/>
      <c r="AL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Z50" s="35"/>
    </row>
    <row r="51" spans="2:52" x14ac:dyDescent="0.2">
      <c r="B51" s="26">
        <f>B50+1</f>
        <v>28</v>
      </c>
      <c r="D51" s="1" t="s">
        <v>114</v>
      </c>
      <c r="F51" s="35">
        <v>0</v>
      </c>
      <c r="H51" s="35"/>
      <c r="K51" s="29">
        <v>0</v>
      </c>
      <c r="L51" s="35">
        <f t="shared" si="7"/>
        <v>0</v>
      </c>
      <c r="N51" s="26"/>
      <c r="O51" s="29">
        <v>0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X51" s="10">
        <v>0</v>
      </c>
      <c r="Y51" s="10"/>
      <c r="Z51" s="10">
        <v>0</v>
      </c>
      <c r="AA51" s="10"/>
      <c r="AB51" s="10">
        <v>0</v>
      </c>
      <c r="AD51" s="10">
        <f t="shared" si="8"/>
        <v>0</v>
      </c>
      <c r="AF51" s="42" t="str">
        <f t="shared" si="6"/>
        <v/>
      </c>
      <c r="AI51" s="38"/>
      <c r="AL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Z51" s="35"/>
    </row>
    <row r="52" spans="2:52" x14ac:dyDescent="0.2">
      <c r="B52" s="26">
        <f>B51+1</f>
        <v>29</v>
      </c>
      <c r="D52" s="1" t="s">
        <v>115</v>
      </c>
      <c r="F52" s="35">
        <v>0</v>
      </c>
      <c r="H52" s="35"/>
      <c r="K52" s="29">
        <v>0</v>
      </c>
      <c r="L52" s="35">
        <f t="shared" si="7"/>
        <v>0</v>
      </c>
      <c r="N52" s="26"/>
      <c r="O52" s="29">
        <v>0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X52" s="10">
        <v>0</v>
      </c>
      <c r="Y52" s="10"/>
      <c r="Z52" s="10">
        <v>0</v>
      </c>
      <c r="AA52" s="10"/>
      <c r="AB52" s="10">
        <v>0</v>
      </c>
      <c r="AD52" s="10">
        <f t="shared" si="8"/>
        <v>0</v>
      </c>
      <c r="AF52" s="42" t="str">
        <f t="shared" si="6"/>
        <v/>
      </c>
      <c r="AI52" s="38"/>
      <c r="AL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Z52" s="35"/>
    </row>
    <row r="53" spans="2:52" x14ac:dyDescent="0.2">
      <c r="B53" s="26">
        <f t="shared" si="9"/>
        <v>30</v>
      </c>
      <c r="D53" s="1" t="s">
        <v>127</v>
      </c>
      <c r="F53" s="36">
        <f>SUM(F40:F52)</f>
        <v>-1416968.5211436641</v>
      </c>
      <c r="H53" s="36">
        <f>SUM(H40:H52)</f>
        <v>0</v>
      </c>
      <c r="L53" s="36">
        <f>SUM(L40:L52)</f>
        <v>-1416968.5211436641</v>
      </c>
      <c r="O53" s="29"/>
      <c r="P53" s="43">
        <f>SUM(P40:P52)</f>
        <v>-58438.262671541692</v>
      </c>
      <c r="Q53" s="44"/>
      <c r="R53" s="43">
        <f>SUM(R40:R52)</f>
        <v>-10209.017843766958</v>
      </c>
      <c r="S53" s="23"/>
      <c r="T53" s="43">
        <f>SUM(T40:T52)</f>
        <v>-170355.47727168532</v>
      </c>
      <c r="U53" s="23"/>
      <c r="V53" s="43">
        <f>SUM(V40:V52)</f>
        <v>-1006976.7960267795</v>
      </c>
      <c r="W53" s="26"/>
      <c r="X53" s="43">
        <f>SUM(X40:X52)</f>
        <v>-53459.915194748712</v>
      </c>
      <c r="Y53" s="23"/>
      <c r="Z53" s="43">
        <f>SUM(Z40:Z52)</f>
        <v>-117529.05213514178</v>
      </c>
      <c r="AA53" s="23"/>
      <c r="AB53" s="43">
        <f>SUM(AB40:AB52)</f>
        <v>0</v>
      </c>
      <c r="AD53" s="43">
        <f>SUM(AD40:AD52)</f>
        <v>-1416968.5211436641</v>
      </c>
      <c r="AF53" s="42" t="str">
        <f>IF(ROUND(F53,4)=ROUND(AD53,4), "", "check")</f>
        <v/>
      </c>
      <c r="AI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2:52" x14ac:dyDescent="0.2">
      <c r="O54" s="29"/>
      <c r="W54" s="26"/>
      <c r="AF54" s="42" t="str">
        <f t="shared" ref="AF54:AF59" si="10">IF(ROUND(F54,4)=ROUND(AD54,4), "", "check")</f>
        <v/>
      </c>
    </row>
    <row r="55" spans="2:52" x14ac:dyDescent="0.2">
      <c r="B55" s="26">
        <f>B53+1</f>
        <v>31</v>
      </c>
      <c r="D55" s="1" t="s">
        <v>118</v>
      </c>
      <c r="F55" s="35">
        <v>-50852.680549399003</v>
      </c>
      <c r="H55" s="35"/>
      <c r="K55" s="29">
        <v>0</v>
      </c>
      <c r="L55" s="35">
        <f t="shared" ref="L55" si="11">F55-H55</f>
        <v>-50852.680549399003</v>
      </c>
      <c r="N55" s="26" t="s">
        <v>274</v>
      </c>
      <c r="O55" s="29">
        <v>23</v>
      </c>
      <c r="P55" s="10">
        <v>-1795.383226539107</v>
      </c>
      <c r="R55" s="10">
        <v>-258.30691166521297</v>
      </c>
      <c r="S55" s="10"/>
      <c r="T55" s="10">
        <v>-6728.3879136550649</v>
      </c>
      <c r="U55" s="10"/>
      <c r="V55" s="10">
        <v>-29665.150371393869</v>
      </c>
      <c r="X55" s="10">
        <v>-4436.5833897997627</v>
      </c>
      <c r="Y55" s="10"/>
      <c r="Z55" s="10">
        <v>-7968.8687363459912</v>
      </c>
      <c r="AA55" s="10"/>
      <c r="AB55" s="10">
        <v>0</v>
      </c>
      <c r="AC55" s="10"/>
      <c r="AD55" s="10">
        <f>P55+R55+T55+V55+X55+Z55+AB55</f>
        <v>-50852.68054939901</v>
      </c>
      <c r="AF55" s="42" t="str">
        <f t="shared" si="10"/>
        <v/>
      </c>
    </row>
    <row r="56" spans="2:52" x14ac:dyDescent="0.2">
      <c r="W56" s="26"/>
      <c r="AF56" s="42" t="str">
        <f t="shared" si="10"/>
        <v/>
      </c>
    </row>
    <row r="57" spans="2:52" x14ac:dyDescent="0.2">
      <c r="B57" s="26">
        <f>B55+1</f>
        <v>32</v>
      </c>
      <c r="D57" s="1" t="s">
        <v>128</v>
      </c>
      <c r="F57" s="36">
        <f>F53+F55</f>
        <v>-1467821.2016930631</v>
      </c>
      <c r="H57" s="36">
        <f>H53+H55</f>
        <v>0</v>
      </c>
      <c r="L57" s="36">
        <f>L53+L55</f>
        <v>-1467821.2016930631</v>
      </c>
      <c r="P57" s="45">
        <f>P53+P55</f>
        <v>-60233.645898080802</v>
      </c>
      <c r="Q57" s="16"/>
      <c r="R57" s="45">
        <f>R53+R55</f>
        <v>-10467.324755432172</v>
      </c>
      <c r="S57" s="5"/>
      <c r="T57" s="45">
        <f>T53+T55</f>
        <v>-177083.86518534037</v>
      </c>
      <c r="U57" s="5"/>
      <c r="V57" s="45">
        <f>V53+V55</f>
        <v>-1036641.9463981733</v>
      </c>
      <c r="W57" s="26"/>
      <c r="X57" s="45">
        <f>X53+X55</f>
        <v>-57896.498584548477</v>
      </c>
      <c r="Y57" s="5"/>
      <c r="Z57" s="45">
        <f>Z53+Z55</f>
        <v>-125497.92087148778</v>
      </c>
      <c r="AA57" s="5"/>
      <c r="AB57" s="45">
        <f>AB53+AB55</f>
        <v>0</v>
      </c>
      <c r="AD57" s="45">
        <f>AD53+AD55</f>
        <v>-1467821.2016930631</v>
      </c>
      <c r="AF57" s="42" t="str">
        <f t="shared" si="10"/>
        <v/>
      </c>
    </row>
    <row r="58" spans="2:52" x14ac:dyDescent="0.2">
      <c r="D58" s="8"/>
      <c r="F58" s="11"/>
      <c r="H58" s="11"/>
      <c r="L58" s="11"/>
      <c r="W58" s="26"/>
      <c r="AF58" s="42" t="str">
        <f t="shared" si="10"/>
        <v/>
      </c>
    </row>
    <row r="59" spans="2:52" x14ac:dyDescent="0.2">
      <c r="E59" s="8"/>
      <c r="W59" s="26"/>
      <c r="AF59" s="42" t="str">
        <f t="shared" si="10"/>
        <v/>
      </c>
    </row>
    <row r="60" spans="2:52" x14ac:dyDescent="0.2">
      <c r="D60" s="8" t="s">
        <v>129</v>
      </c>
      <c r="E60" s="27"/>
      <c r="F60" s="34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Z60" s="19"/>
    </row>
    <row r="61" spans="2:52" x14ac:dyDescent="0.2">
      <c r="AF61" s="42" t="str">
        <f t="shared" ref="AF61:AF118" si="12">IF(ROUND(F61,4)=ROUND(AD61,4), "", "check")</f>
        <v/>
      </c>
    </row>
    <row r="62" spans="2:52" x14ac:dyDescent="0.2">
      <c r="B62" s="26">
        <f>B57+1</f>
        <v>33</v>
      </c>
      <c r="D62" s="1" t="s">
        <v>95</v>
      </c>
      <c r="F62" s="35">
        <v>79166.942309318154</v>
      </c>
      <c r="H62" s="35"/>
      <c r="J62" s="19"/>
      <c r="K62" s="29">
        <v>0</v>
      </c>
      <c r="L62" s="35">
        <f>F62-H62</f>
        <v>79166.942309318154</v>
      </c>
      <c r="N62" s="26"/>
      <c r="O62" s="29">
        <v>0</v>
      </c>
      <c r="P62" s="10">
        <f>P18+P40</f>
        <v>3031.2129016562189</v>
      </c>
      <c r="R62" s="10">
        <f>R18+R40</f>
        <v>0</v>
      </c>
      <c r="S62" s="10"/>
      <c r="T62" s="10">
        <f>T18+T40</f>
        <v>31159.855072747287</v>
      </c>
      <c r="U62" s="10"/>
      <c r="V62" s="10">
        <f>V18+V40</f>
        <v>39457.139453762698</v>
      </c>
      <c r="X62" s="10">
        <f>X18+X40</f>
        <v>42.977502499999986</v>
      </c>
      <c r="Y62" s="10"/>
      <c r="Z62" s="10">
        <f>Z18+Z40</f>
        <v>5475.7573786519433</v>
      </c>
      <c r="AA62" s="10"/>
      <c r="AB62" s="10">
        <f>AB18+AB40</f>
        <v>0</v>
      </c>
      <c r="AD62" s="10">
        <f>P62+R62+T62+V62+X62+Z62+AB62</f>
        <v>79166.942309318154</v>
      </c>
      <c r="AF62" s="42" t="str">
        <f t="shared" si="12"/>
        <v/>
      </c>
      <c r="AI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Z62" s="35"/>
    </row>
    <row r="63" spans="2:52" x14ac:dyDescent="0.2">
      <c r="B63" s="26">
        <f>B62+1</f>
        <v>34</v>
      </c>
      <c r="D63" s="1" t="s">
        <v>97</v>
      </c>
      <c r="F63" s="35">
        <v>49261.707392534336</v>
      </c>
      <c r="H63" s="35"/>
      <c r="J63" s="19"/>
      <c r="K63" s="29">
        <v>0</v>
      </c>
      <c r="L63" s="35">
        <f t="shared" ref="L63:L74" si="13">F63-H63</f>
        <v>49261.707392534336</v>
      </c>
      <c r="N63" s="26"/>
      <c r="O63" s="29">
        <v>0</v>
      </c>
      <c r="P63" s="10">
        <f t="shared" ref="P63:R74" si="14">P19+P41</f>
        <v>0</v>
      </c>
      <c r="R63" s="10">
        <f t="shared" si="14"/>
        <v>0</v>
      </c>
      <c r="S63" s="10"/>
      <c r="T63" s="10">
        <f t="shared" ref="T63:T74" si="15">T19+T41</f>
        <v>367.82088106941302</v>
      </c>
      <c r="U63" s="10"/>
      <c r="V63" s="10">
        <f t="shared" ref="V63:V74" si="16">V19+V41</f>
        <v>21917.194864829926</v>
      </c>
      <c r="X63" s="10">
        <f t="shared" ref="X63:X74" si="17">X19+X41</f>
        <v>18132.668700799728</v>
      </c>
      <c r="Y63" s="10"/>
      <c r="Z63" s="10">
        <f t="shared" ref="Z63:Z74" si="18">Z19+Z41</f>
        <v>8844.0229458352806</v>
      </c>
      <c r="AA63" s="10"/>
      <c r="AB63" s="10">
        <f t="shared" ref="AB63:AB74" si="19">AB19+AB41</f>
        <v>0</v>
      </c>
      <c r="AD63" s="10">
        <f t="shared" ref="AD63:AD74" si="20">P63+R63+T63+V63+X63+Z63+AB63</f>
        <v>49261.707392534343</v>
      </c>
      <c r="AF63" s="42" t="str">
        <f t="shared" si="12"/>
        <v/>
      </c>
      <c r="AI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Z63" s="35"/>
    </row>
    <row r="64" spans="2:52" x14ac:dyDescent="0.2">
      <c r="B64" s="26">
        <f t="shared" ref="B64:B75" si="21">B63+1</f>
        <v>35</v>
      </c>
      <c r="D64" s="1" t="s">
        <v>99</v>
      </c>
      <c r="F64" s="35">
        <v>133779.00444473058</v>
      </c>
      <c r="H64" s="35"/>
      <c r="J64" s="19"/>
      <c r="K64" s="29">
        <v>0</v>
      </c>
      <c r="L64" s="35">
        <f t="shared" si="13"/>
        <v>133779.00444473058</v>
      </c>
      <c r="N64" s="26"/>
      <c r="O64" s="29">
        <v>0</v>
      </c>
      <c r="P64" s="10">
        <f t="shared" si="14"/>
        <v>15431.582837587513</v>
      </c>
      <c r="R64" s="10">
        <f t="shared" si="14"/>
        <v>854.686809587776</v>
      </c>
      <c r="S64" s="10"/>
      <c r="T64" s="10">
        <f t="shared" si="15"/>
        <v>53753.351450945855</v>
      </c>
      <c r="U64" s="10"/>
      <c r="V64" s="10">
        <f t="shared" si="16"/>
        <v>61470.449866384595</v>
      </c>
      <c r="X64" s="10">
        <f t="shared" si="17"/>
        <v>0</v>
      </c>
      <c r="Y64" s="10"/>
      <c r="Z64" s="10">
        <f t="shared" si="18"/>
        <v>2268.9334802248327</v>
      </c>
      <c r="AA64" s="10"/>
      <c r="AB64" s="10">
        <f t="shared" si="19"/>
        <v>0</v>
      </c>
      <c r="AD64" s="10">
        <f t="shared" si="20"/>
        <v>133779.00444473058</v>
      </c>
      <c r="AF64" s="42" t="str">
        <f t="shared" si="12"/>
        <v/>
      </c>
      <c r="AI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Z64" s="35"/>
    </row>
    <row r="65" spans="2:52" x14ac:dyDescent="0.2">
      <c r="B65" s="26">
        <f t="shared" si="21"/>
        <v>36</v>
      </c>
      <c r="D65" s="1" t="s">
        <v>101</v>
      </c>
      <c r="F65" s="35">
        <v>159299.06782597845</v>
      </c>
      <c r="H65" s="35"/>
      <c r="J65" s="19"/>
      <c r="K65" s="29">
        <v>0</v>
      </c>
      <c r="L65" s="35">
        <f t="shared" si="13"/>
        <v>159299.06782597845</v>
      </c>
      <c r="N65" s="26"/>
      <c r="O65" s="29">
        <v>0</v>
      </c>
      <c r="P65" s="10">
        <f t="shared" si="14"/>
        <v>44007.553465266094</v>
      </c>
      <c r="R65" s="10">
        <f t="shared" si="14"/>
        <v>5541.5753152054367</v>
      </c>
      <c r="S65" s="10"/>
      <c r="T65" s="10">
        <f t="shared" si="15"/>
        <v>41448.272300161174</v>
      </c>
      <c r="U65" s="10"/>
      <c r="V65" s="10">
        <f t="shared" si="16"/>
        <v>0</v>
      </c>
      <c r="X65" s="10">
        <f t="shared" si="17"/>
        <v>2946.7160171856267</v>
      </c>
      <c r="Y65" s="10"/>
      <c r="Z65" s="10">
        <f t="shared" si="18"/>
        <v>65354.950728160155</v>
      </c>
      <c r="AA65" s="10"/>
      <c r="AB65" s="10">
        <f t="shared" si="19"/>
        <v>0</v>
      </c>
      <c r="AD65" s="10">
        <f t="shared" si="20"/>
        <v>159299.06782597848</v>
      </c>
      <c r="AF65" s="42" t="str">
        <f t="shared" si="12"/>
        <v/>
      </c>
      <c r="AI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Z65" s="35"/>
    </row>
    <row r="66" spans="2:52" x14ac:dyDescent="0.2">
      <c r="B66" s="26">
        <f t="shared" si="21"/>
        <v>37</v>
      </c>
      <c r="D66" s="1" t="s">
        <v>103</v>
      </c>
      <c r="F66" s="35">
        <v>1296675.7789290498</v>
      </c>
      <c r="H66" s="35"/>
      <c r="K66" s="29">
        <v>0</v>
      </c>
      <c r="L66" s="35">
        <f t="shared" si="13"/>
        <v>1296675.7789290498</v>
      </c>
      <c r="N66" s="26"/>
      <c r="O66" s="29">
        <v>0</v>
      </c>
      <c r="P66" s="10">
        <f t="shared" si="14"/>
        <v>0</v>
      </c>
      <c r="R66" s="10">
        <f t="shared" si="14"/>
        <v>204.4415788733622</v>
      </c>
      <c r="S66" s="10"/>
      <c r="T66" s="10">
        <f t="shared" si="15"/>
        <v>6444.5915604459997</v>
      </c>
      <c r="U66" s="10"/>
      <c r="V66" s="10">
        <f t="shared" si="16"/>
        <v>692042.85141773208</v>
      </c>
      <c r="X66" s="10">
        <f t="shared" si="17"/>
        <v>268953.69994066539</v>
      </c>
      <c r="Y66" s="10"/>
      <c r="Z66" s="10">
        <f t="shared" si="18"/>
        <v>329030.19443133293</v>
      </c>
      <c r="AA66" s="10"/>
      <c r="AB66" s="10">
        <f t="shared" si="19"/>
        <v>0</v>
      </c>
      <c r="AD66" s="10">
        <f t="shared" si="20"/>
        <v>1296675.7789290498</v>
      </c>
      <c r="AF66" s="42" t="str">
        <f t="shared" si="12"/>
        <v/>
      </c>
      <c r="AI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Z66" s="35"/>
    </row>
    <row r="67" spans="2:52" x14ac:dyDescent="0.2">
      <c r="B67" s="26">
        <f t="shared" si="21"/>
        <v>38</v>
      </c>
      <c r="D67" s="1" t="s">
        <v>105</v>
      </c>
      <c r="F67" s="35">
        <v>848360.22958961513</v>
      </c>
      <c r="H67" s="35"/>
      <c r="K67" s="29">
        <v>0</v>
      </c>
      <c r="L67" s="35">
        <f t="shared" si="13"/>
        <v>848360.22958961513</v>
      </c>
      <c r="N67" s="26"/>
      <c r="O67" s="29">
        <v>0</v>
      </c>
      <c r="P67" s="10">
        <f t="shared" si="14"/>
        <v>0</v>
      </c>
      <c r="R67" s="10">
        <f t="shared" si="14"/>
        <v>0</v>
      </c>
      <c r="S67" s="10"/>
      <c r="T67" s="10">
        <f t="shared" si="15"/>
        <v>186964.23918473232</v>
      </c>
      <c r="U67" s="10"/>
      <c r="V67" s="10">
        <f t="shared" si="16"/>
        <v>656262.4018481127</v>
      </c>
      <c r="X67" s="10">
        <f t="shared" si="17"/>
        <v>0</v>
      </c>
      <c r="Y67" s="10"/>
      <c r="Z67" s="10">
        <f t="shared" si="18"/>
        <v>5133.5885567698988</v>
      </c>
      <c r="AA67" s="10"/>
      <c r="AB67" s="10">
        <f t="shared" si="19"/>
        <v>0</v>
      </c>
      <c r="AD67" s="10">
        <f t="shared" si="20"/>
        <v>848360.2295896149</v>
      </c>
      <c r="AF67" s="42" t="str">
        <f t="shared" si="12"/>
        <v/>
      </c>
      <c r="AI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Z67" s="35"/>
    </row>
    <row r="68" spans="2:52" x14ac:dyDescent="0.2">
      <c r="B68" s="26">
        <f t="shared" si="21"/>
        <v>39</v>
      </c>
      <c r="D68" s="1" t="s">
        <v>107</v>
      </c>
      <c r="F68" s="35">
        <v>0</v>
      </c>
      <c r="H68" s="35"/>
      <c r="K68" s="29">
        <v>0</v>
      </c>
      <c r="L68" s="35">
        <f t="shared" si="13"/>
        <v>0</v>
      </c>
      <c r="N68" s="26"/>
      <c r="O68" s="29">
        <v>0</v>
      </c>
      <c r="P68" s="10">
        <f t="shared" si="14"/>
        <v>0</v>
      </c>
      <c r="R68" s="10">
        <f t="shared" si="14"/>
        <v>0</v>
      </c>
      <c r="S68" s="10"/>
      <c r="T68" s="10">
        <f t="shared" si="15"/>
        <v>0</v>
      </c>
      <c r="U68" s="10"/>
      <c r="V68" s="10">
        <f t="shared" si="16"/>
        <v>0</v>
      </c>
      <c r="X68" s="10">
        <f t="shared" si="17"/>
        <v>0</v>
      </c>
      <c r="Y68" s="10"/>
      <c r="Z68" s="10">
        <f t="shared" si="18"/>
        <v>0</v>
      </c>
      <c r="AA68" s="10"/>
      <c r="AB68" s="10">
        <f t="shared" si="19"/>
        <v>0</v>
      </c>
      <c r="AD68" s="10">
        <f t="shared" si="20"/>
        <v>0</v>
      </c>
      <c r="AF68" s="42" t="str">
        <f t="shared" si="12"/>
        <v/>
      </c>
      <c r="AI68" s="38"/>
      <c r="AL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Z68" s="35"/>
    </row>
    <row r="69" spans="2:52" x14ac:dyDescent="0.2">
      <c r="B69" s="26">
        <f t="shared" si="21"/>
        <v>40</v>
      </c>
      <c r="D69" s="1" t="s">
        <v>109</v>
      </c>
      <c r="F69" s="35">
        <v>0</v>
      </c>
      <c r="H69" s="35"/>
      <c r="K69" s="29">
        <v>0</v>
      </c>
      <c r="L69" s="35">
        <f t="shared" si="13"/>
        <v>0</v>
      </c>
      <c r="N69" s="26"/>
      <c r="O69" s="29">
        <v>0</v>
      </c>
      <c r="P69" s="10">
        <f t="shared" si="14"/>
        <v>0</v>
      </c>
      <c r="R69" s="10">
        <f t="shared" si="14"/>
        <v>0</v>
      </c>
      <c r="S69" s="10"/>
      <c r="T69" s="10">
        <f t="shared" si="15"/>
        <v>0</v>
      </c>
      <c r="U69" s="10"/>
      <c r="V69" s="10">
        <f t="shared" si="16"/>
        <v>0</v>
      </c>
      <c r="X69" s="10">
        <f t="shared" si="17"/>
        <v>0</v>
      </c>
      <c r="Y69" s="10"/>
      <c r="Z69" s="10">
        <f t="shared" si="18"/>
        <v>0</v>
      </c>
      <c r="AA69" s="10"/>
      <c r="AB69" s="10">
        <f t="shared" si="19"/>
        <v>0</v>
      </c>
      <c r="AD69" s="10">
        <f t="shared" si="20"/>
        <v>0</v>
      </c>
      <c r="AF69" s="42" t="str">
        <f t="shared" si="12"/>
        <v/>
      </c>
      <c r="AI69" s="38"/>
      <c r="AL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Z69" s="35"/>
    </row>
    <row r="70" spans="2:52" x14ac:dyDescent="0.2">
      <c r="B70" s="26">
        <f t="shared" si="21"/>
        <v>41</v>
      </c>
      <c r="D70" s="1" t="s">
        <v>110</v>
      </c>
      <c r="F70" s="35">
        <v>0</v>
      </c>
      <c r="H70" s="35"/>
      <c r="K70" s="29">
        <v>0</v>
      </c>
      <c r="L70" s="35">
        <f t="shared" si="13"/>
        <v>0</v>
      </c>
      <c r="N70" s="26"/>
      <c r="O70" s="29">
        <v>0</v>
      </c>
      <c r="P70" s="10">
        <f t="shared" si="14"/>
        <v>0</v>
      </c>
      <c r="R70" s="10">
        <f t="shared" si="14"/>
        <v>0</v>
      </c>
      <c r="S70" s="10"/>
      <c r="T70" s="10">
        <f t="shared" si="15"/>
        <v>0</v>
      </c>
      <c r="U70" s="10"/>
      <c r="V70" s="10">
        <f t="shared" si="16"/>
        <v>0</v>
      </c>
      <c r="X70" s="10">
        <f t="shared" si="17"/>
        <v>0</v>
      </c>
      <c r="Y70" s="10"/>
      <c r="Z70" s="10">
        <f t="shared" si="18"/>
        <v>0</v>
      </c>
      <c r="AA70" s="10"/>
      <c r="AB70" s="10">
        <f t="shared" si="19"/>
        <v>0</v>
      </c>
      <c r="AD70" s="10">
        <f t="shared" si="20"/>
        <v>0</v>
      </c>
      <c r="AF70" s="42" t="str">
        <f t="shared" si="12"/>
        <v/>
      </c>
      <c r="AI70" s="38"/>
      <c r="AL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Z70" s="35"/>
    </row>
    <row r="71" spans="2:52" x14ac:dyDescent="0.2">
      <c r="B71" s="26">
        <f t="shared" si="21"/>
        <v>42</v>
      </c>
      <c r="D71" s="1" t="s">
        <v>111</v>
      </c>
      <c r="F71" s="35">
        <v>0</v>
      </c>
      <c r="H71" s="35"/>
      <c r="K71" s="29">
        <v>0</v>
      </c>
      <c r="L71" s="35">
        <f t="shared" si="13"/>
        <v>0</v>
      </c>
      <c r="N71" s="26"/>
      <c r="O71" s="29">
        <v>0</v>
      </c>
      <c r="P71" s="10">
        <f t="shared" si="14"/>
        <v>0</v>
      </c>
      <c r="R71" s="10">
        <f t="shared" si="14"/>
        <v>0</v>
      </c>
      <c r="S71" s="10"/>
      <c r="T71" s="10">
        <f t="shared" si="15"/>
        <v>0</v>
      </c>
      <c r="U71" s="10"/>
      <c r="V71" s="10">
        <f t="shared" si="16"/>
        <v>0</v>
      </c>
      <c r="X71" s="10">
        <f t="shared" si="17"/>
        <v>0</v>
      </c>
      <c r="Y71" s="10"/>
      <c r="Z71" s="10">
        <f t="shared" si="18"/>
        <v>0</v>
      </c>
      <c r="AA71" s="10"/>
      <c r="AB71" s="10">
        <f t="shared" si="19"/>
        <v>0</v>
      </c>
      <c r="AD71" s="10">
        <f t="shared" si="20"/>
        <v>0</v>
      </c>
      <c r="AF71" s="42" t="str">
        <f t="shared" si="12"/>
        <v/>
      </c>
      <c r="AI71" s="38"/>
      <c r="AL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Z71" s="35"/>
    </row>
    <row r="72" spans="2:52" x14ac:dyDescent="0.2">
      <c r="B72" s="26">
        <f t="shared" si="21"/>
        <v>43</v>
      </c>
      <c r="D72" s="1" t="s">
        <v>113</v>
      </c>
      <c r="F72" s="35">
        <v>0</v>
      </c>
      <c r="H72" s="35"/>
      <c r="K72" s="29">
        <v>0</v>
      </c>
      <c r="L72" s="35">
        <f t="shared" si="13"/>
        <v>0</v>
      </c>
      <c r="N72" s="26"/>
      <c r="O72" s="29">
        <v>0</v>
      </c>
      <c r="P72" s="10">
        <f t="shared" si="14"/>
        <v>0</v>
      </c>
      <c r="R72" s="10">
        <f t="shared" si="14"/>
        <v>0</v>
      </c>
      <c r="S72" s="10"/>
      <c r="T72" s="10">
        <f t="shared" si="15"/>
        <v>0</v>
      </c>
      <c r="U72" s="10"/>
      <c r="V72" s="10">
        <f t="shared" si="16"/>
        <v>0</v>
      </c>
      <c r="X72" s="10">
        <f t="shared" si="17"/>
        <v>0</v>
      </c>
      <c r="Y72" s="10"/>
      <c r="Z72" s="10">
        <f t="shared" si="18"/>
        <v>0</v>
      </c>
      <c r="AA72" s="10"/>
      <c r="AB72" s="10">
        <f t="shared" si="19"/>
        <v>0</v>
      </c>
      <c r="AD72" s="10">
        <f t="shared" si="20"/>
        <v>0</v>
      </c>
      <c r="AF72" s="42" t="str">
        <f t="shared" si="12"/>
        <v/>
      </c>
      <c r="AI72" s="38"/>
      <c r="AL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Z72" s="35"/>
    </row>
    <row r="73" spans="2:52" x14ac:dyDescent="0.2">
      <c r="B73" s="26">
        <f>B72+1</f>
        <v>44</v>
      </c>
      <c r="D73" s="1" t="s">
        <v>114</v>
      </c>
      <c r="F73" s="35">
        <v>0</v>
      </c>
      <c r="H73" s="35"/>
      <c r="K73" s="29">
        <v>0</v>
      </c>
      <c r="L73" s="35">
        <f t="shared" si="13"/>
        <v>0</v>
      </c>
      <c r="N73" s="26"/>
      <c r="O73" s="29">
        <v>0</v>
      </c>
      <c r="P73" s="10">
        <f t="shared" si="14"/>
        <v>0</v>
      </c>
      <c r="R73" s="10">
        <f t="shared" si="14"/>
        <v>0</v>
      </c>
      <c r="S73" s="10"/>
      <c r="T73" s="10">
        <f t="shared" si="15"/>
        <v>0</v>
      </c>
      <c r="U73" s="10"/>
      <c r="V73" s="10">
        <f t="shared" si="16"/>
        <v>0</v>
      </c>
      <c r="X73" s="10">
        <f t="shared" si="17"/>
        <v>0</v>
      </c>
      <c r="Y73" s="10"/>
      <c r="Z73" s="10">
        <f t="shared" si="18"/>
        <v>0</v>
      </c>
      <c r="AA73" s="10"/>
      <c r="AB73" s="10">
        <f t="shared" si="19"/>
        <v>0</v>
      </c>
      <c r="AD73" s="10">
        <f t="shared" si="20"/>
        <v>0</v>
      </c>
      <c r="AF73" s="42" t="str">
        <f t="shared" si="12"/>
        <v/>
      </c>
      <c r="AI73" s="38"/>
      <c r="AL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Z73" s="35"/>
    </row>
    <row r="74" spans="2:52" x14ac:dyDescent="0.2">
      <c r="B74" s="26">
        <f>B73+1</f>
        <v>45</v>
      </c>
      <c r="D74" s="1" t="s">
        <v>115</v>
      </c>
      <c r="F74" s="35">
        <v>4318.2255996879157</v>
      </c>
      <c r="H74" s="35"/>
      <c r="K74" s="29">
        <v>0</v>
      </c>
      <c r="L74" s="35">
        <f t="shared" si="13"/>
        <v>4318.2255996879157</v>
      </c>
      <c r="N74" s="26"/>
      <c r="O74" s="29">
        <v>0</v>
      </c>
      <c r="P74" s="10">
        <f t="shared" si="14"/>
        <v>0</v>
      </c>
      <c r="R74" s="10">
        <f t="shared" si="14"/>
        <v>0</v>
      </c>
      <c r="S74" s="10"/>
      <c r="T74" s="10">
        <f t="shared" si="15"/>
        <v>39.163422261415214</v>
      </c>
      <c r="U74" s="10"/>
      <c r="V74" s="10">
        <f t="shared" si="16"/>
        <v>3560.0134120638827</v>
      </c>
      <c r="X74" s="10">
        <f t="shared" si="17"/>
        <v>136.1762187887613</v>
      </c>
      <c r="Y74" s="10"/>
      <c r="Z74" s="10">
        <f t="shared" si="18"/>
        <v>582.87254657385631</v>
      </c>
      <c r="AA74" s="10"/>
      <c r="AB74" s="10">
        <f t="shared" si="19"/>
        <v>0</v>
      </c>
      <c r="AD74" s="10">
        <f t="shared" si="20"/>
        <v>4318.2255996879157</v>
      </c>
      <c r="AF74" s="42" t="str">
        <f t="shared" si="12"/>
        <v/>
      </c>
      <c r="AI74" s="38"/>
      <c r="AL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Z74" s="35"/>
    </row>
    <row r="75" spans="2:52" x14ac:dyDescent="0.2">
      <c r="B75" s="26">
        <f t="shared" si="21"/>
        <v>46</v>
      </c>
      <c r="D75" s="1" t="s">
        <v>130</v>
      </c>
      <c r="F75" s="36">
        <f>SUM(F62:F74)</f>
        <v>2570860.9560909146</v>
      </c>
      <c r="H75" s="36">
        <f>SUM(H62:H74)</f>
        <v>0</v>
      </c>
      <c r="L75" s="36">
        <f>SUM(L62:L74)</f>
        <v>2570860.9560909146</v>
      </c>
      <c r="O75" s="29"/>
      <c r="P75" s="43">
        <f>SUM(P62:P74)</f>
        <v>62470.349204509825</v>
      </c>
      <c r="Q75" s="44"/>
      <c r="R75" s="43">
        <f>SUM(R62:R74)</f>
        <v>6600.7037036665752</v>
      </c>
      <c r="S75" s="23"/>
      <c r="T75" s="43">
        <f>SUM(T62:T74)</f>
        <v>320177.29387236346</v>
      </c>
      <c r="U75" s="23"/>
      <c r="V75" s="43">
        <f>SUM(V62:V74)</f>
        <v>1474710.050862886</v>
      </c>
      <c r="W75" s="26"/>
      <c r="X75" s="43">
        <f>SUM(X62:X74)</f>
        <v>290212.23837993952</v>
      </c>
      <c r="Y75" s="23"/>
      <c r="Z75" s="43">
        <f>SUM(Z62:Z74)</f>
        <v>416690.32006754889</v>
      </c>
      <c r="AA75" s="23"/>
      <c r="AB75" s="43">
        <f>SUM(AB62:AB74)</f>
        <v>0</v>
      </c>
      <c r="AD75" s="43">
        <f>SUM(AD62:AD74)</f>
        <v>2570860.9560909146</v>
      </c>
      <c r="AF75" s="42" t="str">
        <f>IF(ROUND(F75,4)=ROUND(AD75,4), "", "check")</f>
        <v/>
      </c>
      <c r="AI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2:52" x14ac:dyDescent="0.2">
      <c r="O76" s="29"/>
      <c r="W76" s="26"/>
      <c r="AF76" s="42" t="str">
        <f t="shared" si="12"/>
        <v/>
      </c>
    </row>
    <row r="77" spans="2:52" x14ac:dyDescent="0.2">
      <c r="B77" s="26">
        <f>B75+1</f>
        <v>47</v>
      </c>
      <c r="D77" s="1" t="s">
        <v>118</v>
      </c>
      <c r="F77" s="35">
        <v>50857.828612163132</v>
      </c>
      <c r="H77" s="35"/>
      <c r="K77" s="29">
        <v>0</v>
      </c>
      <c r="L77" s="35">
        <f t="shared" ref="L77" si="22">F77-H77</f>
        <v>50857.828612163132</v>
      </c>
      <c r="N77" s="26"/>
      <c r="O77" s="29">
        <v>0</v>
      </c>
      <c r="P77" s="10">
        <f t="shared" ref="P77:R77" si="23">P33+P55</f>
        <v>1795.5649818651987</v>
      </c>
      <c r="R77" s="10">
        <f t="shared" si="23"/>
        <v>258.33306132299492</v>
      </c>
      <c r="S77" s="10"/>
      <c r="T77" s="10">
        <f t="shared" ref="T77" si="24">T33+T55</f>
        <v>6729.0690609005333</v>
      </c>
      <c r="U77" s="10"/>
      <c r="V77" s="10">
        <f t="shared" ref="V77" si="25">V33+V55</f>
        <v>29668.153518019953</v>
      </c>
      <c r="X77" s="10">
        <f t="shared" ref="X77" si="26">X33+X55</f>
        <v>4437.0325265906313</v>
      </c>
      <c r="Y77" s="10"/>
      <c r="Z77" s="10">
        <f t="shared" ref="Z77" si="27">Z33+Z55</f>
        <v>7969.6754634638264</v>
      </c>
      <c r="AA77" s="10"/>
      <c r="AB77" s="10">
        <f t="shared" ref="AB77" si="28">AB33+AB55</f>
        <v>0</v>
      </c>
      <c r="AC77" s="10"/>
      <c r="AD77" s="10">
        <f>P77+R77+T77+V77+X77+Z77+AB77</f>
        <v>50857.828612163132</v>
      </c>
      <c r="AF77" s="42" t="str">
        <f t="shared" si="12"/>
        <v/>
      </c>
    </row>
    <row r="78" spans="2:52" x14ac:dyDescent="0.2">
      <c r="W78" s="26"/>
      <c r="AF78" s="42" t="str">
        <f t="shared" si="12"/>
        <v/>
      </c>
    </row>
    <row r="79" spans="2:52" x14ac:dyDescent="0.2">
      <c r="B79" s="26">
        <f>B77+1</f>
        <v>48</v>
      </c>
      <c r="D79" s="1" t="s">
        <v>131</v>
      </c>
      <c r="F79" s="36">
        <f>F75+F77</f>
        <v>2621718.7847030777</v>
      </c>
      <c r="H79" s="36">
        <f>H75+H77</f>
        <v>0</v>
      </c>
      <c r="L79" s="36">
        <f>L75+L77</f>
        <v>2621718.7847030777</v>
      </c>
      <c r="P79" s="45">
        <f>P75+P77</f>
        <v>64265.914186375026</v>
      </c>
      <c r="Q79" s="16"/>
      <c r="R79" s="45">
        <f>R75+R77</f>
        <v>6859.0367649895697</v>
      </c>
      <c r="S79" s="5"/>
      <c r="T79" s="45">
        <f>T75+T77</f>
        <v>326906.362933264</v>
      </c>
      <c r="U79" s="5"/>
      <c r="V79" s="45">
        <f>V75+V77</f>
        <v>1504378.204380906</v>
      </c>
      <c r="W79" s="26"/>
      <c r="X79" s="45">
        <f>X75+X77</f>
        <v>294649.27090653015</v>
      </c>
      <c r="Y79" s="5"/>
      <c r="Z79" s="45">
        <f>Z75+Z77</f>
        <v>424659.99553101271</v>
      </c>
      <c r="AA79" s="5"/>
      <c r="AB79" s="45">
        <f>AB75+AB77</f>
        <v>0</v>
      </c>
      <c r="AD79" s="45">
        <f>AD75+AD77</f>
        <v>2621718.7847030777</v>
      </c>
      <c r="AF79" s="42" t="str">
        <f t="shared" si="12"/>
        <v/>
      </c>
    </row>
    <row r="80" spans="2:52" x14ac:dyDescent="0.2">
      <c r="D80" s="8"/>
      <c r="F80" s="11"/>
      <c r="H80" s="11"/>
      <c r="L80" s="11"/>
      <c r="R80" s="7"/>
      <c r="W80" s="26"/>
      <c r="AF80" s="42" t="str">
        <f t="shared" si="12"/>
        <v/>
      </c>
    </row>
    <row r="81" spans="2:32" x14ac:dyDescent="0.2">
      <c r="E81" s="8"/>
      <c r="F81" s="11"/>
      <c r="H81" s="11"/>
      <c r="L81" s="11"/>
      <c r="W81" s="26"/>
      <c r="AF81" s="42" t="str">
        <f t="shared" si="12"/>
        <v/>
      </c>
    </row>
    <row r="82" spans="2:32" x14ac:dyDescent="0.2">
      <c r="D82" s="8" t="s">
        <v>132</v>
      </c>
      <c r="F82" s="11"/>
      <c r="H82" s="11"/>
      <c r="L82" s="11"/>
      <c r="W82" s="26"/>
      <c r="AF82" s="42" t="str">
        <f t="shared" si="12"/>
        <v/>
      </c>
    </row>
    <row r="83" spans="2:32" x14ac:dyDescent="0.2">
      <c r="F83" s="11"/>
      <c r="H83" s="11"/>
      <c r="L83" s="11"/>
      <c r="W83" s="26"/>
      <c r="AF83" s="42" t="str">
        <f t="shared" si="12"/>
        <v/>
      </c>
    </row>
    <row r="84" spans="2:32" x14ac:dyDescent="0.2">
      <c r="B84" s="26">
        <f>B79+1</f>
        <v>49</v>
      </c>
      <c r="D84" s="1" t="s">
        <v>133</v>
      </c>
      <c r="F84" s="35">
        <v>18568.37524808753</v>
      </c>
      <c r="H84" s="35"/>
      <c r="K84" s="29">
        <v>0</v>
      </c>
      <c r="L84" s="35">
        <f t="shared" ref="L84:L88" si="29">F84-H84</f>
        <v>18568.37524808753</v>
      </c>
      <c r="N84" s="26" t="s">
        <v>280</v>
      </c>
      <c r="O84" s="29">
        <v>53</v>
      </c>
      <c r="P84" s="10">
        <v>455.91554801332433</v>
      </c>
      <c r="R84" s="10">
        <v>48.659410593380194</v>
      </c>
      <c r="S84" s="10"/>
      <c r="T84" s="10">
        <v>2318.8628105477696</v>
      </c>
      <c r="U84" s="10"/>
      <c r="V84" s="10">
        <v>10647.111406827111</v>
      </c>
      <c r="X84" s="10">
        <v>2089.3361692834806</v>
      </c>
      <c r="Y84" s="10"/>
      <c r="Z84" s="10">
        <v>3008.4899028224668</v>
      </c>
      <c r="AA84" s="10"/>
      <c r="AB84" s="10">
        <v>0</v>
      </c>
      <c r="AD84" s="10">
        <f t="shared" ref="AD84:AD88" si="30">P84+R84+T84+V84+X84+Z84+AB84</f>
        <v>18568.375248087534</v>
      </c>
      <c r="AF84" s="42" t="str">
        <f t="shared" si="12"/>
        <v/>
      </c>
    </row>
    <row r="85" spans="2:32" x14ac:dyDescent="0.2">
      <c r="B85" s="26">
        <f>B84+1</f>
        <v>50</v>
      </c>
      <c r="D85" s="1" t="s">
        <v>135</v>
      </c>
      <c r="F85" s="35">
        <v>-881.02130329384931</v>
      </c>
      <c r="H85" s="35"/>
      <c r="K85" s="29">
        <v>0</v>
      </c>
      <c r="L85" s="35">
        <f t="shared" si="29"/>
        <v>-881.02130329384931</v>
      </c>
      <c r="N85" s="26" t="s">
        <v>280</v>
      </c>
      <c r="O85" s="29">
        <v>53</v>
      </c>
      <c r="P85" s="10">
        <v>-21.632011683089996</v>
      </c>
      <c r="R85" s="10">
        <v>-2.3087629782204986</v>
      </c>
      <c r="S85" s="10"/>
      <c r="T85" s="10">
        <v>-110.02403324000316</v>
      </c>
      <c r="U85" s="10"/>
      <c r="V85" s="10">
        <v>-505.17785442341096</v>
      </c>
      <c r="X85" s="10">
        <v>-99.133588711306373</v>
      </c>
      <c r="Y85" s="10"/>
      <c r="Z85" s="10">
        <v>-142.74505225781837</v>
      </c>
      <c r="AA85" s="10"/>
      <c r="AB85" s="10">
        <v>0</v>
      </c>
      <c r="AD85" s="10">
        <f t="shared" si="30"/>
        <v>-881.02130329384931</v>
      </c>
      <c r="AF85" s="42" t="str">
        <f t="shared" si="12"/>
        <v/>
      </c>
    </row>
    <row r="86" spans="2:32" x14ac:dyDescent="0.2">
      <c r="B86" s="26">
        <f t="shared" ref="B86:B89" si="31">B85+1</f>
        <v>51</v>
      </c>
      <c r="D86" s="1" t="s">
        <v>136</v>
      </c>
      <c r="F86" s="35">
        <v>-10445.409930111951</v>
      </c>
      <c r="H86" s="35"/>
      <c r="K86" s="29">
        <v>0</v>
      </c>
      <c r="L86" s="35">
        <f t="shared" si="29"/>
        <v>-10445.409930111951</v>
      </c>
      <c r="N86" s="26" t="s">
        <v>280</v>
      </c>
      <c r="O86" s="29">
        <v>53</v>
      </c>
      <c r="P86" s="10">
        <v>-256.46965493124128</v>
      </c>
      <c r="R86" s="10">
        <v>-27.372749840233745</v>
      </c>
      <c r="S86" s="10"/>
      <c r="T86" s="10">
        <v>-1304.4476053637325</v>
      </c>
      <c r="U86" s="10"/>
      <c r="V86" s="10">
        <v>-5989.4008888760836</v>
      </c>
      <c r="X86" s="10">
        <v>-1175.3302310186518</v>
      </c>
      <c r="Y86" s="10"/>
      <c r="Z86" s="10">
        <v>-1692.3888000820091</v>
      </c>
      <c r="AA86" s="10"/>
      <c r="AB86" s="10">
        <v>0</v>
      </c>
      <c r="AD86" s="10">
        <f t="shared" si="30"/>
        <v>-10445.409930111953</v>
      </c>
      <c r="AF86" s="42" t="str">
        <f t="shared" si="12"/>
        <v/>
      </c>
    </row>
    <row r="87" spans="2:32" x14ac:dyDescent="0.2">
      <c r="B87" s="26">
        <f t="shared" si="31"/>
        <v>52</v>
      </c>
      <c r="D87" s="1" t="s">
        <v>137</v>
      </c>
      <c r="F87" s="35">
        <v>0</v>
      </c>
      <c r="H87" s="35"/>
      <c r="K87" s="29">
        <v>0</v>
      </c>
      <c r="L87" s="35">
        <f t="shared" si="29"/>
        <v>0</v>
      </c>
      <c r="N87" s="26"/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X87" s="10">
        <v>0</v>
      </c>
      <c r="Y87" s="10"/>
      <c r="Z87" s="10">
        <v>0</v>
      </c>
      <c r="AA87" s="10"/>
      <c r="AB87" s="10">
        <v>0</v>
      </c>
      <c r="AD87" s="10">
        <f t="shared" si="30"/>
        <v>0</v>
      </c>
      <c r="AF87" s="42" t="str">
        <f t="shared" si="12"/>
        <v/>
      </c>
    </row>
    <row r="88" spans="2:32" x14ac:dyDescent="0.2">
      <c r="B88" s="26">
        <f t="shared" si="31"/>
        <v>53</v>
      </c>
      <c r="D88" s="1" t="s">
        <v>138</v>
      </c>
      <c r="F88" s="35">
        <v>-22631.15789879825</v>
      </c>
      <c r="H88" s="35"/>
      <c r="K88" s="29">
        <v>0</v>
      </c>
      <c r="L88" s="35">
        <f t="shared" si="29"/>
        <v>-22631.15789879825</v>
      </c>
      <c r="N88" s="26" t="s">
        <v>280</v>
      </c>
      <c r="O88" s="29">
        <v>53</v>
      </c>
      <c r="P88" s="10">
        <v>-555.67041368734624</v>
      </c>
      <c r="R88" s="10">
        <v>-59.306147667102138</v>
      </c>
      <c r="S88" s="10"/>
      <c r="T88" s="10">
        <v>-2826.2327591943053</v>
      </c>
      <c r="U88" s="10"/>
      <c r="V88" s="10">
        <v>-12976.712081409378</v>
      </c>
      <c r="X88" s="10">
        <v>-2546.4854150658548</v>
      </c>
      <c r="Y88" s="10"/>
      <c r="Z88" s="10">
        <v>-3666.7510817742655</v>
      </c>
      <c r="AA88" s="10"/>
      <c r="AB88" s="10">
        <v>0</v>
      </c>
      <c r="AD88" s="10">
        <f t="shared" si="30"/>
        <v>-22631.15789879825</v>
      </c>
      <c r="AF88" s="42" t="str">
        <f t="shared" si="12"/>
        <v/>
      </c>
    </row>
    <row r="89" spans="2:32" x14ac:dyDescent="0.2">
      <c r="B89" s="26">
        <f t="shared" si="31"/>
        <v>54</v>
      </c>
      <c r="D89" s="1" t="s">
        <v>139</v>
      </c>
      <c r="F89" s="36">
        <f>SUM(F82:F88)</f>
        <v>-15389.21388411652</v>
      </c>
      <c r="H89" s="36">
        <f>SUM(H82:H88)</f>
        <v>0</v>
      </c>
      <c r="K89" s="29"/>
      <c r="L89" s="36">
        <f>SUM(L82:L88)</f>
        <v>-15389.21388411652</v>
      </c>
      <c r="P89" s="43">
        <f>SUM(P82:P88)</f>
        <v>-377.85653228835321</v>
      </c>
      <c r="Q89" s="23"/>
      <c r="R89" s="43">
        <f>SUM(R82:R88)</f>
        <v>-40.328249892176188</v>
      </c>
      <c r="S89" s="23"/>
      <c r="T89" s="43">
        <f>SUM(T82:T88)</f>
        <v>-1921.8415872502712</v>
      </c>
      <c r="U89" s="23"/>
      <c r="V89" s="43">
        <f>SUM(V82:V88)</f>
        <v>-8824.1794178817618</v>
      </c>
      <c r="W89" s="108"/>
      <c r="X89" s="43">
        <f>SUM(X82:X88)</f>
        <v>-1731.6130655123325</v>
      </c>
      <c r="Y89" s="23"/>
      <c r="Z89" s="43">
        <f>SUM(Z82:Z88)</f>
        <v>-2493.3950312916259</v>
      </c>
      <c r="AA89" s="23"/>
      <c r="AB89" s="43">
        <f>SUM(AB82:AB88)</f>
        <v>0</v>
      </c>
      <c r="AC89" s="5"/>
      <c r="AD89" s="43">
        <f>SUM(AD82:AD88)</f>
        <v>-15389.213884116518</v>
      </c>
      <c r="AF89" s="42" t="str">
        <f t="shared" si="12"/>
        <v/>
      </c>
    </row>
    <row r="90" spans="2:32" x14ac:dyDescent="0.2">
      <c r="W90" s="26"/>
      <c r="AF90" s="42" t="str">
        <f t="shared" si="12"/>
        <v/>
      </c>
    </row>
    <row r="91" spans="2:32" x14ac:dyDescent="0.2">
      <c r="AF91" s="42" t="str">
        <f t="shared" si="12"/>
        <v/>
      </c>
    </row>
    <row r="92" spans="2:32" x14ac:dyDescent="0.2">
      <c r="B92" s="26">
        <f>B89+1</f>
        <v>55</v>
      </c>
      <c r="D92" s="1" t="s">
        <v>140</v>
      </c>
      <c r="F92" s="36">
        <f>F79+F89</f>
        <v>2606329.5708189611</v>
      </c>
      <c r="H92" s="36">
        <f>H79+H89</f>
        <v>0</v>
      </c>
      <c r="L92" s="36">
        <f>L79+L89</f>
        <v>2606329.5708189611</v>
      </c>
      <c r="P92" s="45">
        <f>P79+P89</f>
        <v>63888.057654086675</v>
      </c>
      <c r="Q92" s="5"/>
      <c r="R92" s="45">
        <f>R79+R89</f>
        <v>6818.7085150973935</v>
      </c>
      <c r="S92" s="5"/>
      <c r="T92" s="45">
        <f>T79+T89</f>
        <v>324984.5213460137</v>
      </c>
      <c r="U92" s="5"/>
      <c r="V92" s="45">
        <f>V79+V89</f>
        <v>1495554.0249630243</v>
      </c>
      <c r="W92" s="5"/>
      <c r="X92" s="45">
        <f>X79+X89</f>
        <v>292917.65784101782</v>
      </c>
      <c r="Y92" s="5"/>
      <c r="Z92" s="45">
        <f>Z79+Z89</f>
        <v>422166.60049972107</v>
      </c>
      <c r="AA92" s="5"/>
      <c r="AB92" s="45">
        <f>AB79+AB89</f>
        <v>0</v>
      </c>
      <c r="AC92" s="5"/>
      <c r="AD92" s="45">
        <f>AD79+AD89</f>
        <v>2606329.5708189611</v>
      </c>
      <c r="AF92" s="42" t="str">
        <f t="shared" si="12"/>
        <v/>
      </c>
    </row>
    <row r="93" spans="2:32" x14ac:dyDescent="0.2">
      <c r="AF93" s="42" t="str">
        <f t="shared" si="12"/>
        <v/>
      </c>
    </row>
    <row r="94" spans="2:32" x14ac:dyDescent="0.2">
      <c r="AF94" s="42" t="str">
        <f t="shared" si="12"/>
        <v/>
      </c>
    </row>
    <row r="95" spans="2:32" x14ac:dyDescent="0.2">
      <c r="B95" s="26">
        <f>B92+1</f>
        <v>56</v>
      </c>
      <c r="D95" s="1" t="s">
        <v>141</v>
      </c>
      <c r="F95" s="115">
        <v>6.0821321807016528E-2</v>
      </c>
      <c r="G95" s="116"/>
      <c r="H95" s="115">
        <f>F95</f>
        <v>6.0821321807016528E-2</v>
      </c>
      <c r="I95" s="116"/>
      <c r="J95" s="116"/>
      <c r="K95" s="117"/>
      <c r="L95" s="115">
        <v>6.0821321807016528E-2</v>
      </c>
      <c r="M95" s="119"/>
      <c r="N95" s="119"/>
      <c r="O95" s="117"/>
      <c r="P95" s="118">
        <f>$F$95</f>
        <v>6.0821321807016528E-2</v>
      </c>
      <c r="Q95" s="119"/>
      <c r="R95" s="118">
        <f>$F$95</f>
        <v>6.0821321807016528E-2</v>
      </c>
      <c r="S95" s="119"/>
      <c r="T95" s="118">
        <f>$F$95</f>
        <v>6.0821321807016528E-2</v>
      </c>
      <c r="U95" s="119"/>
      <c r="V95" s="118">
        <f>$F$95</f>
        <v>6.0821321807016528E-2</v>
      </c>
      <c r="W95" s="118"/>
      <c r="X95" s="118">
        <f>$F$95</f>
        <v>6.0821321807016528E-2</v>
      </c>
      <c r="Y95" s="119"/>
      <c r="Z95" s="118">
        <f>$F$95</f>
        <v>6.0821321807016528E-2</v>
      </c>
      <c r="AA95" s="119"/>
      <c r="AB95" s="118">
        <f>$F$95</f>
        <v>6.0821321807016528E-2</v>
      </c>
      <c r="AD95" s="47"/>
      <c r="AF95" s="42"/>
    </row>
    <row r="96" spans="2:32" x14ac:dyDescent="0.2">
      <c r="AF96" s="42" t="str">
        <f t="shared" si="12"/>
        <v/>
      </c>
    </row>
    <row r="97" spans="2:32" x14ac:dyDescent="0.2">
      <c r="B97" s="26">
        <f>B95+1</f>
        <v>57</v>
      </c>
      <c r="D97" s="1" t="s">
        <v>142</v>
      </c>
      <c r="F97" s="36">
        <f>F92*F95</f>
        <v>158520.4095619233</v>
      </c>
      <c r="H97" s="36">
        <f>H92*H95</f>
        <v>0</v>
      </c>
      <c r="L97" s="36">
        <f>L92*L95</f>
        <v>158520.4095619233</v>
      </c>
      <c r="P97" s="45">
        <f>P92*P95</f>
        <v>3885.756114204431</v>
      </c>
      <c r="R97" s="45">
        <f>R92*R95</f>
        <v>414.72286490498237</v>
      </c>
      <c r="T97" s="45">
        <f>T92*T95</f>
        <v>19765.988155085131</v>
      </c>
      <c r="V97" s="45">
        <f>V92*V95</f>
        <v>90961.572632054929</v>
      </c>
      <c r="X97" s="45">
        <f>X92*X95</f>
        <v>17815.639130506104</v>
      </c>
      <c r="Z97" s="45">
        <f>Z92*Z95</f>
        <v>25676.730665167721</v>
      </c>
      <c r="AA97" s="5"/>
      <c r="AB97" s="45">
        <f>AB92*AB95</f>
        <v>0</v>
      </c>
      <c r="AD97" s="45">
        <f>P97+R97+T97+V97+X97+Z97+AB97</f>
        <v>158520.4095619233</v>
      </c>
      <c r="AF97" s="42" t="str">
        <f t="shared" si="12"/>
        <v/>
      </c>
    </row>
    <row r="98" spans="2:32" x14ac:dyDescent="0.2">
      <c r="F98" s="35"/>
      <c r="H98" s="35"/>
      <c r="L98" s="35"/>
      <c r="AD98" s="1">
        <f t="shared" ref="AD98:AD99" si="32">P98+R98+T98+V98+X98+Z98+AB98</f>
        <v>0</v>
      </c>
      <c r="AF98" s="42" t="str">
        <f t="shared" si="12"/>
        <v/>
      </c>
    </row>
    <row r="99" spans="2:32" x14ac:dyDescent="0.2">
      <c r="F99" s="35"/>
      <c r="H99" s="35"/>
      <c r="L99" s="35"/>
      <c r="AD99" s="1">
        <f t="shared" si="32"/>
        <v>0</v>
      </c>
      <c r="AF99" s="42" t="str">
        <f t="shared" si="12"/>
        <v/>
      </c>
    </row>
    <row r="100" spans="2:32" x14ac:dyDescent="0.2">
      <c r="D100" s="8" t="s">
        <v>21</v>
      </c>
      <c r="AF100" s="42" t="str">
        <f t="shared" si="12"/>
        <v/>
      </c>
    </row>
    <row r="101" spans="2:32" x14ac:dyDescent="0.2">
      <c r="AF101" s="42" t="str">
        <f t="shared" si="12"/>
        <v/>
      </c>
    </row>
    <row r="102" spans="2:32" x14ac:dyDescent="0.2">
      <c r="B102" s="26">
        <f>B97+1</f>
        <v>58</v>
      </c>
      <c r="D102" s="1" t="s">
        <v>143</v>
      </c>
      <c r="F102" s="35">
        <v>82421.141572556502</v>
      </c>
      <c r="H102" s="35"/>
      <c r="K102" s="29">
        <v>0</v>
      </c>
      <c r="L102" s="35">
        <f t="shared" ref="L102:L103" si="33">F102-H102</f>
        <v>82421.141572556502</v>
      </c>
      <c r="N102" s="26" t="s">
        <v>281</v>
      </c>
      <c r="O102" s="29">
        <v>20</v>
      </c>
      <c r="P102" s="10">
        <v>2855.622039833414</v>
      </c>
      <c r="R102" s="10">
        <v>416.91594646719744</v>
      </c>
      <c r="S102" s="10"/>
      <c r="T102" s="10">
        <v>12907.437187673129</v>
      </c>
      <c r="U102" s="10"/>
      <c r="V102" s="10">
        <v>52489.520001681689</v>
      </c>
      <c r="X102" s="10">
        <v>4933.7362080497405</v>
      </c>
      <c r="Y102" s="10"/>
      <c r="Z102" s="10">
        <v>8817.9101888513178</v>
      </c>
      <c r="AA102" s="10"/>
      <c r="AB102" s="10">
        <v>0</v>
      </c>
      <c r="AD102" s="10">
        <f t="shared" ref="AD102:AD103" si="34">P102+R102+T102+V102+X102+Z102+AB102</f>
        <v>82421.141572556488</v>
      </c>
      <c r="AF102" s="42" t="str">
        <f t="shared" si="12"/>
        <v/>
      </c>
    </row>
    <row r="103" spans="2:32" x14ac:dyDescent="0.2">
      <c r="B103" s="26">
        <f>B102+1</f>
        <v>59</v>
      </c>
      <c r="D103" s="1" t="s">
        <v>118</v>
      </c>
      <c r="F103" s="51">
        <v>7071.8904647083718</v>
      </c>
      <c r="H103" s="51"/>
      <c r="K103" s="29">
        <v>0</v>
      </c>
      <c r="L103" s="51">
        <f t="shared" si="33"/>
        <v>7071.8904647083718</v>
      </c>
      <c r="N103" s="26" t="s">
        <v>274</v>
      </c>
      <c r="O103" s="29">
        <v>23</v>
      </c>
      <c r="P103" s="10">
        <v>249.67717302385779</v>
      </c>
      <c r="R103" s="10">
        <v>35.921767856445399</v>
      </c>
      <c r="S103" s="10"/>
      <c r="T103" s="10">
        <v>935.69152727778203</v>
      </c>
      <c r="U103" s="10"/>
      <c r="V103" s="10">
        <v>4125.4205634609298</v>
      </c>
      <c r="X103" s="10">
        <v>616.97891696643887</v>
      </c>
      <c r="Y103" s="10"/>
      <c r="Z103" s="10">
        <v>1108.2005161229183</v>
      </c>
      <c r="AA103" s="10"/>
      <c r="AB103" s="10">
        <v>0</v>
      </c>
      <c r="AD103" s="23">
        <f t="shared" si="34"/>
        <v>7071.8904647083727</v>
      </c>
      <c r="AF103" s="42" t="str">
        <f t="shared" si="12"/>
        <v/>
      </c>
    </row>
    <row r="104" spans="2:32" x14ac:dyDescent="0.2">
      <c r="B104" s="26">
        <f>B103+1</f>
        <v>60</v>
      </c>
      <c r="D104" s="1" t="s">
        <v>145</v>
      </c>
      <c r="F104" s="36">
        <f>F102+F103</f>
        <v>89493.032037264871</v>
      </c>
      <c r="H104" s="36">
        <f>H102+H103</f>
        <v>0</v>
      </c>
      <c r="L104" s="36">
        <f>L102+L103</f>
        <v>89493.032037264871</v>
      </c>
      <c r="P104" s="45">
        <f>P102+P103</f>
        <v>3105.2992128572719</v>
      </c>
      <c r="R104" s="45">
        <f>R102+R103</f>
        <v>452.83771432364284</v>
      </c>
      <c r="T104" s="45">
        <f>T102+T103</f>
        <v>13843.128714950912</v>
      </c>
      <c r="V104" s="45">
        <f>V102+V103</f>
        <v>56614.94056514262</v>
      </c>
      <c r="X104" s="45">
        <f>X102+X103</f>
        <v>5550.7151250161796</v>
      </c>
      <c r="Z104" s="45">
        <f>Z102+Z103</f>
        <v>9926.1107049742368</v>
      </c>
      <c r="AB104" s="45">
        <f>AB102+AB103</f>
        <v>0</v>
      </c>
      <c r="AD104" s="45">
        <f>AD102+AD103</f>
        <v>89493.032037264857</v>
      </c>
      <c r="AF104" s="42" t="str">
        <f t="shared" si="12"/>
        <v/>
      </c>
    </row>
    <row r="105" spans="2:32" x14ac:dyDescent="0.2">
      <c r="AF105" s="42" t="str">
        <f t="shared" si="12"/>
        <v/>
      </c>
    </row>
    <row r="106" spans="2:32" x14ac:dyDescent="0.2">
      <c r="D106" s="8" t="s">
        <v>146</v>
      </c>
      <c r="F106" s="35"/>
      <c r="H106" s="35"/>
      <c r="L106" s="35"/>
      <c r="AF106" s="42" t="str">
        <f t="shared" si="12"/>
        <v/>
      </c>
    </row>
    <row r="107" spans="2:32" x14ac:dyDescent="0.2">
      <c r="F107" s="35"/>
      <c r="H107" s="35"/>
      <c r="L107" s="35"/>
      <c r="AF107" s="42" t="str">
        <f t="shared" si="12"/>
        <v/>
      </c>
    </row>
    <row r="108" spans="2:32" x14ac:dyDescent="0.2">
      <c r="B108" s="26">
        <f>B104+1</f>
        <v>61</v>
      </c>
      <c r="D108" s="1" t="s">
        <v>147</v>
      </c>
      <c r="F108" s="35">
        <v>20456.591316541941</v>
      </c>
      <c r="H108" s="35"/>
      <c r="K108" s="29">
        <v>0</v>
      </c>
      <c r="L108" s="35">
        <f t="shared" ref="L108:L109" si="35">F108-H108</f>
        <v>20456.591316541941</v>
      </c>
      <c r="N108" s="26" t="s">
        <v>282</v>
      </c>
      <c r="O108" s="29">
        <v>62</v>
      </c>
      <c r="P108" s="10">
        <v>501.44536595448903</v>
      </c>
      <c r="R108" s="10">
        <v>53.518762539359955</v>
      </c>
      <c r="S108" s="10"/>
      <c r="T108" s="10">
        <v>2550.7424739414073</v>
      </c>
      <c r="U108" s="10"/>
      <c r="V108" s="10">
        <v>11738.322667637432</v>
      </c>
      <c r="X108" s="10">
        <v>2299.0556846460254</v>
      </c>
      <c r="Y108" s="10"/>
      <c r="Z108" s="10">
        <v>3313.5063618232257</v>
      </c>
      <c r="AA108" s="10"/>
      <c r="AB108" s="10">
        <v>0</v>
      </c>
      <c r="AD108" s="10">
        <f t="shared" ref="AD108:AD109" si="36">P108+R108+T108+V108+X108+Z108+AB108</f>
        <v>20456.591316541941</v>
      </c>
      <c r="AF108" s="42" t="str">
        <f t="shared" si="12"/>
        <v/>
      </c>
    </row>
    <row r="109" spans="2:32" x14ac:dyDescent="0.2">
      <c r="B109" s="26">
        <f>B108+1</f>
        <v>62</v>
      </c>
      <c r="D109" s="1" t="s">
        <v>149</v>
      </c>
      <c r="F109" s="35">
        <v>25970.862333656336</v>
      </c>
      <c r="H109" s="35"/>
      <c r="K109" s="29">
        <v>0</v>
      </c>
      <c r="L109" s="35">
        <f t="shared" si="35"/>
        <v>25970.862333656336</v>
      </c>
      <c r="N109" s="26" t="s">
        <v>283</v>
      </c>
      <c r="O109" s="29">
        <v>59</v>
      </c>
      <c r="P109" s="10">
        <v>2489.2500370025618</v>
      </c>
      <c r="R109" s="10">
        <v>20.461271526811231</v>
      </c>
      <c r="S109" s="10"/>
      <c r="T109" s="10">
        <v>1082.306689369793</v>
      </c>
      <c r="U109" s="10"/>
      <c r="V109" s="10">
        <v>17907.616544831231</v>
      </c>
      <c r="X109" s="10">
        <v>1041.3982096617547</v>
      </c>
      <c r="Y109" s="10"/>
      <c r="Z109" s="10">
        <v>3429.8295812641823</v>
      </c>
      <c r="AA109" s="10"/>
      <c r="AB109" s="10">
        <v>0</v>
      </c>
      <c r="AD109" s="10">
        <f t="shared" si="36"/>
        <v>25970.862333656332</v>
      </c>
      <c r="AF109" s="42" t="str">
        <f t="shared" si="12"/>
        <v/>
      </c>
    </row>
    <row r="110" spans="2:32" x14ac:dyDescent="0.2">
      <c r="B110" s="26">
        <f>B109+1</f>
        <v>63</v>
      </c>
      <c r="D110" s="1" t="s">
        <v>151</v>
      </c>
      <c r="F110" s="36">
        <f>F108+F109</f>
        <v>46427.45365019828</v>
      </c>
      <c r="H110" s="36">
        <f>H108+H109</f>
        <v>0</v>
      </c>
      <c r="L110" s="36">
        <f>L108+L109</f>
        <v>46427.45365019828</v>
      </c>
      <c r="P110" s="45">
        <f>P108+P109</f>
        <v>2990.6954029570506</v>
      </c>
      <c r="R110" s="45">
        <f>R108+R109</f>
        <v>73.980034066171186</v>
      </c>
      <c r="T110" s="45">
        <f>T108+T109</f>
        <v>3633.0491633112006</v>
      </c>
      <c r="V110" s="45">
        <f>V108+V109</f>
        <v>29645.939212468664</v>
      </c>
      <c r="X110" s="45">
        <f>X108+X109</f>
        <v>3340.45389430778</v>
      </c>
      <c r="Z110" s="45">
        <f>Z108+Z109</f>
        <v>6743.3359430874079</v>
      </c>
      <c r="AB110" s="45">
        <f>AB108+AB109</f>
        <v>0</v>
      </c>
      <c r="AD110" s="45">
        <f>AD108+AD109</f>
        <v>46427.453650198273</v>
      </c>
      <c r="AF110" s="42" t="str">
        <f t="shared" si="12"/>
        <v/>
      </c>
    </row>
    <row r="111" spans="2:32" x14ac:dyDescent="0.2">
      <c r="AF111" s="42" t="str">
        <f t="shared" si="12"/>
        <v/>
      </c>
    </row>
    <row r="112" spans="2:32" x14ac:dyDescent="0.2">
      <c r="AF112" s="42" t="str">
        <f t="shared" si="12"/>
        <v/>
      </c>
    </row>
    <row r="113" spans="2:52" x14ac:dyDescent="0.2">
      <c r="D113" s="8" t="s">
        <v>152</v>
      </c>
      <c r="AF113" s="42" t="str">
        <f t="shared" si="12"/>
        <v/>
      </c>
      <c r="AI113" s="19"/>
      <c r="AJ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Z113" s="19"/>
    </row>
    <row r="114" spans="2:52" x14ac:dyDescent="0.2">
      <c r="AF114" s="42" t="str">
        <f t="shared" si="12"/>
        <v/>
      </c>
      <c r="AI114" s="19"/>
      <c r="AJ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Z114" s="19"/>
    </row>
    <row r="115" spans="2:52" x14ac:dyDescent="0.2">
      <c r="D115" s="1" t="s">
        <v>8</v>
      </c>
      <c r="AF115" s="42" t="str">
        <f t="shared" si="12"/>
        <v/>
      </c>
    </row>
    <row r="116" spans="2:52" x14ac:dyDescent="0.2">
      <c r="B116" s="26">
        <f>B110+1</f>
        <v>64</v>
      </c>
      <c r="D116" s="12" t="s">
        <v>153</v>
      </c>
      <c r="F116" s="35">
        <v>0</v>
      </c>
      <c r="H116" s="17"/>
      <c r="K116" s="29">
        <v>0</v>
      </c>
      <c r="L116" s="35">
        <f t="shared" ref="L116:L160" si="37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X116" s="10">
        <v>0</v>
      </c>
      <c r="Y116" s="10"/>
      <c r="Z116" s="10">
        <v>0</v>
      </c>
      <c r="AA116" s="10"/>
      <c r="AB116" s="10">
        <v>0</v>
      </c>
      <c r="AD116" s="10">
        <f t="shared" ref="AD116:AD160" si="38">P116+R116+T116+V116+X116+Z116+AB116</f>
        <v>0</v>
      </c>
      <c r="AF116" s="42" t="str">
        <f t="shared" si="12"/>
        <v/>
      </c>
      <c r="AI116" s="156"/>
      <c r="AJ116" s="162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Z116" s="35"/>
    </row>
    <row r="117" spans="2:52" x14ac:dyDescent="0.2">
      <c r="B117" s="26">
        <f t="shared" ref="B117:B122" si="39">B116+1</f>
        <v>65</v>
      </c>
      <c r="D117" s="12" t="s">
        <v>155</v>
      </c>
      <c r="F117" s="35">
        <v>18533.95038585359</v>
      </c>
      <c r="H117" s="17"/>
      <c r="K117" s="29">
        <v>0</v>
      </c>
      <c r="L117" s="35">
        <f t="shared" si="37"/>
        <v>18533.95038585359</v>
      </c>
      <c r="N117" s="26" t="s">
        <v>284</v>
      </c>
      <c r="O117" s="29">
        <v>11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X117" s="10">
        <v>0</v>
      </c>
      <c r="Y117" s="10"/>
      <c r="Z117" s="10">
        <v>0</v>
      </c>
      <c r="AA117" s="10"/>
      <c r="AB117" s="10">
        <v>18533.95038585359</v>
      </c>
      <c r="AD117" s="10">
        <f t="shared" si="38"/>
        <v>18533.95038585359</v>
      </c>
      <c r="AF117" s="42" t="str">
        <f t="shared" si="12"/>
        <v/>
      </c>
      <c r="AI117" s="156"/>
      <c r="AJ117" s="162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Z117" s="35"/>
    </row>
    <row r="118" spans="2:52" x14ac:dyDescent="0.2">
      <c r="B118" s="26">
        <f t="shared" si="39"/>
        <v>66</v>
      </c>
      <c r="D118" s="12" t="s">
        <v>157</v>
      </c>
      <c r="F118" s="35">
        <v>10628.242000188779</v>
      </c>
      <c r="H118" s="17"/>
      <c r="K118" s="29">
        <v>0</v>
      </c>
      <c r="L118" s="35">
        <f t="shared" si="37"/>
        <v>10628.242000188779</v>
      </c>
      <c r="N118" s="26" t="s">
        <v>284</v>
      </c>
      <c r="O118" s="29">
        <v>11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X118" s="10">
        <v>0</v>
      </c>
      <c r="Y118" s="10"/>
      <c r="Z118" s="10">
        <v>0</v>
      </c>
      <c r="AA118" s="10"/>
      <c r="AB118" s="10">
        <v>10628.242000188779</v>
      </c>
      <c r="AD118" s="10">
        <f t="shared" si="38"/>
        <v>10628.242000188779</v>
      </c>
      <c r="AF118" s="42" t="str">
        <f t="shared" si="12"/>
        <v/>
      </c>
      <c r="AI118" s="156"/>
      <c r="AJ118" s="162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Z118" s="35"/>
    </row>
    <row r="119" spans="2:52" x14ac:dyDescent="0.2">
      <c r="B119" s="26">
        <f t="shared" si="39"/>
        <v>67</v>
      </c>
      <c r="D119" s="12" t="s">
        <v>159</v>
      </c>
      <c r="F119" s="35">
        <v>751.50387464030882</v>
      </c>
      <c r="H119" s="17"/>
      <c r="K119" s="29">
        <v>0</v>
      </c>
      <c r="L119" s="35">
        <f t="shared" si="37"/>
        <v>751.50387464030882</v>
      </c>
      <c r="N119" s="26" t="s">
        <v>284</v>
      </c>
      <c r="O119" s="29">
        <v>11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X119" s="10">
        <v>0</v>
      </c>
      <c r="Y119" s="10"/>
      <c r="Z119" s="10">
        <v>0</v>
      </c>
      <c r="AA119" s="10"/>
      <c r="AB119" s="10">
        <v>751.50387464030882</v>
      </c>
      <c r="AD119" s="10">
        <f t="shared" si="38"/>
        <v>751.50387464030882</v>
      </c>
      <c r="AF119" s="42"/>
      <c r="AI119" s="156"/>
      <c r="AJ119" s="162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Z119" s="35"/>
    </row>
    <row r="120" spans="2:52" x14ac:dyDescent="0.2">
      <c r="B120" s="26">
        <f t="shared" si="39"/>
        <v>68</v>
      </c>
      <c r="D120" s="12" t="s">
        <v>161</v>
      </c>
      <c r="F120" s="35">
        <v>0</v>
      </c>
      <c r="H120" s="17"/>
      <c r="K120" s="29">
        <v>0</v>
      </c>
      <c r="L120" s="35">
        <f t="shared" si="37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X120" s="10">
        <v>0</v>
      </c>
      <c r="Y120" s="10"/>
      <c r="Z120" s="10">
        <v>0</v>
      </c>
      <c r="AA120" s="10"/>
      <c r="AB120" s="10">
        <v>0</v>
      </c>
      <c r="AD120" s="10">
        <f t="shared" si="38"/>
        <v>0</v>
      </c>
      <c r="AF120" s="42" t="str">
        <f t="shared" ref="AF120:AF180" si="40">IF(ROUND(F120,4)=ROUND(AD120,4), "", "check")</f>
        <v/>
      </c>
      <c r="AI120" s="156"/>
      <c r="AJ120" s="162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Z120" s="35"/>
    </row>
    <row r="121" spans="2:52" x14ac:dyDescent="0.2">
      <c r="B121" s="26">
        <f t="shared" si="39"/>
        <v>69</v>
      </c>
      <c r="D121" s="12" t="s">
        <v>162</v>
      </c>
      <c r="F121" s="35">
        <v>15221.404780000001</v>
      </c>
      <c r="H121" s="17"/>
      <c r="K121" s="29">
        <v>0</v>
      </c>
      <c r="L121" s="35">
        <f t="shared" si="37"/>
        <v>15221.404780000001</v>
      </c>
      <c r="N121" s="26" t="s">
        <v>285</v>
      </c>
      <c r="O121" s="29">
        <v>5</v>
      </c>
      <c r="P121" s="10">
        <v>0</v>
      </c>
      <c r="R121" s="10">
        <v>0</v>
      </c>
      <c r="S121" s="10"/>
      <c r="T121" s="10">
        <v>0</v>
      </c>
      <c r="U121" s="10"/>
      <c r="V121" s="10">
        <v>15221.404780000001</v>
      </c>
      <c r="X121" s="10">
        <v>0</v>
      </c>
      <c r="Y121" s="10"/>
      <c r="Z121" s="10">
        <v>0</v>
      </c>
      <c r="AA121" s="10"/>
      <c r="AB121" s="10">
        <v>0</v>
      </c>
      <c r="AD121" s="10">
        <f t="shared" si="38"/>
        <v>15221.404780000001</v>
      </c>
      <c r="AF121" s="42"/>
      <c r="AI121" s="156"/>
      <c r="AJ121" s="162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Z121" s="35"/>
    </row>
    <row r="122" spans="2:52" x14ac:dyDescent="0.2">
      <c r="B122" s="26">
        <f t="shared" si="39"/>
        <v>70</v>
      </c>
      <c r="D122" s="12" t="s">
        <v>164</v>
      </c>
      <c r="F122" s="35">
        <v>1294.5219427863499</v>
      </c>
      <c r="H122" s="17"/>
      <c r="K122" s="29">
        <v>0</v>
      </c>
      <c r="L122" s="35">
        <f t="shared" si="37"/>
        <v>1294.5219427863499</v>
      </c>
      <c r="N122" s="26" t="s">
        <v>286</v>
      </c>
      <c r="O122" s="29">
        <v>8</v>
      </c>
      <c r="P122" s="10">
        <v>0</v>
      </c>
      <c r="R122" s="10">
        <v>0</v>
      </c>
      <c r="S122" s="10"/>
      <c r="T122" s="10">
        <v>0</v>
      </c>
      <c r="U122" s="10"/>
      <c r="V122" s="10">
        <v>0</v>
      </c>
      <c r="X122" s="10">
        <v>0</v>
      </c>
      <c r="Y122" s="10"/>
      <c r="Z122" s="10">
        <v>1294.5219427863499</v>
      </c>
      <c r="AA122" s="10"/>
      <c r="AB122" s="10">
        <v>0</v>
      </c>
      <c r="AD122" s="10">
        <f t="shared" si="38"/>
        <v>1294.5219427863499</v>
      </c>
      <c r="AF122" s="42" t="str">
        <f t="shared" si="40"/>
        <v/>
      </c>
      <c r="AI122" s="156"/>
      <c r="AJ122" s="162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Z122" s="35"/>
    </row>
    <row r="123" spans="2:52" x14ac:dyDescent="0.2">
      <c r="D123" s="1" t="s">
        <v>9</v>
      </c>
      <c r="K123" s="29"/>
      <c r="O123" s="29"/>
      <c r="AD123" s="10"/>
      <c r="AF123" s="42" t="str">
        <f t="shared" si="40"/>
        <v/>
      </c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Z123" s="35"/>
    </row>
    <row r="124" spans="2:52" x14ac:dyDescent="0.2">
      <c r="B124" s="26">
        <f>B122+1</f>
        <v>71</v>
      </c>
      <c r="D124" s="12" t="s">
        <v>166</v>
      </c>
      <c r="F124" s="35">
        <v>0</v>
      </c>
      <c r="H124" s="17"/>
      <c r="K124" s="29">
        <v>0</v>
      </c>
      <c r="L124" s="35">
        <f t="shared" si="37"/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X124" s="10">
        <v>0</v>
      </c>
      <c r="Y124" s="10"/>
      <c r="Z124" s="10">
        <v>0</v>
      </c>
      <c r="AA124" s="10"/>
      <c r="AB124" s="10">
        <v>0</v>
      </c>
      <c r="AD124" s="10">
        <f t="shared" si="38"/>
        <v>0</v>
      </c>
      <c r="AF124" s="42" t="str">
        <f t="shared" si="40"/>
        <v/>
      </c>
      <c r="AI124" s="156"/>
      <c r="AJ124" s="162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Z124" s="35"/>
    </row>
    <row r="125" spans="2:52" x14ac:dyDescent="0.2">
      <c r="B125" s="26">
        <f t="shared" ref="B125:B131" si="41">B124+1</f>
        <v>72</v>
      </c>
      <c r="D125" s="12" t="s">
        <v>167</v>
      </c>
      <c r="F125" s="35">
        <v>2979.4091778992783</v>
      </c>
      <c r="H125" s="17"/>
      <c r="K125" s="29">
        <v>0</v>
      </c>
      <c r="L125" s="35">
        <f t="shared" si="37"/>
        <v>2979.4091778992783</v>
      </c>
      <c r="N125" s="26" t="s">
        <v>287</v>
      </c>
      <c r="O125" s="29">
        <v>2</v>
      </c>
      <c r="P125" s="10">
        <v>0</v>
      </c>
      <c r="R125" s="10">
        <v>0</v>
      </c>
      <c r="S125" s="10"/>
      <c r="T125" s="10">
        <v>0</v>
      </c>
      <c r="U125" s="10"/>
      <c r="V125" s="10">
        <v>2511.6370198426134</v>
      </c>
      <c r="X125" s="10">
        <v>0</v>
      </c>
      <c r="Y125" s="10"/>
      <c r="Z125" s="10">
        <v>467.77215805666492</v>
      </c>
      <c r="AA125" s="10"/>
      <c r="AB125" s="10">
        <v>0</v>
      </c>
      <c r="AD125" s="10">
        <f t="shared" si="38"/>
        <v>2979.4091778992783</v>
      </c>
      <c r="AF125" s="42" t="str">
        <f t="shared" si="40"/>
        <v/>
      </c>
      <c r="AI125" s="156"/>
      <c r="AJ125" s="162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Z125" s="35"/>
    </row>
    <row r="126" spans="2:52" x14ac:dyDescent="0.2">
      <c r="B126" s="26">
        <f t="shared" si="41"/>
        <v>73</v>
      </c>
      <c r="D126" s="12" t="s">
        <v>169</v>
      </c>
      <c r="F126" s="35">
        <v>0</v>
      </c>
      <c r="H126" s="17"/>
      <c r="K126" s="29">
        <v>0</v>
      </c>
      <c r="L126" s="35">
        <f t="shared" si="37"/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X126" s="10">
        <v>0</v>
      </c>
      <c r="Y126" s="10"/>
      <c r="Z126" s="10">
        <v>0</v>
      </c>
      <c r="AA126" s="10"/>
      <c r="AB126" s="10">
        <v>0</v>
      </c>
      <c r="AD126" s="10">
        <f t="shared" si="38"/>
        <v>0</v>
      </c>
      <c r="AF126" s="42" t="str">
        <f t="shared" si="40"/>
        <v/>
      </c>
      <c r="AI126" s="156"/>
      <c r="AJ126" s="162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Z126" s="35"/>
    </row>
    <row r="127" spans="2:52" x14ac:dyDescent="0.2">
      <c r="B127" s="26">
        <f t="shared" si="41"/>
        <v>74</v>
      </c>
      <c r="D127" s="12" t="s">
        <v>170</v>
      </c>
      <c r="F127" s="35">
        <v>2298.0747132235433</v>
      </c>
      <c r="H127" s="17"/>
      <c r="K127" s="29">
        <v>0</v>
      </c>
      <c r="L127" s="35">
        <f t="shared" si="37"/>
        <v>2298.0747132235433</v>
      </c>
      <c r="N127" s="26" t="s">
        <v>287</v>
      </c>
      <c r="O127" s="29">
        <v>2</v>
      </c>
      <c r="P127" s="10">
        <v>0</v>
      </c>
      <c r="R127" s="10">
        <v>0</v>
      </c>
      <c r="S127" s="10"/>
      <c r="T127" s="10">
        <v>0</v>
      </c>
      <c r="U127" s="10"/>
      <c r="V127" s="10">
        <v>1937.2731905746898</v>
      </c>
      <c r="X127" s="10">
        <v>0</v>
      </c>
      <c r="Y127" s="10"/>
      <c r="Z127" s="10">
        <v>360.80152264885345</v>
      </c>
      <c r="AA127" s="10"/>
      <c r="AB127" s="10">
        <v>0</v>
      </c>
      <c r="AD127" s="10">
        <f t="shared" si="38"/>
        <v>2298.0747132235433</v>
      </c>
      <c r="AF127" s="42" t="str">
        <f t="shared" si="40"/>
        <v/>
      </c>
      <c r="AI127" s="156"/>
      <c r="AJ127" s="162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Z127" s="35"/>
    </row>
    <row r="128" spans="2:52" x14ac:dyDescent="0.2">
      <c r="B128" s="26">
        <f t="shared" si="41"/>
        <v>75</v>
      </c>
      <c r="D128" s="12" t="s">
        <v>101</v>
      </c>
      <c r="F128" s="35">
        <v>0</v>
      </c>
      <c r="H128" s="17"/>
      <c r="K128" s="29">
        <v>0</v>
      </c>
      <c r="L128" s="35">
        <f t="shared" si="37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X128" s="10">
        <v>0</v>
      </c>
      <c r="Y128" s="10"/>
      <c r="Z128" s="10">
        <v>0</v>
      </c>
      <c r="AA128" s="10"/>
      <c r="AB128" s="10">
        <v>0</v>
      </c>
      <c r="AD128" s="10">
        <f t="shared" si="38"/>
        <v>0</v>
      </c>
      <c r="AF128" s="42" t="str">
        <f t="shared" si="40"/>
        <v/>
      </c>
      <c r="AI128" s="156"/>
      <c r="AJ128" s="162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Z128" s="35"/>
    </row>
    <row r="129" spans="2:52" x14ac:dyDescent="0.2">
      <c r="B129" s="26">
        <f t="shared" si="41"/>
        <v>76</v>
      </c>
      <c r="D129" s="12" t="s">
        <v>172</v>
      </c>
      <c r="F129" s="35">
        <v>0</v>
      </c>
      <c r="H129" s="17"/>
      <c r="K129" s="29">
        <v>0</v>
      </c>
      <c r="L129" s="35">
        <f t="shared" si="37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X129" s="10">
        <v>0</v>
      </c>
      <c r="Y129" s="10"/>
      <c r="Z129" s="10">
        <v>0</v>
      </c>
      <c r="AA129" s="10"/>
      <c r="AB129" s="10">
        <v>0</v>
      </c>
      <c r="AD129" s="10">
        <f t="shared" si="38"/>
        <v>0</v>
      </c>
      <c r="AF129" s="42" t="str">
        <f t="shared" si="40"/>
        <v/>
      </c>
      <c r="AI129" s="156"/>
      <c r="AJ129" s="162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Z129" s="35"/>
    </row>
    <row r="130" spans="2:52" x14ac:dyDescent="0.2">
      <c r="B130" s="26">
        <f t="shared" si="41"/>
        <v>77</v>
      </c>
      <c r="D130" s="12" t="s">
        <v>173</v>
      </c>
      <c r="F130" s="35">
        <v>0</v>
      </c>
      <c r="H130" s="17"/>
      <c r="K130" s="29">
        <v>0</v>
      </c>
      <c r="L130" s="35">
        <f t="shared" si="37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X130" s="10">
        <v>0</v>
      </c>
      <c r="Y130" s="10"/>
      <c r="Z130" s="10">
        <v>0</v>
      </c>
      <c r="AA130" s="10"/>
      <c r="AB130" s="10">
        <v>0</v>
      </c>
      <c r="AD130" s="10">
        <f t="shared" si="38"/>
        <v>0</v>
      </c>
      <c r="AF130" s="42" t="str">
        <f t="shared" si="40"/>
        <v/>
      </c>
      <c r="AI130" s="156"/>
      <c r="AJ130" s="162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Z130" s="35"/>
    </row>
    <row r="131" spans="2:52" x14ac:dyDescent="0.2">
      <c r="B131" s="26">
        <f t="shared" si="41"/>
        <v>78</v>
      </c>
      <c r="D131" s="12" t="s">
        <v>174</v>
      </c>
      <c r="F131" s="35">
        <v>0</v>
      </c>
      <c r="H131" s="17"/>
      <c r="K131" s="29">
        <v>0</v>
      </c>
      <c r="L131" s="35">
        <f t="shared" si="37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X131" s="10">
        <v>0</v>
      </c>
      <c r="Y131" s="10"/>
      <c r="Z131" s="10">
        <v>0</v>
      </c>
      <c r="AA131" s="10"/>
      <c r="AB131" s="10">
        <v>0</v>
      </c>
      <c r="AD131" s="10">
        <f t="shared" si="38"/>
        <v>0</v>
      </c>
      <c r="AF131" s="42" t="str">
        <f t="shared" si="40"/>
        <v/>
      </c>
      <c r="AI131" s="156"/>
      <c r="AJ131" s="162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Z131" s="35"/>
    </row>
    <row r="132" spans="2:52" x14ac:dyDescent="0.2">
      <c r="D132" s="1" t="s">
        <v>10</v>
      </c>
      <c r="K132" s="29"/>
      <c r="O132" s="29"/>
      <c r="AF132" s="42" t="str">
        <f t="shared" si="40"/>
        <v/>
      </c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Z132" s="35"/>
    </row>
    <row r="133" spans="2:52" x14ac:dyDescent="0.2">
      <c r="B133" s="26">
        <f>B131+1</f>
        <v>79</v>
      </c>
      <c r="D133" s="1" t="s">
        <v>175</v>
      </c>
      <c r="F133" s="35">
        <v>3740.6240013717302</v>
      </c>
      <c r="K133" s="29">
        <v>0</v>
      </c>
      <c r="L133" s="35">
        <f t="shared" si="37"/>
        <v>3740.6240013717302</v>
      </c>
      <c r="N133" s="26" t="s">
        <v>288</v>
      </c>
      <c r="O133" s="29">
        <v>71</v>
      </c>
      <c r="P133" s="10">
        <v>354.23863805992426</v>
      </c>
      <c r="R133" s="10">
        <v>65.831967530122199</v>
      </c>
      <c r="S133" s="10"/>
      <c r="T133" s="10">
        <v>842.46364528453819</v>
      </c>
      <c r="U133" s="10"/>
      <c r="V133" s="10">
        <v>1983.3291254085452</v>
      </c>
      <c r="X133" s="10">
        <v>28.857502119761179</v>
      </c>
      <c r="Y133" s="10"/>
      <c r="Z133" s="10">
        <v>465.90312296883945</v>
      </c>
      <c r="AA133" s="10"/>
      <c r="AB133" s="10">
        <v>0</v>
      </c>
      <c r="AD133" s="10">
        <f t="shared" ref="AD133" si="42">P133+R133+T133+V133+X133+Z133+AB133</f>
        <v>3740.6240013717302</v>
      </c>
      <c r="AF133" s="42" t="str">
        <f t="shared" si="40"/>
        <v/>
      </c>
      <c r="AI133" s="38"/>
      <c r="AJ133" s="162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Z133" s="35"/>
    </row>
    <row r="134" spans="2:52" x14ac:dyDescent="0.2">
      <c r="B134" s="26">
        <f>B133+1</f>
        <v>80</v>
      </c>
      <c r="D134" s="12" t="s">
        <v>176</v>
      </c>
      <c r="F134" s="35">
        <v>184.23818852302003</v>
      </c>
      <c r="H134" s="17"/>
      <c r="K134" s="29">
        <v>0</v>
      </c>
      <c r="L134" s="35">
        <f t="shared" si="37"/>
        <v>184.23818852302003</v>
      </c>
      <c r="N134" s="26" t="s">
        <v>271</v>
      </c>
      <c r="O134" s="29">
        <v>41</v>
      </c>
      <c r="P134" s="10">
        <v>0</v>
      </c>
      <c r="R134" s="10">
        <v>1.998710026332972E-2</v>
      </c>
      <c r="S134" s="10"/>
      <c r="T134" s="10">
        <v>0.75660422476074085</v>
      </c>
      <c r="U134" s="10"/>
      <c r="V134" s="10">
        <v>116.66035968609367</v>
      </c>
      <c r="X134" s="10">
        <v>29.538221622050138</v>
      </c>
      <c r="Y134" s="10"/>
      <c r="Z134" s="10">
        <v>37.263015889852163</v>
      </c>
      <c r="AA134" s="10"/>
      <c r="AB134" s="10">
        <v>0</v>
      </c>
      <c r="AD134" s="10">
        <f t="shared" si="38"/>
        <v>184.23818852302006</v>
      </c>
      <c r="AF134" s="42" t="str">
        <f t="shared" si="40"/>
        <v/>
      </c>
      <c r="AI134" s="38"/>
      <c r="AJ134" s="162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Z134" s="35"/>
    </row>
    <row r="135" spans="2:52" x14ac:dyDescent="0.2">
      <c r="B135" s="26">
        <f t="shared" ref="B135:B136" si="43">B134+1</f>
        <v>81</v>
      </c>
      <c r="D135" s="12" t="s">
        <v>170</v>
      </c>
      <c r="F135" s="35">
        <v>5613.0094337191604</v>
      </c>
      <c r="H135" s="17"/>
      <c r="K135" s="29">
        <v>0</v>
      </c>
      <c r="L135" s="35">
        <f t="shared" si="37"/>
        <v>5613.0094337191604</v>
      </c>
      <c r="N135" s="26" t="s">
        <v>272</v>
      </c>
      <c r="O135" s="29">
        <v>14</v>
      </c>
      <c r="P135" s="10">
        <v>0</v>
      </c>
      <c r="R135" s="10">
        <v>0</v>
      </c>
      <c r="S135" s="10"/>
      <c r="T135" s="10">
        <v>1272.5099354274355</v>
      </c>
      <c r="U135" s="10"/>
      <c r="V135" s="10">
        <v>4282.7231585394065</v>
      </c>
      <c r="X135" s="10">
        <v>0</v>
      </c>
      <c r="Y135" s="10"/>
      <c r="Z135" s="10">
        <v>57.776339752317384</v>
      </c>
      <c r="AA135" s="10"/>
      <c r="AB135" s="10">
        <v>0</v>
      </c>
      <c r="AD135" s="10">
        <f t="shared" si="38"/>
        <v>5613.0094337191595</v>
      </c>
      <c r="AF135" s="42" t="str">
        <f t="shared" si="40"/>
        <v/>
      </c>
      <c r="AI135" s="38"/>
      <c r="AJ135" s="162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Z135" s="35"/>
    </row>
    <row r="136" spans="2:52" x14ac:dyDescent="0.2">
      <c r="B136" s="26">
        <f t="shared" si="43"/>
        <v>82</v>
      </c>
      <c r="D136" s="12" t="s">
        <v>101</v>
      </c>
      <c r="F136" s="35">
        <v>2500.134475710754</v>
      </c>
      <c r="H136" s="17"/>
      <c r="K136" s="29">
        <v>0</v>
      </c>
      <c r="L136" s="35">
        <f t="shared" si="37"/>
        <v>2500.134475710754</v>
      </c>
      <c r="N136" s="26" t="s">
        <v>270</v>
      </c>
      <c r="O136" s="29">
        <v>47</v>
      </c>
      <c r="P136" s="10">
        <v>785.76551205461601</v>
      </c>
      <c r="R136" s="10">
        <v>146.00725024226153</v>
      </c>
      <c r="S136" s="10"/>
      <c r="T136" s="10">
        <v>595.47053897337366</v>
      </c>
      <c r="U136" s="10"/>
      <c r="V136" s="10">
        <v>0</v>
      </c>
      <c r="X136" s="10">
        <v>34.472949078971709</v>
      </c>
      <c r="Y136" s="10"/>
      <c r="Z136" s="10">
        <v>938.41822536153131</v>
      </c>
      <c r="AA136" s="10"/>
      <c r="AB136" s="10">
        <v>0</v>
      </c>
      <c r="AD136" s="10">
        <f t="shared" si="38"/>
        <v>2500.1344757107545</v>
      </c>
      <c r="AF136" s="42" t="str">
        <f t="shared" si="40"/>
        <v/>
      </c>
      <c r="AI136" s="38"/>
      <c r="AJ136" s="162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Z136" s="35"/>
    </row>
    <row r="137" spans="2:52" x14ac:dyDescent="0.2">
      <c r="D137" s="1" t="s">
        <v>11</v>
      </c>
      <c r="K137" s="29"/>
      <c r="AF137" s="42" t="str">
        <f t="shared" si="40"/>
        <v/>
      </c>
      <c r="AJ137" s="162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Z137" s="35"/>
    </row>
    <row r="138" spans="2:52" x14ac:dyDescent="0.2">
      <c r="B138" s="26">
        <f>B136+1</f>
        <v>83</v>
      </c>
      <c r="D138" s="1" t="s">
        <v>175</v>
      </c>
      <c r="F138" s="35">
        <v>0</v>
      </c>
      <c r="K138" s="29"/>
      <c r="L138" s="35">
        <f t="shared" si="37"/>
        <v>0</v>
      </c>
      <c r="P138" s="10">
        <v>0</v>
      </c>
      <c r="R138" s="10">
        <v>0</v>
      </c>
      <c r="S138" s="10"/>
      <c r="T138" s="10">
        <v>0</v>
      </c>
      <c r="U138" s="10"/>
      <c r="V138" s="10">
        <v>0</v>
      </c>
      <c r="X138" s="10">
        <v>0</v>
      </c>
      <c r="Y138" s="10"/>
      <c r="Z138" s="10">
        <v>0</v>
      </c>
      <c r="AA138" s="10"/>
      <c r="AB138" s="10">
        <v>0</v>
      </c>
      <c r="AF138" s="42" t="str">
        <f t="shared" si="40"/>
        <v/>
      </c>
      <c r="AI138" s="38"/>
      <c r="AJ138" s="162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Z138" s="35"/>
    </row>
    <row r="139" spans="2:52" x14ac:dyDescent="0.2">
      <c r="B139" s="26">
        <f>B138+1</f>
        <v>84</v>
      </c>
      <c r="D139" s="12" t="s">
        <v>177</v>
      </c>
      <c r="F139" s="35">
        <v>0</v>
      </c>
      <c r="H139" s="17"/>
      <c r="K139" s="29">
        <v>0</v>
      </c>
      <c r="L139" s="35">
        <f t="shared" si="37"/>
        <v>0</v>
      </c>
      <c r="O139" s="29">
        <v>0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X139" s="10">
        <v>0</v>
      </c>
      <c r="Y139" s="10"/>
      <c r="Z139" s="10">
        <v>0</v>
      </c>
      <c r="AA139" s="10"/>
      <c r="AB139" s="10">
        <v>0</v>
      </c>
      <c r="AD139" s="10">
        <f t="shared" si="38"/>
        <v>0</v>
      </c>
      <c r="AF139" s="42" t="str">
        <f t="shared" si="40"/>
        <v/>
      </c>
      <c r="AI139" s="38"/>
      <c r="AJ139" s="162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Z139" s="35"/>
    </row>
    <row r="140" spans="2:52" x14ac:dyDescent="0.2">
      <c r="B140" s="26">
        <f t="shared" ref="B140:B143" si="44">B139+1</f>
        <v>85</v>
      </c>
      <c r="D140" s="12" t="s">
        <v>178</v>
      </c>
      <c r="F140" s="35">
        <v>0</v>
      </c>
      <c r="H140" s="17"/>
      <c r="K140" s="29">
        <v>0</v>
      </c>
      <c r="L140" s="35">
        <f t="shared" si="37"/>
        <v>0</v>
      </c>
      <c r="O140" s="29">
        <v>0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X140" s="10">
        <v>0</v>
      </c>
      <c r="Y140" s="10"/>
      <c r="Z140" s="10">
        <v>0</v>
      </c>
      <c r="AA140" s="10"/>
      <c r="AB140" s="10">
        <v>0</v>
      </c>
      <c r="AD140" s="10">
        <f t="shared" si="38"/>
        <v>0</v>
      </c>
      <c r="AF140" s="42" t="str">
        <f t="shared" si="40"/>
        <v/>
      </c>
      <c r="AI140" s="38"/>
      <c r="AJ140" s="162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Z140" s="35"/>
    </row>
    <row r="141" spans="2:52" x14ac:dyDescent="0.2">
      <c r="B141" s="26">
        <f t="shared" si="44"/>
        <v>86</v>
      </c>
      <c r="D141" s="12" t="s">
        <v>179</v>
      </c>
      <c r="F141" s="35">
        <v>0</v>
      </c>
      <c r="H141" s="17"/>
      <c r="K141" s="29">
        <v>0</v>
      </c>
      <c r="L141" s="35">
        <f t="shared" si="37"/>
        <v>0</v>
      </c>
      <c r="O141" s="29">
        <v>0</v>
      </c>
      <c r="P141" s="10">
        <v>0</v>
      </c>
      <c r="R141" s="10">
        <v>0</v>
      </c>
      <c r="S141" s="10"/>
      <c r="T141" s="10">
        <v>0</v>
      </c>
      <c r="U141" s="10"/>
      <c r="V141" s="10">
        <v>0</v>
      </c>
      <c r="X141" s="10">
        <v>0</v>
      </c>
      <c r="Y141" s="10"/>
      <c r="Z141" s="10">
        <v>0</v>
      </c>
      <c r="AA141" s="10"/>
      <c r="AB141" s="10">
        <v>0</v>
      </c>
      <c r="AD141" s="10">
        <f t="shared" si="38"/>
        <v>0</v>
      </c>
      <c r="AF141" s="42" t="str">
        <f t="shared" si="40"/>
        <v/>
      </c>
      <c r="AI141" s="38"/>
      <c r="AJ141" s="162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Z141" s="35"/>
    </row>
    <row r="142" spans="2:52" x14ac:dyDescent="0.2">
      <c r="B142" s="26">
        <f t="shared" si="44"/>
        <v>87</v>
      </c>
      <c r="D142" s="12" t="s">
        <v>101</v>
      </c>
      <c r="F142" s="35">
        <v>0</v>
      </c>
      <c r="H142" s="17"/>
      <c r="K142" s="29">
        <v>0</v>
      </c>
      <c r="L142" s="35">
        <f t="shared" si="37"/>
        <v>0</v>
      </c>
      <c r="O142" s="29">
        <v>0</v>
      </c>
      <c r="P142" s="10">
        <v>0</v>
      </c>
      <c r="R142" s="10">
        <v>0</v>
      </c>
      <c r="S142" s="10"/>
      <c r="T142" s="10">
        <v>0</v>
      </c>
      <c r="U142" s="10"/>
      <c r="V142" s="10">
        <v>0</v>
      </c>
      <c r="X142" s="10">
        <v>0</v>
      </c>
      <c r="Y142" s="10"/>
      <c r="Z142" s="10">
        <v>0</v>
      </c>
      <c r="AA142" s="10"/>
      <c r="AB142" s="10">
        <v>0</v>
      </c>
      <c r="AD142" s="10">
        <f t="shared" si="38"/>
        <v>0</v>
      </c>
      <c r="AF142" s="42" t="str">
        <f t="shared" si="40"/>
        <v/>
      </c>
      <c r="AI142" s="38"/>
      <c r="AJ142" s="162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Z142" s="35"/>
    </row>
    <row r="143" spans="2:52" x14ac:dyDescent="0.2">
      <c r="B143" s="26">
        <f t="shared" si="44"/>
        <v>88</v>
      </c>
      <c r="D143" s="12" t="s">
        <v>180</v>
      </c>
      <c r="F143" s="35">
        <v>0</v>
      </c>
      <c r="H143" s="17"/>
      <c r="K143" s="29">
        <v>0</v>
      </c>
      <c r="L143" s="35">
        <f t="shared" si="37"/>
        <v>0</v>
      </c>
      <c r="O143" s="29">
        <v>0</v>
      </c>
      <c r="P143" s="10">
        <v>0</v>
      </c>
      <c r="R143" s="10">
        <v>0</v>
      </c>
      <c r="S143" s="10"/>
      <c r="T143" s="10">
        <v>0</v>
      </c>
      <c r="U143" s="10"/>
      <c r="V143" s="10">
        <v>0</v>
      </c>
      <c r="X143" s="10">
        <v>0</v>
      </c>
      <c r="Y143" s="10"/>
      <c r="Z143" s="10">
        <v>0</v>
      </c>
      <c r="AA143" s="10"/>
      <c r="AB143" s="10">
        <v>0</v>
      </c>
      <c r="AD143" s="10">
        <f t="shared" si="38"/>
        <v>0</v>
      </c>
      <c r="AF143" s="42" t="str">
        <f t="shared" si="40"/>
        <v/>
      </c>
      <c r="AI143" s="38"/>
      <c r="AJ143" s="162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Z143" s="35"/>
    </row>
    <row r="144" spans="2:52" x14ac:dyDescent="0.2">
      <c r="D144" s="1" t="s">
        <v>27</v>
      </c>
      <c r="K144" s="29"/>
      <c r="O144" s="29"/>
      <c r="AF144" s="42" t="str">
        <f t="shared" si="40"/>
        <v/>
      </c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Z144" s="35"/>
    </row>
    <row r="145" spans="2:52" x14ac:dyDescent="0.2">
      <c r="B145" s="26">
        <f>B143+1</f>
        <v>89</v>
      </c>
      <c r="D145" s="12" t="s">
        <v>181</v>
      </c>
      <c r="F145" s="35">
        <v>17848.649151574664</v>
      </c>
      <c r="H145" s="17"/>
      <c r="K145" s="29">
        <v>0</v>
      </c>
      <c r="L145" s="35">
        <f>F145-H145</f>
        <v>17848.649151574664</v>
      </c>
      <c r="N145" s="26" t="s">
        <v>280</v>
      </c>
      <c r="O145" s="29">
        <v>53</v>
      </c>
      <c r="P145" s="10">
        <v>438.24387166431529</v>
      </c>
      <c r="R145" s="10">
        <v>46.773330245634234</v>
      </c>
      <c r="S145" s="10"/>
      <c r="T145" s="10">
        <v>2228.9817058907374</v>
      </c>
      <c r="U145" s="10"/>
      <c r="V145" s="10">
        <v>10234.420267748448</v>
      </c>
      <c r="X145" s="10">
        <v>2008.3517134368967</v>
      </c>
      <c r="Y145" s="10"/>
      <c r="Z145" s="10">
        <v>2891.8782625886342</v>
      </c>
      <c r="AA145" s="10"/>
      <c r="AB145" s="10">
        <v>0</v>
      </c>
      <c r="AD145" s="10">
        <f t="shared" si="38"/>
        <v>17848.649151574667</v>
      </c>
      <c r="AF145" s="42" t="str">
        <f t="shared" si="40"/>
        <v/>
      </c>
      <c r="AI145" s="38"/>
      <c r="AJ145" s="162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Z145" s="35"/>
    </row>
    <row r="146" spans="2:52" x14ac:dyDescent="0.2">
      <c r="D146" s="1" t="s">
        <v>28</v>
      </c>
      <c r="K146" s="29"/>
      <c r="O146" s="29"/>
      <c r="AF146" s="42" t="str">
        <f t="shared" si="40"/>
        <v/>
      </c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Z146" s="35"/>
    </row>
    <row r="147" spans="2:52" x14ac:dyDescent="0.2">
      <c r="B147" s="26">
        <f>B145+1</f>
        <v>90</v>
      </c>
      <c r="D147" s="12" t="s">
        <v>184</v>
      </c>
      <c r="F147" s="35">
        <v>0</v>
      </c>
      <c r="H147" s="17"/>
      <c r="K147" s="29">
        <v>0</v>
      </c>
      <c r="L147" s="35">
        <f t="shared" si="37"/>
        <v>0</v>
      </c>
      <c r="O147" s="29">
        <v>0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X147" s="10">
        <v>0</v>
      </c>
      <c r="Y147" s="10"/>
      <c r="Z147" s="10">
        <v>0</v>
      </c>
      <c r="AA147" s="10"/>
      <c r="AB147" s="10">
        <v>0</v>
      </c>
      <c r="AD147" s="10">
        <f t="shared" si="38"/>
        <v>0</v>
      </c>
      <c r="AF147" s="42" t="str">
        <f t="shared" si="40"/>
        <v/>
      </c>
      <c r="AI147" s="38"/>
      <c r="AJ147" s="162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Z147" s="35"/>
    </row>
    <row r="148" spans="2:52" x14ac:dyDescent="0.2">
      <c r="B148" s="26">
        <f>B147+1</f>
        <v>91</v>
      </c>
      <c r="D148" s="12" t="s">
        <v>185</v>
      </c>
      <c r="F148" s="35">
        <v>0</v>
      </c>
      <c r="H148" s="17"/>
      <c r="K148" s="29">
        <v>0</v>
      </c>
      <c r="L148" s="35">
        <f t="shared" si="37"/>
        <v>0</v>
      </c>
      <c r="O148" s="29">
        <v>0</v>
      </c>
      <c r="P148" s="10">
        <v>0</v>
      </c>
      <c r="R148" s="10">
        <v>0</v>
      </c>
      <c r="S148" s="10"/>
      <c r="T148" s="10">
        <v>0</v>
      </c>
      <c r="U148" s="10"/>
      <c r="V148" s="10">
        <v>0</v>
      </c>
      <c r="X148" s="10">
        <v>0</v>
      </c>
      <c r="Y148" s="10"/>
      <c r="Z148" s="10">
        <v>0</v>
      </c>
      <c r="AA148" s="10"/>
      <c r="AB148" s="10">
        <v>0</v>
      </c>
      <c r="AD148" s="10">
        <f t="shared" si="38"/>
        <v>0</v>
      </c>
      <c r="AF148" s="42" t="str">
        <f t="shared" si="40"/>
        <v/>
      </c>
      <c r="AI148" s="38"/>
      <c r="AJ148" s="162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Z148" s="35"/>
    </row>
    <row r="149" spans="2:52" x14ac:dyDescent="0.2">
      <c r="B149" s="26">
        <f t="shared" ref="B149" si="45">B148+1</f>
        <v>92</v>
      </c>
      <c r="D149" s="12" t="s">
        <v>186</v>
      </c>
      <c r="F149" s="35">
        <v>0</v>
      </c>
      <c r="H149" s="17"/>
      <c r="K149" s="29">
        <v>0</v>
      </c>
      <c r="L149" s="35">
        <f t="shared" si="37"/>
        <v>0</v>
      </c>
      <c r="O149" s="29">
        <v>0</v>
      </c>
      <c r="P149" s="10">
        <v>0</v>
      </c>
      <c r="R149" s="10">
        <v>0</v>
      </c>
      <c r="S149" s="10"/>
      <c r="T149" s="10">
        <v>0</v>
      </c>
      <c r="U149" s="10"/>
      <c r="V149" s="10">
        <v>0</v>
      </c>
      <c r="X149" s="10">
        <v>0</v>
      </c>
      <c r="Y149" s="10"/>
      <c r="Z149" s="10">
        <v>0</v>
      </c>
      <c r="AA149" s="10"/>
      <c r="AB149" s="10">
        <v>0</v>
      </c>
      <c r="AD149" s="10">
        <f t="shared" si="38"/>
        <v>0</v>
      </c>
      <c r="AF149" s="42" t="str">
        <f t="shared" si="40"/>
        <v/>
      </c>
      <c r="AI149" s="38"/>
      <c r="AJ149" s="162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Z149" s="35"/>
    </row>
    <row r="150" spans="2:52" x14ac:dyDescent="0.2">
      <c r="D150" s="1" t="s">
        <v>29</v>
      </c>
      <c r="K150" s="29"/>
      <c r="O150" s="29"/>
      <c r="AF150" s="42" t="str">
        <f t="shared" si="40"/>
        <v/>
      </c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Z150" s="35"/>
    </row>
    <row r="151" spans="2:52" x14ac:dyDescent="0.2">
      <c r="B151" s="26">
        <f>B149+1</f>
        <v>93</v>
      </c>
      <c r="D151" s="12" t="s">
        <v>167</v>
      </c>
      <c r="F151" s="35">
        <v>0</v>
      </c>
      <c r="H151" s="17"/>
      <c r="K151" s="29">
        <v>0</v>
      </c>
      <c r="L151" s="35">
        <f t="shared" si="37"/>
        <v>0</v>
      </c>
      <c r="N151" s="26"/>
      <c r="O151" s="29">
        <v>0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X151" s="10">
        <v>0</v>
      </c>
      <c r="Y151" s="10"/>
      <c r="Z151" s="10">
        <v>0</v>
      </c>
      <c r="AA151" s="10"/>
      <c r="AB151" s="10">
        <v>0</v>
      </c>
      <c r="AD151" s="10">
        <f t="shared" si="38"/>
        <v>0</v>
      </c>
      <c r="AF151" s="42" t="str">
        <f t="shared" si="40"/>
        <v/>
      </c>
      <c r="AI151" s="38"/>
      <c r="AJ151" s="162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Z151" s="35"/>
    </row>
    <row r="152" spans="2:52" x14ac:dyDescent="0.2">
      <c r="B152" s="26">
        <f>B151+1</f>
        <v>94</v>
      </c>
      <c r="D152" s="12" t="s">
        <v>188</v>
      </c>
      <c r="F152" s="35">
        <v>0</v>
      </c>
      <c r="H152" s="17"/>
      <c r="K152" s="29">
        <v>0</v>
      </c>
      <c r="L152" s="35">
        <f t="shared" si="37"/>
        <v>0</v>
      </c>
      <c r="O152" s="29">
        <v>0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X152" s="10">
        <v>0</v>
      </c>
      <c r="Y152" s="10"/>
      <c r="Z152" s="10">
        <v>0</v>
      </c>
      <c r="AA152" s="10"/>
      <c r="AB152" s="10">
        <v>0</v>
      </c>
      <c r="AD152" s="10">
        <f t="shared" si="38"/>
        <v>0</v>
      </c>
      <c r="AF152" s="42" t="str">
        <f t="shared" si="40"/>
        <v/>
      </c>
      <c r="AI152" s="38"/>
      <c r="AJ152" s="162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Z152" s="35"/>
    </row>
    <row r="153" spans="2:52" x14ac:dyDescent="0.2">
      <c r="B153" s="26">
        <f>B152+1</f>
        <v>95</v>
      </c>
      <c r="D153" s="12" t="s">
        <v>189</v>
      </c>
      <c r="F153" s="35">
        <v>0</v>
      </c>
      <c r="H153" s="17"/>
      <c r="K153" s="29">
        <v>0</v>
      </c>
      <c r="L153" s="35">
        <f t="shared" si="37"/>
        <v>0</v>
      </c>
      <c r="O153" s="29">
        <v>0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X153" s="10">
        <v>0</v>
      </c>
      <c r="Y153" s="10"/>
      <c r="Z153" s="10">
        <v>0</v>
      </c>
      <c r="AA153" s="10"/>
      <c r="AB153" s="10">
        <v>0</v>
      </c>
      <c r="AD153" s="10">
        <f t="shared" si="38"/>
        <v>0</v>
      </c>
      <c r="AF153" s="42" t="str">
        <f t="shared" si="40"/>
        <v/>
      </c>
      <c r="AI153" s="38"/>
      <c r="AJ153" s="162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Z153" s="35"/>
    </row>
    <row r="154" spans="2:52" x14ac:dyDescent="0.2">
      <c r="B154" s="26">
        <f t="shared" ref="B154:B157" si="46">B153+1</f>
        <v>96</v>
      </c>
      <c r="D154" s="12" t="s">
        <v>190</v>
      </c>
      <c r="F154" s="35">
        <v>0</v>
      </c>
      <c r="H154" s="17"/>
      <c r="K154" s="29">
        <v>0</v>
      </c>
      <c r="L154" s="35">
        <f t="shared" si="37"/>
        <v>0</v>
      </c>
      <c r="O154" s="29">
        <v>0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X154" s="10">
        <v>0</v>
      </c>
      <c r="Y154" s="10"/>
      <c r="Z154" s="10">
        <v>0</v>
      </c>
      <c r="AA154" s="10"/>
      <c r="AB154" s="10">
        <v>0</v>
      </c>
      <c r="AD154" s="10">
        <f t="shared" si="38"/>
        <v>0</v>
      </c>
      <c r="AF154" s="42" t="str">
        <f t="shared" si="40"/>
        <v/>
      </c>
      <c r="AI154" s="38"/>
      <c r="AJ154" s="162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Z154" s="35"/>
    </row>
    <row r="155" spans="2:52" x14ac:dyDescent="0.2">
      <c r="B155" s="26">
        <f t="shared" si="46"/>
        <v>97</v>
      </c>
      <c r="D155" s="12" t="s">
        <v>191</v>
      </c>
      <c r="F155" s="35">
        <v>0</v>
      </c>
      <c r="H155" s="17"/>
      <c r="K155" s="29">
        <v>0</v>
      </c>
      <c r="L155" s="35">
        <f t="shared" si="37"/>
        <v>0</v>
      </c>
      <c r="O155" s="29">
        <v>0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X155" s="10">
        <v>0</v>
      </c>
      <c r="Y155" s="10"/>
      <c r="Z155" s="10">
        <v>0</v>
      </c>
      <c r="AA155" s="10"/>
      <c r="AB155" s="10">
        <v>0</v>
      </c>
      <c r="AD155" s="10">
        <f t="shared" si="38"/>
        <v>0</v>
      </c>
      <c r="AF155" s="42" t="str">
        <f t="shared" si="40"/>
        <v/>
      </c>
      <c r="AI155" s="38"/>
      <c r="AJ155" s="162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Z155" s="35"/>
    </row>
    <row r="156" spans="2:52" x14ac:dyDescent="0.2">
      <c r="B156" s="26">
        <f t="shared" si="46"/>
        <v>98</v>
      </c>
      <c r="D156" s="12" t="s">
        <v>192</v>
      </c>
      <c r="F156" s="35">
        <v>0</v>
      </c>
      <c r="H156" s="17"/>
      <c r="K156" s="29">
        <v>0</v>
      </c>
      <c r="L156" s="35">
        <f t="shared" si="37"/>
        <v>0</v>
      </c>
      <c r="O156" s="29">
        <v>0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X156" s="10">
        <v>0</v>
      </c>
      <c r="Y156" s="10"/>
      <c r="Z156" s="10">
        <v>0</v>
      </c>
      <c r="AA156" s="10"/>
      <c r="AB156" s="10">
        <v>0</v>
      </c>
      <c r="AD156" s="10">
        <f t="shared" si="38"/>
        <v>0</v>
      </c>
      <c r="AF156" s="42" t="str">
        <f t="shared" si="40"/>
        <v/>
      </c>
      <c r="AI156" s="38"/>
      <c r="AJ156" s="162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Z156" s="35"/>
    </row>
    <row r="157" spans="2:52" x14ac:dyDescent="0.2">
      <c r="B157" s="26">
        <f t="shared" si="46"/>
        <v>99</v>
      </c>
      <c r="D157" s="12" t="s">
        <v>193</v>
      </c>
      <c r="F157" s="35">
        <v>0</v>
      </c>
      <c r="H157" s="17"/>
      <c r="K157" s="29">
        <v>0</v>
      </c>
      <c r="L157" s="35">
        <f t="shared" si="37"/>
        <v>0</v>
      </c>
      <c r="O157" s="29">
        <v>0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X157" s="10">
        <v>0</v>
      </c>
      <c r="Y157" s="10"/>
      <c r="Z157" s="10">
        <v>0</v>
      </c>
      <c r="AA157" s="10"/>
      <c r="AB157" s="10">
        <v>0</v>
      </c>
      <c r="AD157" s="10">
        <f t="shared" si="38"/>
        <v>0</v>
      </c>
      <c r="AF157" s="42" t="str">
        <f t="shared" si="40"/>
        <v/>
      </c>
      <c r="AI157" s="38"/>
      <c r="AJ157" s="162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Z157" s="35"/>
    </row>
    <row r="158" spans="2:52" x14ac:dyDescent="0.2">
      <c r="D158" s="1" t="s">
        <v>30</v>
      </c>
      <c r="K158" s="29"/>
      <c r="O158" s="29"/>
      <c r="AF158" s="42" t="str">
        <f t="shared" si="40"/>
        <v/>
      </c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Z158" s="35"/>
    </row>
    <row r="159" spans="2:52" x14ac:dyDescent="0.2">
      <c r="B159" s="26">
        <f>B157+1</f>
        <v>100</v>
      </c>
      <c r="D159" s="12" t="s">
        <v>31</v>
      </c>
      <c r="F159" s="35">
        <v>12393.267122205592</v>
      </c>
      <c r="H159" s="17"/>
      <c r="K159" s="29">
        <v>0</v>
      </c>
      <c r="L159" s="35">
        <f t="shared" si="37"/>
        <v>12393.267122205592</v>
      </c>
      <c r="N159" s="26" t="s">
        <v>289</v>
      </c>
      <c r="O159" s="29">
        <v>26</v>
      </c>
      <c r="P159" s="10">
        <v>622.27508812461429</v>
      </c>
      <c r="R159" s="10">
        <v>102.19508532059668</v>
      </c>
      <c r="S159" s="10"/>
      <c r="T159" s="10">
        <v>1712.5079687339637</v>
      </c>
      <c r="U159" s="10"/>
      <c r="V159" s="10">
        <v>7159.5813442289791</v>
      </c>
      <c r="X159" s="10">
        <v>821.92342627756364</v>
      </c>
      <c r="Y159" s="10"/>
      <c r="Z159" s="10">
        <v>1974.7842095198748</v>
      </c>
      <c r="AA159" s="10"/>
      <c r="AB159" s="10">
        <v>0</v>
      </c>
      <c r="AD159" s="10">
        <f t="shared" si="38"/>
        <v>12393.267122205594</v>
      </c>
      <c r="AF159" s="42" t="str">
        <f>IF(ROUND(F159,4)=ROUND(AD159,4), "", "check")</f>
        <v/>
      </c>
      <c r="AI159" s="38"/>
      <c r="AJ159" s="162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Z159" s="35"/>
    </row>
    <row r="160" spans="2:52" x14ac:dyDescent="0.2">
      <c r="B160" s="26">
        <f>B159+1</f>
        <v>101</v>
      </c>
      <c r="D160" s="12" t="s">
        <v>32</v>
      </c>
      <c r="F160" s="35">
        <v>15289.379593203623</v>
      </c>
      <c r="H160" s="38"/>
      <c r="K160" s="29">
        <v>0</v>
      </c>
      <c r="L160" s="35">
        <f t="shared" si="37"/>
        <v>15289.379593203623</v>
      </c>
      <c r="N160" s="26" t="s">
        <v>290</v>
      </c>
      <c r="O160" s="29">
        <v>56</v>
      </c>
      <c r="P160" s="23">
        <v>707.45307143123739</v>
      </c>
      <c r="R160" s="23">
        <v>116.00360259243392</v>
      </c>
      <c r="S160" s="23"/>
      <c r="T160" s="23">
        <v>2138.7942869325339</v>
      </c>
      <c r="U160" s="23"/>
      <c r="V160" s="23">
        <v>9074.3444736795718</v>
      </c>
      <c r="X160" s="23">
        <v>939.77066594133225</v>
      </c>
      <c r="Y160" s="10"/>
      <c r="Z160" s="23">
        <v>2313.0134926265141</v>
      </c>
      <c r="AA160" s="10"/>
      <c r="AB160" s="23">
        <v>0</v>
      </c>
      <c r="AD160" s="23">
        <f t="shared" si="38"/>
        <v>15289.379593203625</v>
      </c>
      <c r="AF160" s="42" t="str">
        <f t="shared" si="40"/>
        <v/>
      </c>
      <c r="AI160" s="38"/>
      <c r="AJ160" s="162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Z160" s="35"/>
    </row>
    <row r="161" spans="2:52" x14ac:dyDescent="0.2">
      <c r="S161" s="10"/>
      <c r="U161" s="10"/>
      <c r="AF161" s="42" t="str">
        <f t="shared" si="40"/>
        <v/>
      </c>
    </row>
    <row r="162" spans="2:52" x14ac:dyDescent="0.2">
      <c r="B162" s="26">
        <f>B160+1</f>
        <v>102</v>
      </c>
      <c r="D162" s="1" t="s">
        <v>199</v>
      </c>
      <c r="F162" s="37">
        <f>SUM(F115:F160)</f>
        <v>109276.4088409004</v>
      </c>
      <c r="H162" s="37">
        <f>SUM(H115:H160)</f>
        <v>0</v>
      </c>
      <c r="L162" s="37">
        <f>SUM(L115:L160)</f>
        <v>109276.4088409004</v>
      </c>
      <c r="P162" s="43">
        <f>SUM(P115:P160)</f>
        <v>2907.9761813347072</v>
      </c>
      <c r="R162" s="43">
        <f>SUM(R115:R160)</f>
        <v>476.83122303131188</v>
      </c>
      <c r="S162" s="10"/>
      <c r="T162" s="43">
        <f>SUM(T115:T160)</f>
        <v>8791.4846854673433</v>
      </c>
      <c r="U162" s="10"/>
      <c r="V162" s="43">
        <f>SUM(V115:V160)</f>
        <v>52521.373719708354</v>
      </c>
      <c r="X162" s="43">
        <f>SUM(X115:X160)</f>
        <v>3862.9144784765758</v>
      </c>
      <c r="Z162" s="43">
        <f>SUM(Z115:Z160)</f>
        <v>10802.132292199431</v>
      </c>
      <c r="AB162" s="43">
        <f>SUM(AB115:AB160)</f>
        <v>29913.696260682678</v>
      </c>
      <c r="AD162" s="43">
        <f>SUM(AD115:AD160)</f>
        <v>109276.40884090042</v>
      </c>
      <c r="AF162" s="42" t="str">
        <f t="shared" si="40"/>
        <v/>
      </c>
      <c r="AI162" s="38"/>
      <c r="AL162" s="38"/>
      <c r="AN162" s="38"/>
      <c r="AP162" s="38"/>
      <c r="AR162" s="38"/>
      <c r="AT162" s="38"/>
      <c r="AV162" s="38"/>
      <c r="AX162" s="38"/>
      <c r="AZ162" s="38"/>
    </row>
    <row r="163" spans="2:52" x14ac:dyDescent="0.2">
      <c r="S163" s="10"/>
      <c r="U163" s="10"/>
      <c r="AF163" s="42" t="str">
        <f t="shared" si="40"/>
        <v/>
      </c>
      <c r="AI163" s="38"/>
      <c r="AL163" s="38"/>
      <c r="AN163" s="38"/>
      <c r="AP163" s="38"/>
      <c r="AR163" s="38"/>
      <c r="AT163" s="38"/>
      <c r="AV163" s="38"/>
      <c r="AX163" s="38"/>
      <c r="AZ163" s="38"/>
    </row>
    <row r="164" spans="2:52" ht="13.5" thickBot="1" x14ac:dyDescent="0.25">
      <c r="B164" s="26">
        <f>B162+1</f>
        <v>103</v>
      </c>
      <c r="D164" s="1" t="s">
        <v>200</v>
      </c>
      <c r="F164" s="39">
        <f>F162+F104+F109+F108+F97</f>
        <v>403717.30409028684</v>
      </c>
      <c r="H164" s="39">
        <f>H162+H104+H109+H108+H97</f>
        <v>0</v>
      </c>
      <c r="L164" s="39">
        <f>L162+L104+L109+L108+L97</f>
        <v>403717.30409028684</v>
      </c>
      <c r="P164" s="49">
        <f>P162+P104+P109+P108+P97</f>
        <v>12889.72691135346</v>
      </c>
      <c r="R164" s="49">
        <f>R162+R104+R109+R108+R97</f>
        <v>1418.3718363261085</v>
      </c>
      <c r="S164" s="10"/>
      <c r="T164" s="49">
        <f>T162+T104+T109+T108+T97</f>
        <v>46033.650718814592</v>
      </c>
      <c r="U164" s="10"/>
      <c r="V164" s="49">
        <f>V162+V104+V109+V108+V97</f>
        <v>229743.82612937456</v>
      </c>
      <c r="X164" s="49">
        <f>X162+X104+X109+X108+X97</f>
        <v>30569.722628306641</v>
      </c>
      <c r="Z164" s="49">
        <f>Z162+Z104+Z109+Z108+Z97</f>
        <v>53148.309605428796</v>
      </c>
      <c r="AB164" s="49">
        <f>AB162+AB104+AB109+AB108+AB97</f>
        <v>29913.696260682678</v>
      </c>
      <c r="AD164" s="49">
        <f>AD162+AD104+AD109+AD108+AD97</f>
        <v>403717.30409028684</v>
      </c>
      <c r="AF164" s="42" t="str">
        <f t="shared" si="40"/>
        <v/>
      </c>
    </row>
    <row r="165" spans="2:52" ht="13.5" thickTop="1" x14ac:dyDescent="0.2">
      <c r="F165" s="35"/>
      <c r="H165" s="35"/>
      <c r="L165" s="35"/>
      <c r="P165" s="50"/>
      <c r="R165" s="50"/>
      <c r="S165" s="10"/>
      <c r="T165" s="50"/>
      <c r="U165" s="10"/>
      <c r="V165" s="50"/>
      <c r="X165" s="50"/>
      <c r="Z165" s="50"/>
      <c r="AB165" s="50"/>
      <c r="AD165" s="50"/>
      <c r="AF165" s="42" t="str">
        <f t="shared" si="40"/>
        <v/>
      </c>
    </row>
    <row r="166" spans="2:52" x14ac:dyDescent="0.2">
      <c r="F166" s="35"/>
      <c r="H166" s="35"/>
      <c r="L166" s="35"/>
      <c r="S166" s="10"/>
      <c r="U166" s="10"/>
      <c r="AF166" s="42" t="str">
        <f t="shared" si="40"/>
        <v/>
      </c>
    </row>
    <row r="167" spans="2:52" x14ac:dyDescent="0.2">
      <c r="F167" s="35"/>
      <c r="H167" s="35"/>
      <c r="L167" s="35"/>
      <c r="S167" s="10"/>
      <c r="U167" s="10"/>
      <c r="AF167" s="42" t="str">
        <f t="shared" si="40"/>
        <v/>
      </c>
    </row>
    <row r="168" spans="2:52" x14ac:dyDescent="0.2">
      <c r="D168" s="8" t="s">
        <v>35</v>
      </c>
      <c r="S168" s="10"/>
      <c r="U168" s="10"/>
      <c r="AF168" s="42" t="str">
        <f t="shared" si="40"/>
        <v/>
      </c>
    </row>
    <row r="169" spans="2:52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X169" s="10"/>
      <c r="Y169" s="10"/>
      <c r="Z169" s="10"/>
      <c r="AA169" s="10"/>
      <c r="AB169" s="10"/>
      <c r="AD169" s="10"/>
      <c r="AF169" s="42" t="str">
        <f t="shared" si="40"/>
        <v/>
      </c>
    </row>
    <row r="170" spans="2:52" x14ac:dyDescent="0.2">
      <c r="B170" s="26">
        <f>B164+1</f>
        <v>104</v>
      </c>
      <c r="D170" s="1" t="s">
        <v>201</v>
      </c>
      <c r="F170" s="35">
        <v>0</v>
      </c>
      <c r="H170" s="17"/>
      <c r="K170" s="29">
        <v>0</v>
      </c>
      <c r="L170" s="35">
        <f t="shared" ref="L170:L176" si="47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X170" s="10">
        <v>0</v>
      </c>
      <c r="Y170" s="10"/>
      <c r="Z170" s="10">
        <v>0</v>
      </c>
      <c r="AA170" s="10"/>
      <c r="AB170" s="10">
        <v>0</v>
      </c>
      <c r="AD170" s="10">
        <f t="shared" ref="AD170:AD176" si="48">P170+R170+T170+V170+X170+Z170+AB170</f>
        <v>0</v>
      </c>
      <c r="AF170" s="42" t="str">
        <f t="shared" si="40"/>
        <v/>
      </c>
    </row>
    <row r="171" spans="2:52" x14ac:dyDescent="0.2">
      <c r="B171" s="26">
        <f t="shared" ref="B171:B176" si="49">B170+1</f>
        <v>105</v>
      </c>
      <c r="D171" s="1" t="s">
        <v>202</v>
      </c>
      <c r="F171" s="35">
        <v>0</v>
      </c>
      <c r="H171" s="17"/>
      <c r="J171" s="19"/>
      <c r="K171" s="29">
        <v>0</v>
      </c>
      <c r="L171" s="35">
        <f t="shared" si="47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X171" s="10">
        <v>0</v>
      </c>
      <c r="Y171" s="10"/>
      <c r="Z171" s="10">
        <v>0</v>
      </c>
      <c r="AA171" s="10"/>
      <c r="AB171" s="10">
        <v>0</v>
      </c>
      <c r="AD171" s="10">
        <f t="shared" si="48"/>
        <v>0</v>
      </c>
      <c r="AF171" s="42" t="str">
        <f t="shared" si="40"/>
        <v/>
      </c>
    </row>
    <row r="172" spans="2:52" x14ac:dyDescent="0.2">
      <c r="B172" s="26">
        <f t="shared" si="49"/>
        <v>106</v>
      </c>
      <c r="D172" s="1" t="s">
        <v>203</v>
      </c>
      <c r="F172" s="35">
        <v>0</v>
      </c>
      <c r="H172" s="17"/>
      <c r="J172" s="19"/>
      <c r="K172" s="29">
        <v>0</v>
      </c>
      <c r="L172" s="35">
        <f t="shared" si="47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X172" s="10">
        <v>0</v>
      </c>
      <c r="Y172" s="10"/>
      <c r="Z172" s="10">
        <v>0</v>
      </c>
      <c r="AA172" s="10"/>
      <c r="AB172" s="10">
        <v>0</v>
      </c>
      <c r="AD172" s="10">
        <f t="shared" si="48"/>
        <v>0</v>
      </c>
      <c r="AF172" s="42" t="str">
        <f t="shared" si="40"/>
        <v/>
      </c>
    </row>
    <row r="173" spans="2:52" x14ac:dyDescent="0.2">
      <c r="B173" s="26">
        <f t="shared" si="49"/>
        <v>107</v>
      </c>
      <c r="D173" s="1" t="s">
        <v>204</v>
      </c>
      <c r="F173" s="35">
        <v>0</v>
      </c>
      <c r="H173" s="17"/>
      <c r="J173" s="19"/>
      <c r="K173" s="29">
        <v>0</v>
      </c>
      <c r="L173" s="35">
        <f t="shared" si="47"/>
        <v>0</v>
      </c>
      <c r="O173" s="29">
        <v>0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X173" s="10">
        <v>0</v>
      </c>
      <c r="Y173" s="10"/>
      <c r="Z173" s="10">
        <v>0</v>
      </c>
      <c r="AA173" s="10"/>
      <c r="AB173" s="10">
        <v>0</v>
      </c>
      <c r="AD173" s="10">
        <f t="shared" si="48"/>
        <v>0</v>
      </c>
      <c r="AF173" s="42" t="str">
        <f t="shared" si="40"/>
        <v/>
      </c>
    </row>
    <row r="174" spans="2:52" x14ac:dyDescent="0.2">
      <c r="B174" s="26">
        <f t="shared" si="49"/>
        <v>108</v>
      </c>
      <c r="D174" s="1" t="s">
        <v>205</v>
      </c>
      <c r="F174" s="35">
        <v>0</v>
      </c>
      <c r="H174" s="17"/>
      <c r="J174" s="19"/>
      <c r="K174" s="29">
        <v>0</v>
      </c>
      <c r="L174" s="35">
        <f t="shared" si="47"/>
        <v>0</v>
      </c>
      <c r="O174" s="29">
        <v>0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X174" s="10">
        <v>0</v>
      </c>
      <c r="Y174" s="10"/>
      <c r="Z174" s="10">
        <v>0</v>
      </c>
      <c r="AA174" s="10"/>
      <c r="AB174" s="10">
        <v>0</v>
      </c>
      <c r="AD174" s="10">
        <f t="shared" si="48"/>
        <v>0</v>
      </c>
      <c r="AF174" s="42" t="str">
        <f t="shared" si="40"/>
        <v/>
      </c>
    </row>
    <row r="175" spans="2:52" x14ac:dyDescent="0.2">
      <c r="B175" s="26">
        <f t="shared" si="49"/>
        <v>109</v>
      </c>
      <c r="D175" s="1" t="s">
        <v>206</v>
      </c>
      <c r="F175" s="35">
        <v>0</v>
      </c>
      <c r="H175" s="17"/>
      <c r="J175" s="19"/>
      <c r="K175" s="29">
        <v>0</v>
      </c>
      <c r="L175" s="35">
        <f t="shared" si="47"/>
        <v>0</v>
      </c>
      <c r="O175" s="29">
        <v>0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X175" s="10">
        <v>0</v>
      </c>
      <c r="Y175" s="10"/>
      <c r="Z175" s="10">
        <v>0</v>
      </c>
      <c r="AA175" s="10"/>
      <c r="AB175" s="10">
        <v>0</v>
      </c>
      <c r="AD175" s="10">
        <f t="shared" si="48"/>
        <v>0</v>
      </c>
      <c r="AF175" s="42" t="str">
        <f t="shared" si="40"/>
        <v/>
      </c>
    </row>
    <row r="176" spans="2:52" x14ac:dyDescent="0.2">
      <c r="B176" s="26">
        <f t="shared" si="49"/>
        <v>110</v>
      </c>
      <c r="D176" s="1" t="s">
        <v>207</v>
      </c>
      <c r="F176" s="35">
        <v>0</v>
      </c>
      <c r="H176" s="17"/>
      <c r="J176" s="19"/>
      <c r="K176" s="29">
        <v>0</v>
      </c>
      <c r="L176" s="35">
        <f t="shared" si="47"/>
        <v>0</v>
      </c>
      <c r="O176" s="29">
        <v>0</v>
      </c>
      <c r="P176" s="10">
        <v>0</v>
      </c>
      <c r="R176" s="10">
        <v>0</v>
      </c>
      <c r="S176" s="10"/>
      <c r="T176" s="10">
        <v>0</v>
      </c>
      <c r="U176" s="10"/>
      <c r="V176" s="10">
        <v>0</v>
      </c>
      <c r="X176" s="10">
        <v>0</v>
      </c>
      <c r="Y176" s="10"/>
      <c r="Z176" s="10">
        <v>0</v>
      </c>
      <c r="AA176" s="10"/>
      <c r="AB176" s="10">
        <v>0</v>
      </c>
      <c r="AD176" s="10">
        <f t="shared" si="48"/>
        <v>0</v>
      </c>
      <c r="AF176" s="42" t="str">
        <f t="shared" si="40"/>
        <v/>
      </c>
    </row>
    <row r="177" spans="2:32" x14ac:dyDescent="0.2">
      <c r="O177" s="29"/>
      <c r="S177" s="10"/>
      <c r="U177" s="10"/>
      <c r="AF177" s="42" t="str">
        <f t="shared" si="40"/>
        <v/>
      </c>
    </row>
    <row r="178" spans="2:32" x14ac:dyDescent="0.2">
      <c r="B178" s="26">
        <f>B176+1</f>
        <v>111</v>
      </c>
      <c r="D178" s="1" t="s">
        <v>208</v>
      </c>
      <c r="F178" s="36">
        <f>SUM(F170:F176)</f>
        <v>0</v>
      </c>
      <c r="H178" s="36">
        <f>SUM(H170:H176)</f>
        <v>0</v>
      </c>
      <c r="J178" s="19"/>
      <c r="L178" s="36">
        <f>SUM(L170:L176)</f>
        <v>0</v>
      </c>
      <c r="O178" s="29"/>
      <c r="P178" s="45">
        <f>SUM(P170:P176)</f>
        <v>0</v>
      </c>
      <c r="R178" s="45">
        <f>SUM(R170:R176)</f>
        <v>0</v>
      </c>
      <c r="S178" s="10"/>
      <c r="T178" s="45">
        <f>SUM(T170:T176)</f>
        <v>0</v>
      </c>
      <c r="U178" s="10"/>
      <c r="V178" s="45">
        <f>SUM(V170:V176)</f>
        <v>0</v>
      </c>
      <c r="X178" s="45">
        <f>SUM(X170:X176)</f>
        <v>0</v>
      </c>
      <c r="Z178" s="45">
        <f>SUM(Z170:Z176)</f>
        <v>0</v>
      </c>
      <c r="AB178" s="45">
        <f>SUM(AB170:AB176)</f>
        <v>0</v>
      </c>
      <c r="AD178" s="45">
        <f>SUM(AD170:AD176)</f>
        <v>0</v>
      </c>
      <c r="AF178" s="42" t="str">
        <f t="shared" si="40"/>
        <v/>
      </c>
    </row>
    <row r="179" spans="2:32" x14ac:dyDescent="0.2">
      <c r="S179" s="10"/>
      <c r="U179" s="10"/>
      <c r="AF179" s="42" t="str">
        <f t="shared" si="40"/>
        <v/>
      </c>
    </row>
    <row r="180" spans="2:32" ht="13.5" thickBot="1" x14ac:dyDescent="0.25">
      <c r="B180" s="26">
        <f>B178+1</f>
        <v>112</v>
      </c>
      <c r="D180" s="1" t="s">
        <v>36</v>
      </c>
      <c r="F180" s="39">
        <f>F164-F178</f>
        <v>403717.30409028684</v>
      </c>
      <c r="H180" s="39">
        <f>H164-H178</f>
        <v>0</v>
      </c>
      <c r="L180" s="39">
        <f>L164-L178</f>
        <v>403717.30409028684</v>
      </c>
      <c r="P180" s="49">
        <f>P164-P178</f>
        <v>12889.72691135346</v>
      </c>
      <c r="R180" s="49">
        <f>R164-R178</f>
        <v>1418.3718363261085</v>
      </c>
      <c r="S180" s="10"/>
      <c r="T180" s="49">
        <f>T164-T178</f>
        <v>46033.650718814592</v>
      </c>
      <c r="U180" s="10"/>
      <c r="V180" s="49">
        <f>V164-V178</f>
        <v>229743.82612937456</v>
      </c>
      <c r="X180" s="49">
        <f>X164-X178</f>
        <v>30569.722628306641</v>
      </c>
      <c r="Z180" s="49">
        <f>Z164-Z178</f>
        <v>53148.309605428796</v>
      </c>
      <c r="AB180" s="49">
        <f>AB164-AB178</f>
        <v>29913.696260682678</v>
      </c>
      <c r="AD180" s="49">
        <f>AD164-AD178</f>
        <v>403717.30409028684</v>
      </c>
      <c r="AF180" s="42" t="str">
        <f t="shared" si="40"/>
        <v/>
      </c>
    </row>
    <row r="181" spans="2:32" ht="13.5" thickTop="1" x14ac:dyDescent="0.2">
      <c r="D181" s="1" t="s">
        <v>209</v>
      </c>
    </row>
  </sheetData>
  <mergeCells count="4">
    <mergeCell ref="B5:AD5"/>
    <mergeCell ref="B6:AD6"/>
    <mergeCell ref="B7:AD7"/>
    <mergeCell ref="P10:AA10"/>
  </mergeCells>
  <pageMargins left="0.7" right="0.7" top="0.75" bottom="0.75" header="0.3" footer="0.3"/>
  <pageSetup scale="45" fitToHeight="0" orientation="landscape" horizontalDpi="1200" verticalDpi="1200" r:id="rId1"/>
  <headerFooter>
    <oddHeader xml:space="preserve">&amp;R&amp;"Arial,Regular"&amp;10Filed: 2025-02-28
EB-2025-0064
Phase 3 Exhibit 7
Tab 3
Schedule 5
Attachment 6
Page &amp;P of &amp;N
</oddHeader>
  </headerFooter>
  <rowBreaks count="3" manualBreakCount="3">
    <brk id="58" max="29" man="1"/>
    <brk id="111" max="29" man="1"/>
    <brk id="166" max="29" man="1"/>
  </rowBreaks>
  <colBreaks count="3" manualBreakCount="3">
    <brk id="13" max="181" man="1"/>
    <brk id="19" max="1048575" man="1"/>
    <brk id="3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8687-9800-431B-AAB4-7ED58C93D2B9}">
  <sheetPr>
    <pageSetUpPr fitToPage="1"/>
  </sheetPr>
  <dimension ref="B5:BM182"/>
  <sheetViews>
    <sheetView view="pageBreakPreview" zoomScale="85" zoomScaleNormal="100" zoomScaleSheetLayoutView="85" zoomScalePageLayoutView="85" workbookViewId="0">
      <selection activeCell="V149" sqref="V149"/>
    </sheetView>
  </sheetViews>
  <sheetFormatPr defaultColWidth="9.140625" defaultRowHeight="12.75" x14ac:dyDescent="0.2"/>
  <cols>
    <col min="1" max="1" width="1.5703125" style="1" customWidth="1"/>
    <col min="2" max="2" width="5.5703125" style="26" bestFit="1" customWidth="1"/>
    <col min="3" max="3" width="1.5703125" style="1" customWidth="1"/>
    <col min="4" max="4" width="46" style="1" bestFit="1" customWidth="1"/>
    <col min="5" max="5" width="1.5703125" style="1" customWidth="1"/>
    <col min="6" max="6" width="19.5703125" style="6" customWidth="1"/>
    <col min="7" max="7" width="1.5703125" style="6" customWidth="1"/>
    <col min="8" max="8" width="13.140625" style="6" customWidth="1"/>
    <col min="9" max="9" width="1.5703125" style="6" customWidth="1"/>
    <col min="10" max="10" width="19.42578125" style="6" customWidth="1"/>
    <col min="11" max="11" width="0.140625" style="28" customWidth="1"/>
    <col min="12" max="12" width="13.42578125" style="6" customWidth="1"/>
    <col min="13" max="13" width="0.5703125" style="6" customWidth="1"/>
    <col min="14" max="14" width="19.85546875" style="26" customWidth="1"/>
    <col min="15" max="15" width="0.5703125" style="28" customWidth="1"/>
    <col min="16" max="16" width="15.42578125" style="1" customWidth="1"/>
    <col min="17" max="17" width="1.5703125" style="1" customWidth="1"/>
    <col min="18" max="18" width="15.42578125" style="1" customWidth="1"/>
    <col min="19" max="19" width="1.5703125" style="1" customWidth="1"/>
    <col min="20" max="20" width="15.42578125" style="1" customWidth="1"/>
    <col min="21" max="21" width="1.5703125" style="1" customWidth="1"/>
    <col min="22" max="22" width="15.42578125" style="1" customWidth="1"/>
    <col min="23" max="23" width="1.5703125" style="1" customWidth="1"/>
    <col min="24" max="24" width="15.42578125" style="1" customWidth="1"/>
    <col min="25" max="25" width="1.5703125" style="1" customWidth="1"/>
    <col min="26" max="26" width="15.42578125" style="1" customWidth="1"/>
    <col min="27" max="27" width="1.5703125" style="1" customWidth="1"/>
    <col min="28" max="28" width="15.42578125" style="1" customWidth="1"/>
    <col min="29" max="29" width="1.5703125" style="1" customWidth="1"/>
    <col min="30" max="30" width="15.42578125" style="1" customWidth="1"/>
    <col min="31" max="31" width="1.5703125" style="1" customWidth="1"/>
    <col min="32" max="32" width="15.42578125" style="1" customWidth="1"/>
    <col min="33" max="33" width="1.5703125" style="1" customWidth="1"/>
    <col min="34" max="34" width="15.42578125" style="1" customWidth="1"/>
    <col min="35" max="35" width="1.5703125" style="1" customWidth="1"/>
    <col min="36" max="36" width="15.42578125" style="1" customWidth="1"/>
    <col min="37" max="37" width="9" style="1" customWidth="1"/>
    <col min="38" max="40" width="9.140625" style="1"/>
    <col min="41" max="41" width="12" style="6" bestFit="1" customWidth="1"/>
    <col min="42" max="43" width="9.140625" style="6"/>
    <col min="44" max="44" width="11" style="6" customWidth="1"/>
    <col min="45" max="45" width="1.5703125" style="6" customWidth="1"/>
    <col min="46" max="46" width="11" style="6" customWidth="1"/>
    <col min="47" max="47" width="1.5703125" style="6" customWidth="1"/>
    <col min="48" max="48" width="11" style="6" customWidth="1"/>
    <col min="49" max="49" width="1.5703125" style="6" customWidth="1"/>
    <col min="50" max="50" width="11" style="6" customWidth="1"/>
    <col min="51" max="51" width="1.5703125" style="6" customWidth="1"/>
    <col min="52" max="52" width="11" style="6" customWidth="1"/>
    <col min="53" max="53" width="1.5703125" style="6" customWidth="1"/>
    <col min="54" max="54" width="11" style="6" customWidth="1"/>
    <col min="55" max="55" width="1.5703125" style="6" customWidth="1"/>
    <col min="56" max="56" width="11" style="6" customWidth="1"/>
    <col min="57" max="57" width="1.5703125" style="6" customWidth="1"/>
    <col min="58" max="58" width="11" style="6" customWidth="1"/>
    <col min="59" max="59" width="1.5703125" style="6" customWidth="1"/>
    <col min="60" max="60" width="11" style="6" customWidth="1"/>
    <col min="61" max="61" width="1.5703125" style="6" customWidth="1"/>
    <col min="62" max="62" width="11" style="6" customWidth="1"/>
    <col min="63" max="63" width="1.5703125" style="6" customWidth="1"/>
    <col min="64" max="64" width="12.85546875" style="6" customWidth="1"/>
    <col min="65" max="65" width="9.140625" style="6"/>
    <col min="66" max="16384" width="9.140625" style="1"/>
  </cols>
  <sheetData>
    <row r="5" spans="2:65" ht="15" customHeight="1" x14ac:dyDescent="0.2"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</row>
    <row r="6" spans="2:65" ht="15" customHeight="1" x14ac:dyDescent="0.2">
      <c r="B6" s="230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</row>
    <row r="7" spans="2:65" ht="15" customHeight="1" x14ac:dyDescent="0.2">
      <c r="B7" s="230" t="s">
        <v>291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</row>
    <row r="9" spans="2:65" x14ac:dyDescent="0.2">
      <c r="P9" s="231" t="s">
        <v>292</v>
      </c>
      <c r="Q9" s="231"/>
      <c r="R9" s="231"/>
      <c r="S9" s="231"/>
      <c r="T9" s="231"/>
      <c r="U9" s="231"/>
      <c r="V9" s="231"/>
      <c r="X9" s="231" t="s">
        <v>293</v>
      </c>
      <c r="Y9" s="231"/>
      <c r="Z9" s="231"/>
      <c r="AA9" s="231"/>
      <c r="AB9" s="231"/>
      <c r="AC9" s="231"/>
      <c r="AD9" s="231"/>
      <c r="AE9" s="231"/>
      <c r="AF9" s="231"/>
      <c r="AJ9" s="42"/>
    </row>
    <row r="10" spans="2:65" ht="15" x14ac:dyDescent="0.25">
      <c r="H10" s="19" t="s">
        <v>81</v>
      </c>
      <c r="J10" s="19" t="s">
        <v>82</v>
      </c>
      <c r="L10" s="19" t="s">
        <v>83</v>
      </c>
      <c r="N10" s="26" t="s">
        <v>11</v>
      </c>
      <c r="P10" s="26"/>
      <c r="R10" s="26"/>
      <c r="T10" s="26"/>
      <c r="V10" s="26" t="s">
        <v>217</v>
      </c>
      <c r="X10" s="6"/>
      <c r="Y10" s="6"/>
      <c r="Z10" s="6"/>
      <c r="AA10" s="6"/>
      <c r="AB10" s="6"/>
      <c r="AC10" s="6"/>
      <c r="AD10" s="6"/>
      <c r="AE10" s="6"/>
      <c r="AF10" s="19" t="s">
        <v>294</v>
      </c>
      <c r="AG10" s="6"/>
      <c r="AH10" s="19"/>
      <c r="AI10" s="56"/>
    </row>
    <row r="11" spans="2:65" x14ac:dyDescent="0.2">
      <c r="B11" s="26" t="s">
        <v>3</v>
      </c>
      <c r="F11" s="19" t="s">
        <v>4</v>
      </c>
      <c r="H11" s="19" t="s">
        <v>82</v>
      </c>
      <c r="J11" s="19" t="s">
        <v>85</v>
      </c>
      <c r="L11" s="19" t="s">
        <v>86</v>
      </c>
      <c r="N11" s="26" t="s">
        <v>211</v>
      </c>
      <c r="P11" s="26" t="s">
        <v>295</v>
      </c>
      <c r="Q11" s="26"/>
      <c r="R11" s="26" t="s">
        <v>295</v>
      </c>
      <c r="S11" s="40"/>
      <c r="T11" s="19" t="s">
        <v>296</v>
      </c>
      <c r="U11" s="40"/>
      <c r="V11" s="19" t="s">
        <v>297</v>
      </c>
      <c r="W11" s="40"/>
      <c r="X11" s="19" t="s">
        <v>11</v>
      </c>
      <c r="Y11" s="19"/>
      <c r="Z11" s="19" t="s">
        <v>11</v>
      </c>
      <c r="AA11" s="19"/>
      <c r="AB11" s="19" t="s">
        <v>11</v>
      </c>
      <c r="AC11" s="19"/>
      <c r="AD11" s="19" t="s">
        <v>11</v>
      </c>
      <c r="AE11" s="19"/>
      <c r="AF11" s="19" t="s">
        <v>297</v>
      </c>
      <c r="AG11" s="19"/>
      <c r="AH11" s="19" t="s">
        <v>11</v>
      </c>
      <c r="AI11" s="40"/>
    </row>
    <row r="12" spans="2:65" x14ac:dyDescent="0.2">
      <c r="B12" s="106" t="s">
        <v>5</v>
      </c>
      <c r="D12" s="2" t="s">
        <v>6</v>
      </c>
      <c r="F12" s="18" t="s">
        <v>7</v>
      </c>
      <c r="H12" s="18" t="s">
        <v>85</v>
      </c>
      <c r="J12" s="18" t="s">
        <v>88</v>
      </c>
      <c r="K12" s="29" t="s">
        <v>89</v>
      </c>
      <c r="L12" s="18" t="s">
        <v>214</v>
      </c>
      <c r="N12" s="106" t="s">
        <v>88</v>
      </c>
      <c r="O12" s="29" t="s">
        <v>89</v>
      </c>
      <c r="P12" s="106" t="s">
        <v>298</v>
      </c>
      <c r="Q12" s="26"/>
      <c r="R12" s="106" t="s">
        <v>299</v>
      </c>
      <c r="S12" s="26"/>
      <c r="T12" s="106" t="s">
        <v>300</v>
      </c>
      <c r="U12" s="26"/>
      <c r="V12" s="106" t="s">
        <v>87</v>
      </c>
      <c r="W12" s="26"/>
      <c r="X12" s="18" t="s">
        <v>103</v>
      </c>
      <c r="Y12" s="19"/>
      <c r="Z12" s="18" t="s">
        <v>111</v>
      </c>
      <c r="AA12" s="19"/>
      <c r="AB12" s="18" t="s">
        <v>301</v>
      </c>
      <c r="AC12" s="19"/>
      <c r="AD12" s="18" t="s">
        <v>302</v>
      </c>
      <c r="AE12" s="19"/>
      <c r="AF12" s="18" t="s">
        <v>87</v>
      </c>
      <c r="AG12" s="19"/>
      <c r="AH12" s="18" t="s">
        <v>215</v>
      </c>
      <c r="AI12" s="40"/>
      <c r="AJ12" s="26"/>
      <c r="AL12" s="30"/>
      <c r="AM12" s="57"/>
    </row>
    <row r="13" spans="2:65" x14ac:dyDescent="0.2">
      <c r="F13" s="19" t="s">
        <v>64</v>
      </c>
      <c r="H13" s="19" t="s">
        <v>13</v>
      </c>
      <c r="J13" s="19" t="s">
        <v>14</v>
      </c>
      <c r="K13" s="29"/>
      <c r="L13" s="19" t="s">
        <v>219</v>
      </c>
      <c r="N13" s="26" t="s">
        <v>16</v>
      </c>
      <c r="O13" s="29"/>
      <c r="P13" s="26" t="s">
        <v>65</v>
      </c>
      <c r="Q13" s="26"/>
      <c r="R13" s="26" t="s">
        <v>66</v>
      </c>
      <c r="S13" s="26"/>
      <c r="T13" s="26" t="s">
        <v>67</v>
      </c>
      <c r="U13" s="26"/>
      <c r="V13" s="26" t="s">
        <v>68</v>
      </c>
      <c r="W13" s="26"/>
      <c r="X13" s="26" t="s">
        <v>69</v>
      </c>
      <c r="Y13" s="26"/>
      <c r="Z13" s="26" t="s">
        <v>70</v>
      </c>
      <c r="AA13" s="26"/>
      <c r="AB13" s="26" t="s">
        <v>71</v>
      </c>
      <c r="AC13" s="26"/>
      <c r="AD13" s="26" t="s">
        <v>72</v>
      </c>
      <c r="AE13" s="26"/>
      <c r="AF13" s="26" t="s">
        <v>73</v>
      </c>
      <c r="AG13" s="26"/>
      <c r="AH13" s="26" t="s">
        <v>74</v>
      </c>
      <c r="AI13" s="26"/>
      <c r="AJ13" s="26"/>
      <c r="AL13" s="32"/>
    </row>
    <row r="14" spans="2:65" s="28" customFormat="1" ht="3.6" customHeight="1" x14ac:dyDescent="0.2">
      <c r="B14" s="29"/>
      <c r="F14" s="6"/>
      <c r="G14" s="6"/>
      <c r="H14" s="6"/>
      <c r="I14" s="6"/>
      <c r="J14" s="6"/>
      <c r="L14" s="6"/>
      <c r="M14" s="6"/>
      <c r="N14" s="29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D14" s="28">
        <v>18</v>
      </c>
      <c r="AF14" s="28">
        <v>20</v>
      </c>
      <c r="AH14" s="28">
        <v>22</v>
      </c>
      <c r="AL14" s="41"/>
      <c r="AO14" s="6"/>
      <c r="AP14" s="6"/>
      <c r="AQ14" s="6"/>
      <c r="AR14" s="19"/>
      <c r="AS14" s="6"/>
      <c r="AT14" s="19"/>
      <c r="AU14" s="6"/>
      <c r="AV14" s="19"/>
      <c r="AW14" s="6"/>
      <c r="AX14" s="19"/>
      <c r="AY14" s="6"/>
      <c r="AZ14" s="6"/>
      <c r="BA14" s="6"/>
      <c r="BB14" s="6"/>
      <c r="BC14" s="6"/>
      <c r="BD14" s="6"/>
      <c r="BE14" s="6"/>
      <c r="BF14" s="6"/>
      <c r="BG14" s="6"/>
      <c r="BH14" s="19"/>
      <c r="BI14" s="6"/>
      <c r="BJ14" s="6"/>
      <c r="BK14" s="6"/>
      <c r="BL14" s="6"/>
      <c r="BM14" s="6"/>
    </row>
    <row r="15" spans="2:65" x14ac:dyDescent="0.2">
      <c r="D15" s="8"/>
      <c r="E15" s="8"/>
      <c r="F15" s="11"/>
      <c r="AL15" s="33"/>
      <c r="AM15" s="42"/>
      <c r="AO15" s="124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2:65" x14ac:dyDescent="0.2">
      <c r="D16" s="8" t="s">
        <v>221</v>
      </c>
      <c r="E16" s="27"/>
      <c r="F16" s="34"/>
      <c r="AL16" s="32"/>
      <c r="AO16" s="124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L16" s="19"/>
    </row>
    <row r="17" spans="2:64" x14ac:dyDescent="0.2">
      <c r="AL17" s="33"/>
      <c r="AM17" s="42"/>
      <c r="AO17" s="125"/>
    </row>
    <row r="18" spans="2:64" x14ac:dyDescent="0.2">
      <c r="B18" s="26">
        <v>1</v>
      </c>
      <c r="D18" s="1" t="s">
        <v>95</v>
      </c>
      <c r="F18" s="35">
        <v>111376.57056194174</v>
      </c>
      <c r="H18" s="35"/>
      <c r="J18" s="19"/>
      <c r="K18" s="29">
        <v>0</v>
      </c>
      <c r="L18" s="35">
        <f>F18-H18</f>
        <v>111376.57056194174</v>
      </c>
      <c r="N18" s="26" t="s">
        <v>303</v>
      </c>
      <c r="O18" s="29">
        <v>35</v>
      </c>
      <c r="P18" s="10">
        <v>31174.461335562897</v>
      </c>
      <c r="R18" s="10">
        <v>5962.5696425473361</v>
      </c>
      <c r="S18" s="10"/>
      <c r="T18" s="10">
        <v>31624.781870995052</v>
      </c>
      <c r="U18" s="10"/>
      <c r="V18" s="10">
        <v>0</v>
      </c>
      <c r="X18" s="10">
        <v>42614.757712836465</v>
      </c>
      <c r="Y18" s="13"/>
      <c r="Z18" s="10">
        <v>0</v>
      </c>
      <c r="AA18" s="10"/>
      <c r="AB18" s="10">
        <v>0</v>
      </c>
      <c r="AC18" s="13"/>
      <c r="AD18" s="10">
        <v>0</v>
      </c>
      <c r="AE18" s="13"/>
      <c r="AF18" s="10">
        <v>0</v>
      </c>
      <c r="AG18" s="13"/>
      <c r="AH18" s="10">
        <v>0</v>
      </c>
      <c r="AI18" s="13"/>
      <c r="AJ18" s="48"/>
      <c r="AL18" s="33"/>
      <c r="AM18" s="5"/>
      <c r="AO18" s="54"/>
      <c r="AR18" s="35"/>
      <c r="AT18" s="35"/>
      <c r="AV18" s="35"/>
      <c r="AX18" s="35"/>
      <c r="AZ18" s="35"/>
      <c r="BB18" s="35"/>
      <c r="BD18" s="35"/>
      <c r="BF18" s="35"/>
      <c r="BH18" s="35"/>
      <c r="BJ18" s="35"/>
      <c r="BL18" s="35"/>
    </row>
    <row r="19" spans="2:64" x14ac:dyDescent="0.2">
      <c r="B19" s="26">
        <f>B18+1</f>
        <v>2</v>
      </c>
      <c r="D19" s="1" t="s">
        <v>97</v>
      </c>
      <c r="F19" s="35">
        <v>90928.056814230149</v>
      </c>
      <c r="H19" s="35"/>
      <c r="J19" s="19"/>
      <c r="K19" s="29">
        <v>0</v>
      </c>
      <c r="L19" s="35">
        <f>F19-H19</f>
        <v>90928.056814230149</v>
      </c>
      <c r="N19" s="26" t="s">
        <v>303</v>
      </c>
      <c r="O19" s="29">
        <v>35</v>
      </c>
      <c r="P19" s="10">
        <v>25450.89310230298</v>
      </c>
      <c r="R19" s="10">
        <v>4867.8538805863554</v>
      </c>
      <c r="S19" s="10"/>
      <c r="T19" s="10">
        <v>25818.535695568295</v>
      </c>
      <c r="U19" s="10"/>
      <c r="V19" s="10">
        <v>0</v>
      </c>
      <c r="X19" s="10">
        <v>34790.774135772524</v>
      </c>
      <c r="Y19" s="13"/>
      <c r="Z19" s="10">
        <v>0</v>
      </c>
      <c r="AA19" s="10"/>
      <c r="AB19" s="10">
        <v>0</v>
      </c>
      <c r="AC19" s="13"/>
      <c r="AD19" s="10">
        <v>0</v>
      </c>
      <c r="AE19" s="13"/>
      <c r="AF19" s="10">
        <v>0</v>
      </c>
      <c r="AG19" s="13"/>
      <c r="AH19" s="10">
        <v>0</v>
      </c>
      <c r="AI19" s="13"/>
      <c r="AJ19" s="48"/>
      <c r="AL19" s="33"/>
      <c r="AM19" s="5"/>
      <c r="AO19" s="54"/>
      <c r="AR19" s="35"/>
      <c r="AT19" s="35"/>
      <c r="AV19" s="35"/>
      <c r="AX19" s="35"/>
      <c r="AZ19" s="35"/>
      <c r="BB19" s="35"/>
      <c r="BD19" s="35"/>
      <c r="BF19" s="35"/>
      <c r="BH19" s="35"/>
      <c r="BJ19" s="35"/>
      <c r="BL19" s="35"/>
    </row>
    <row r="20" spans="2:64" x14ac:dyDescent="0.2">
      <c r="B20" s="26">
        <f t="shared" ref="B20:B31" si="0">B19+1</f>
        <v>3</v>
      </c>
      <c r="D20" s="1" t="s">
        <v>99</v>
      </c>
      <c r="F20" s="35">
        <v>334784.5579165357</v>
      </c>
      <c r="H20" s="35"/>
      <c r="J20" s="19"/>
      <c r="K20" s="29">
        <v>0</v>
      </c>
      <c r="L20" s="35">
        <f t="shared" ref="L20:L30" si="1">F20-H20</f>
        <v>334784.5579165357</v>
      </c>
      <c r="N20" s="26" t="s">
        <v>303</v>
      </c>
      <c r="O20" s="29">
        <v>35</v>
      </c>
      <c r="P20" s="10">
        <v>93706.676402899335</v>
      </c>
      <c r="R20" s="10">
        <v>17922.766267224928</v>
      </c>
      <c r="S20" s="10"/>
      <c r="T20" s="10">
        <v>95060.285699852393</v>
      </c>
      <c r="U20" s="10"/>
      <c r="V20" s="10">
        <v>0</v>
      </c>
      <c r="W20" s="13"/>
      <c r="X20" s="10">
        <v>128094.82954655906</v>
      </c>
      <c r="Y20" s="13"/>
      <c r="Z20" s="10">
        <v>0</v>
      </c>
      <c r="AA20" s="10"/>
      <c r="AB20" s="10">
        <v>0</v>
      </c>
      <c r="AC20" s="13"/>
      <c r="AD20" s="10">
        <v>0</v>
      </c>
      <c r="AE20" s="13"/>
      <c r="AF20" s="10">
        <v>0</v>
      </c>
      <c r="AG20" s="13"/>
      <c r="AH20" s="10">
        <v>0</v>
      </c>
      <c r="AI20" s="13"/>
      <c r="AJ20" s="48"/>
      <c r="AL20" s="33"/>
      <c r="AM20" s="5"/>
      <c r="AO20" s="54"/>
      <c r="AR20" s="35"/>
      <c r="AT20" s="35"/>
      <c r="AV20" s="35"/>
      <c r="AX20" s="35"/>
      <c r="AZ20" s="35"/>
      <c r="BB20" s="35"/>
      <c r="BD20" s="35"/>
      <c r="BF20" s="35"/>
      <c r="BH20" s="35"/>
      <c r="BJ20" s="35"/>
      <c r="BL20" s="35"/>
    </row>
    <row r="21" spans="2:64" x14ac:dyDescent="0.2">
      <c r="B21" s="26">
        <f t="shared" si="0"/>
        <v>4</v>
      </c>
      <c r="D21" s="1" t="s">
        <v>101</v>
      </c>
      <c r="F21" s="35">
        <v>1039222.5483038996</v>
      </c>
      <c r="H21" s="35"/>
      <c r="J21" s="19"/>
      <c r="K21" s="29">
        <v>0</v>
      </c>
      <c r="L21" s="35">
        <f t="shared" si="1"/>
        <v>1039222.5483038996</v>
      </c>
      <c r="N21" s="26" t="s">
        <v>304</v>
      </c>
      <c r="O21" s="29">
        <v>53</v>
      </c>
      <c r="P21" s="10">
        <v>471151.09111854387</v>
      </c>
      <c r="R21" s="10">
        <v>90114.506317122825</v>
      </c>
      <c r="S21" s="10"/>
      <c r="T21" s="10">
        <v>477956.95086823299</v>
      </c>
      <c r="U21" s="10"/>
      <c r="V21" s="10">
        <v>0</v>
      </c>
      <c r="W21" s="13"/>
      <c r="X21" s="10">
        <v>0</v>
      </c>
      <c r="Y21" s="13"/>
      <c r="Z21" s="10">
        <v>0</v>
      </c>
      <c r="AA21" s="10"/>
      <c r="AB21" s="10">
        <v>0</v>
      </c>
      <c r="AC21" s="13"/>
      <c r="AD21" s="10">
        <v>0</v>
      </c>
      <c r="AE21" s="13"/>
      <c r="AF21" s="10">
        <v>0</v>
      </c>
      <c r="AG21" s="13"/>
      <c r="AH21" s="10">
        <v>0</v>
      </c>
      <c r="AI21" s="13"/>
      <c r="AJ21" s="48"/>
      <c r="AL21" s="33"/>
      <c r="AM21" s="5"/>
      <c r="AO21" s="54"/>
      <c r="AR21" s="35"/>
      <c r="AT21" s="35"/>
      <c r="AV21" s="35"/>
      <c r="AX21" s="35"/>
      <c r="AZ21" s="35"/>
      <c r="BB21" s="35"/>
      <c r="BD21" s="35"/>
      <c r="BF21" s="35"/>
      <c r="BH21" s="35"/>
      <c r="BJ21" s="35"/>
      <c r="BL21" s="35"/>
    </row>
    <row r="22" spans="2:64" x14ac:dyDescent="0.2">
      <c r="B22" s="26">
        <f t="shared" si="0"/>
        <v>5</v>
      </c>
      <c r="D22" s="1" t="s">
        <v>103</v>
      </c>
      <c r="F22" s="35">
        <v>8788880.7876994964</v>
      </c>
      <c r="H22" s="35"/>
      <c r="J22" s="19"/>
      <c r="K22" s="29">
        <v>0</v>
      </c>
      <c r="L22" s="35">
        <f t="shared" si="1"/>
        <v>8788880.7876994964</v>
      </c>
      <c r="N22" s="26" t="s">
        <v>305</v>
      </c>
      <c r="O22" s="29">
        <v>62</v>
      </c>
      <c r="P22" s="10">
        <v>2279749.08388513</v>
      </c>
      <c r="R22" s="10">
        <v>436035.20631459646</v>
      </c>
      <c r="S22" s="10"/>
      <c r="T22" s="10">
        <v>2312680.4573274991</v>
      </c>
      <c r="U22" s="10"/>
      <c r="V22" s="10">
        <v>0</v>
      </c>
      <c r="W22" s="13"/>
      <c r="X22" s="10">
        <v>3760416.040172271</v>
      </c>
      <c r="Y22" s="13"/>
      <c r="Z22" s="10">
        <v>0</v>
      </c>
      <c r="AA22" s="10"/>
      <c r="AB22" s="10">
        <v>0</v>
      </c>
      <c r="AC22" s="13"/>
      <c r="AD22" s="10">
        <v>0</v>
      </c>
      <c r="AE22" s="13"/>
      <c r="AF22" s="10">
        <v>0</v>
      </c>
      <c r="AG22" s="13"/>
      <c r="AH22" s="10">
        <v>0</v>
      </c>
      <c r="AI22" s="13"/>
      <c r="AJ22" s="48"/>
      <c r="AL22" s="33"/>
      <c r="AM22" s="5"/>
      <c r="AO22" s="54"/>
      <c r="AR22" s="35"/>
      <c r="AT22" s="35"/>
      <c r="AV22" s="35"/>
      <c r="AX22" s="35"/>
      <c r="AZ22" s="35"/>
      <c r="BB22" s="35"/>
      <c r="BD22" s="35"/>
      <c r="BF22" s="35"/>
      <c r="BH22" s="35"/>
      <c r="BJ22" s="35"/>
      <c r="BL22" s="35"/>
    </row>
    <row r="23" spans="2:64" x14ac:dyDescent="0.2">
      <c r="B23" s="26">
        <f t="shared" si="0"/>
        <v>6</v>
      </c>
      <c r="D23" s="1" t="s">
        <v>105</v>
      </c>
      <c r="F23" s="35">
        <v>37552.240402498595</v>
      </c>
      <c r="H23" s="35"/>
      <c r="K23" s="29">
        <v>0</v>
      </c>
      <c r="L23" s="35">
        <f t="shared" si="1"/>
        <v>37552.240402498595</v>
      </c>
      <c r="N23" s="26" t="s">
        <v>306</v>
      </c>
      <c r="O23" s="29">
        <v>14</v>
      </c>
      <c r="P23" s="10">
        <v>0</v>
      </c>
      <c r="R23" s="10">
        <v>0</v>
      </c>
      <c r="S23" s="10"/>
      <c r="T23" s="10">
        <v>0</v>
      </c>
      <c r="U23" s="10"/>
      <c r="V23" s="10">
        <v>0</v>
      </c>
      <c r="W23" s="13"/>
      <c r="X23" s="10">
        <v>0</v>
      </c>
      <c r="Y23" s="13"/>
      <c r="Z23" s="10">
        <v>0</v>
      </c>
      <c r="AA23" s="10"/>
      <c r="AB23" s="10">
        <v>0</v>
      </c>
      <c r="AC23" s="13"/>
      <c r="AD23" s="10">
        <v>37552.240402498595</v>
      </c>
      <c r="AE23" s="13"/>
      <c r="AF23" s="10">
        <v>0</v>
      </c>
      <c r="AG23" s="13"/>
      <c r="AH23" s="10">
        <v>0</v>
      </c>
      <c r="AI23" s="13"/>
      <c r="AJ23" s="48"/>
      <c r="AL23" s="33"/>
      <c r="AM23" s="5"/>
      <c r="AO23" s="54"/>
      <c r="AR23" s="35"/>
      <c r="AT23" s="35"/>
      <c r="AV23" s="35"/>
      <c r="AX23" s="35"/>
      <c r="AZ23" s="35"/>
      <c r="BB23" s="35"/>
      <c r="BD23" s="35"/>
      <c r="BF23" s="35"/>
      <c r="BH23" s="35"/>
      <c r="BJ23" s="35"/>
      <c r="BL23" s="35"/>
    </row>
    <row r="24" spans="2:64" x14ac:dyDescent="0.2">
      <c r="B24" s="26">
        <f t="shared" si="0"/>
        <v>7</v>
      </c>
      <c r="D24" s="1" t="s">
        <v>107</v>
      </c>
      <c r="F24" s="35">
        <v>0</v>
      </c>
      <c r="H24" s="35"/>
      <c r="K24" s="29">
        <v>0</v>
      </c>
      <c r="L24" s="35">
        <f t="shared" si="1"/>
        <v>0</v>
      </c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W24" s="13"/>
      <c r="X24" s="10">
        <v>0</v>
      </c>
      <c r="Y24" s="13"/>
      <c r="Z24" s="10">
        <v>0</v>
      </c>
      <c r="AA24" s="10"/>
      <c r="AB24" s="10">
        <v>0</v>
      </c>
      <c r="AC24" s="13"/>
      <c r="AD24" s="10">
        <v>0</v>
      </c>
      <c r="AE24" s="13"/>
      <c r="AF24" s="10">
        <v>0</v>
      </c>
      <c r="AG24" s="13"/>
      <c r="AH24" s="10">
        <v>0</v>
      </c>
      <c r="AI24" s="13"/>
      <c r="AJ24" s="48"/>
      <c r="AL24" s="33"/>
      <c r="AM24" s="5"/>
      <c r="AO24" s="54"/>
      <c r="AR24" s="35"/>
      <c r="AT24" s="35"/>
      <c r="AV24" s="35"/>
      <c r="AX24" s="35"/>
      <c r="AZ24" s="35"/>
      <c r="BB24" s="35"/>
      <c r="BD24" s="35"/>
      <c r="BF24" s="35"/>
      <c r="BH24" s="35"/>
      <c r="BJ24" s="35"/>
      <c r="BL24" s="35"/>
    </row>
    <row r="25" spans="2:64" x14ac:dyDescent="0.2">
      <c r="B25" s="26">
        <f t="shared" si="0"/>
        <v>8</v>
      </c>
      <c r="D25" s="1" t="s">
        <v>109</v>
      </c>
      <c r="F25" s="35">
        <v>0</v>
      </c>
      <c r="H25" s="35"/>
      <c r="K25" s="29">
        <v>0</v>
      </c>
      <c r="L25" s="35">
        <f t="shared" si="1"/>
        <v>0</v>
      </c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W25" s="13"/>
      <c r="X25" s="10">
        <v>0</v>
      </c>
      <c r="Y25" s="13"/>
      <c r="Z25" s="10">
        <v>0</v>
      </c>
      <c r="AA25" s="10"/>
      <c r="AB25" s="10">
        <v>0</v>
      </c>
      <c r="AC25" s="13"/>
      <c r="AD25" s="10">
        <v>0</v>
      </c>
      <c r="AE25" s="13"/>
      <c r="AF25" s="10">
        <v>0</v>
      </c>
      <c r="AG25" s="13"/>
      <c r="AH25" s="10">
        <v>0</v>
      </c>
      <c r="AI25" s="13"/>
      <c r="AJ25" s="48"/>
      <c r="AL25" s="33"/>
      <c r="AM25" s="5"/>
      <c r="AO25" s="54"/>
      <c r="AR25" s="35"/>
      <c r="AT25" s="35"/>
      <c r="AV25" s="35"/>
      <c r="AX25" s="35"/>
      <c r="AZ25" s="35"/>
      <c r="BB25" s="35"/>
      <c r="BD25" s="35"/>
      <c r="BF25" s="35"/>
      <c r="BH25" s="35"/>
      <c r="BJ25" s="35"/>
      <c r="BL25" s="35"/>
    </row>
    <row r="26" spans="2:64" x14ac:dyDescent="0.2">
      <c r="B26" s="26">
        <f t="shared" si="0"/>
        <v>9</v>
      </c>
      <c r="D26" s="1" t="s">
        <v>110</v>
      </c>
      <c r="F26" s="35">
        <v>0</v>
      </c>
      <c r="H26" s="35"/>
      <c r="K26" s="29">
        <v>0</v>
      </c>
      <c r="L26" s="35">
        <f t="shared" si="1"/>
        <v>0</v>
      </c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W26" s="13"/>
      <c r="X26" s="10">
        <v>0</v>
      </c>
      <c r="Y26" s="13"/>
      <c r="Z26" s="10">
        <v>0</v>
      </c>
      <c r="AA26" s="10"/>
      <c r="AB26" s="10">
        <v>0</v>
      </c>
      <c r="AC26" s="13"/>
      <c r="AD26" s="10">
        <v>0</v>
      </c>
      <c r="AE26" s="13"/>
      <c r="AF26" s="10">
        <v>0</v>
      </c>
      <c r="AG26" s="13"/>
      <c r="AH26" s="10">
        <v>0</v>
      </c>
      <c r="AI26" s="13"/>
      <c r="AJ26" s="48"/>
      <c r="AL26" s="33"/>
      <c r="AM26" s="5"/>
      <c r="AO26" s="54"/>
      <c r="AR26" s="35"/>
      <c r="AT26" s="35"/>
      <c r="AV26" s="35"/>
      <c r="AX26" s="35"/>
      <c r="AZ26" s="35"/>
      <c r="BB26" s="35"/>
      <c r="BD26" s="35"/>
      <c r="BF26" s="35"/>
      <c r="BH26" s="35"/>
      <c r="BJ26" s="35"/>
      <c r="BL26" s="35"/>
    </row>
    <row r="27" spans="2:64" x14ac:dyDescent="0.2">
      <c r="B27" s="26">
        <f t="shared" si="0"/>
        <v>10</v>
      </c>
      <c r="D27" s="1" t="s">
        <v>111</v>
      </c>
      <c r="F27" s="35">
        <v>5648597.565263316</v>
      </c>
      <c r="H27" s="35"/>
      <c r="K27" s="29">
        <v>0</v>
      </c>
      <c r="L27" s="35">
        <f t="shared" si="1"/>
        <v>5648597.565263316</v>
      </c>
      <c r="N27" s="26" t="s">
        <v>307</v>
      </c>
      <c r="O27" s="29">
        <v>8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W27" s="13"/>
      <c r="X27" s="10">
        <v>0</v>
      </c>
      <c r="Y27" s="13"/>
      <c r="Z27" s="10">
        <v>5648597.565263316</v>
      </c>
      <c r="AA27" s="10"/>
      <c r="AB27" s="10">
        <v>0</v>
      </c>
      <c r="AC27" s="13"/>
      <c r="AD27" s="10">
        <v>0</v>
      </c>
      <c r="AE27" s="13"/>
      <c r="AF27" s="10">
        <v>0</v>
      </c>
      <c r="AG27" s="13"/>
      <c r="AH27" s="10">
        <v>0</v>
      </c>
      <c r="AI27" s="13"/>
      <c r="AJ27" s="48"/>
      <c r="AL27" s="33"/>
      <c r="AM27" s="5"/>
      <c r="AO27" s="54"/>
      <c r="AR27" s="35"/>
      <c r="AT27" s="35"/>
      <c r="AV27" s="35"/>
      <c r="AX27" s="35"/>
      <c r="AZ27" s="35"/>
      <c r="BB27" s="35"/>
      <c r="BD27" s="35"/>
      <c r="BF27" s="35"/>
      <c r="BH27" s="35"/>
      <c r="BJ27" s="35"/>
      <c r="BL27" s="35"/>
    </row>
    <row r="28" spans="2:64" x14ac:dyDescent="0.2">
      <c r="B28" s="26">
        <f t="shared" si="0"/>
        <v>11</v>
      </c>
      <c r="D28" s="1" t="s">
        <v>113</v>
      </c>
      <c r="F28" s="35">
        <v>1686509.739595745</v>
      </c>
      <c r="H28" s="35"/>
      <c r="K28" s="29">
        <v>0</v>
      </c>
      <c r="L28" s="35">
        <f t="shared" si="1"/>
        <v>1686509.739595745</v>
      </c>
      <c r="N28" s="26" t="s">
        <v>308</v>
      </c>
      <c r="O28" s="29">
        <v>5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W28" s="13"/>
      <c r="X28" s="10">
        <v>0</v>
      </c>
      <c r="Y28" s="13"/>
      <c r="Z28" s="10">
        <v>0</v>
      </c>
      <c r="AA28" s="10"/>
      <c r="AB28" s="10">
        <v>1686509.739595745</v>
      </c>
      <c r="AC28" s="13"/>
      <c r="AD28" s="10">
        <v>0</v>
      </c>
      <c r="AE28" s="13"/>
      <c r="AF28" s="10">
        <v>0</v>
      </c>
      <c r="AG28" s="13"/>
      <c r="AH28" s="10">
        <v>0</v>
      </c>
      <c r="AI28" s="13"/>
      <c r="AJ28" s="48"/>
      <c r="AL28" s="33"/>
      <c r="AM28" s="5"/>
      <c r="AO28" s="54"/>
      <c r="AR28" s="35"/>
      <c r="AT28" s="35"/>
      <c r="AV28" s="35"/>
      <c r="AX28" s="35"/>
      <c r="AZ28" s="35"/>
      <c r="BB28" s="35"/>
      <c r="BD28" s="35"/>
      <c r="BF28" s="35"/>
      <c r="BH28" s="35"/>
      <c r="BJ28" s="35"/>
      <c r="BL28" s="35"/>
    </row>
    <row r="29" spans="2:64" x14ac:dyDescent="0.2">
      <c r="B29" s="26">
        <f>B28+1</f>
        <v>12</v>
      </c>
      <c r="D29" s="1" t="s">
        <v>114</v>
      </c>
      <c r="F29" s="35">
        <v>421046.57844368438</v>
      </c>
      <c r="H29" s="35"/>
      <c r="K29" s="29">
        <v>0</v>
      </c>
      <c r="L29" s="35">
        <f t="shared" si="1"/>
        <v>421046.57844368438</v>
      </c>
      <c r="N29" s="26" t="s">
        <v>306</v>
      </c>
      <c r="O29" s="29">
        <v>14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W29" s="13"/>
      <c r="X29" s="10">
        <v>0</v>
      </c>
      <c r="Y29" s="13"/>
      <c r="Z29" s="10">
        <v>0</v>
      </c>
      <c r="AA29" s="10"/>
      <c r="AB29" s="10">
        <v>0</v>
      </c>
      <c r="AC29" s="13"/>
      <c r="AD29" s="10">
        <v>421046.57844368438</v>
      </c>
      <c r="AE29" s="13"/>
      <c r="AF29" s="10">
        <v>0</v>
      </c>
      <c r="AG29" s="13"/>
      <c r="AH29" s="10">
        <v>0</v>
      </c>
      <c r="AI29" s="13"/>
      <c r="AJ29" s="48"/>
      <c r="AL29" s="33"/>
      <c r="AM29" s="5"/>
      <c r="AO29" s="54"/>
      <c r="AR29" s="35"/>
      <c r="AT29" s="35"/>
      <c r="AV29" s="35"/>
      <c r="AX29" s="35"/>
      <c r="AZ29" s="35"/>
      <c r="BB29" s="35"/>
      <c r="BD29" s="35"/>
      <c r="BF29" s="35"/>
      <c r="BH29" s="35"/>
      <c r="BJ29" s="35"/>
      <c r="BL29" s="35"/>
    </row>
    <row r="30" spans="2:64" x14ac:dyDescent="0.2">
      <c r="B30" s="26">
        <f>B29+1</f>
        <v>13</v>
      </c>
      <c r="D30" s="1" t="s">
        <v>115</v>
      </c>
      <c r="F30" s="35">
        <v>2387.408565560464</v>
      </c>
      <c r="H30" s="35"/>
      <c r="K30" s="29">
        <v>0</v>
      </c>
      <c r="L30" s="35">
        <f t="shared" si="1"/>
        <v>2387.408565560464</v>
      </c>
      <c r="N30" s="26" t="s">
        <v>309</v>
      </c>
      <c r="O30" s="29">
        <v>32</v>
      </c>
      <c r="P30" s="10">
        <v>1798.6302208240654</v>
      </c>
      <c r="R30" s="10">
        <v>344.01421847888173</v>
      </c>
      <c r="S30" s="10"/>
      <c r="T30" s="10">
        <v>244.76412625751692</v>
      </c>
      <c r="U30" s="10"/>
      <c r="V30" s="10">
        <v>0</v>
      </c>
      <c r="W30" s="13"/>
      <c r="X30" s="10">
        <v>0</v>
      </c>
      <c r="Y30" s="13"/>
      <c r="Z30" s="10">
        <v>0</v>
      </c>
      <c r="AA30" s="10"/>
      <c r="AB30" s="10">
        <v>0</v>
      </c>
      <c r="AC30" s="13"/>
      <c r="AD30" s="10">
        <v>0</v>
      </c>
      <c r="AE30" s="13"/>
      <c r="AF30" s="10">
        <v>0</v>
      </c>
      <c r="AG30" s="13"/>
      <c r="AH30" s="10">
        <v>0</v>
      </c>
      <c r="AI30" s="13"/>
      <c r="AJ30" s="48"/>
      <c r="AL30" s="33"/>
      <c r="AM30" s="5"/>
      <c r="AO30" s="54"/>
      <c r="AR30" s="35"/>
      <c r="AT30" s="35"/>
      <c r="AV30" s="35"/>
      <c r="AX30" s="35"/>
      <c r="AZ30" s="35"/>
      <c r="BB30" s="35"/>
      <c r="BD30" s="35"/>
      <c r="BF30" s="35"/>
      <c r="BH30" s="35"/>
      <c r="BJ30" s="35"/>
      <c r="BL30" s="35"/>
    </row>
    <row r="31" spans="2:64" x14ac:dyDescent="0.2">
      <c r="B31" s="26">
        <f t="shared" si="0"/>
        <v>14</v>
      </c>
      <c r="D31" s="1" t="s">
        <v>117</v>
      </c>
      <c r="F31" s="36">
        <f>SUM(F18:F30)</f>
        <v>18161286.05356691</v>
      </c>
      <c r="H31" s="36">
        <f>SUM(H18:H30)</f>
        <v>0</v>
      </c>
      <c r="L31" s="36">
        <f>SUM(L18:L30)</f>
        <v>18161286.05356691</v>
      </c>
      <c r="P31" s="15">
        <f>SUM(P18:P30)</f>
        <v>2903030.836065263</v>
      </c>
      <c r="Q31" s="58"/>
      <c r="R31" s="15">
        <f>SUM(R18:R30)</f>
        <v>555246.91664055688</v>
      </c>
      <c r="S31" s="48"/>
      <c r="T31" s="15">
        <f>SUM(T18:T30)</f>
        <v>2943385.7755884053</v>
      </c>
      <c r="U31" s="48"/>
      <c r="V31" s="15">
        <f>SUM(V18:V30)</f>
        <v>0</v>
      </c>
      <c r="W31" s="48"/>
      <c r="X31" s="15">
        <f>SUM(X18:X30)</f>
        <v>3965916.4015674391</v>
      </c>
      <c r="Y31" s="48"/>
      <c r="Z31" s="15">
        <f>SUM(Z18:Z30)</f>
        <v>5648597.565263316</v>
      </c>
      <c r="AA31" s="48"/>
      <c r="AB31" s="15">
        <f>SUM(AB18:AB30)</f>
        <v>1686509.739595745</v>
      </c>
      <c r="AC31" s="48"/>
      <c r="AD31" s="15">
        <f>SUM(AD18:AD30)</f>
        <v>458598.81884618296</v>
      </c>
      <c r="AE31" s="48"/>
      <c r="AF31" s="15">
        <f>SUM(AF18:AF30)</f>
        <v>0</v>
      </c>
      <c r="AG31" s="48"/>
      <c r="AH31" s="15">
        <f>SUM(AH18:AH30)</f>
        <v>0</v>
      </c>
      <c r="AI31" s="48"/>
      <c r="AJ31" s="48"/>
      <c r="AK31" s="5"/>
      <c r="AL31" s="33"/>
      <c r="AO31" s="54"/>
      <c r="AR31" s="38"/>
      <c r="AT31" s="38"/>
      <c r="AV31" s="38"/>
      <c r="AX31" s="38"/>
      <c r="AZ31" s="38"/>
      <c r="BB31" s="38"/>
      <c r="BD31" s="38"/>
      <c r="BF31" s="38"/>
      <c r="BH31" s="38"/>
      <c r="BJ31" s="38"/>
      <c r="BL31" s="38"/>
    </row>
    <row r="32" spans="2:64" x14ac:dyDescent="0.2">
      <c r="AJ32" s="5"/>
      <c r="AL32" s="33"/>
    </row>
    <row r="33" spans="2:64" x14ac:dyDescent="0.2">
      <c r="B33" s="26">
        <f>B31+1</f>
        <v>15</v>
      </c>
      <c r="D33" s="1" t="s">
        <v>118</v>
      </c>
      <c r="F33" s="35">
        <v>679229.182026239</v>
      </c>
      <c r="H33" s="35"/>
      <c r="K33" s="29">
        <v>0</v>
      </c>
      <c r="L33" s="35">
        <f t="shared" ref="L33" si="2">F33-H33</f>
        <v>679229.182026239</v>
      </c>
      <c r="N33" s="26" t="s">
        <v>310</v>
      </c>
      <c r="O33" s="29">
        <v>26</v>
      </c>
      <c r="P33" s="10">
        <v>90204.560979270871</v>
      </c>
      <c r="R33" s="10">
        <v>17252.935700311406</v>
      </c>
      <c r="S33" s="10"/>
      <c r="T33" s="10">
        <v>91507.581607642394</v>
      </c>
      <c r="U33" s="10"/>
      <c r="V33" s="10">
        <v>28292.579188374169</v>
      </c>
      <c r="W33" s="13"/>
      <c r="X33" s="10">
        <v>120817.04092888454</v>
      </c>
      <c r="Y33" s="13"/>
      <c r="Z33" s="10">
        <v>166794.86588745602</v>
      </c>
      <c r="AA33" s="10"/>
      <c r="AB33" s="10">
        <v>59952.30821290327</v>
      </c>
      <c r="AC33" s="13"/>
      <c r="AD33" s="10">
        <v>14703.087233585475</v>
      </c>
      <c r="AE33" s="13"/>
      <c r="AF33" s="10">
        <v>89704.222287810859</v>
      </c>
      <c r="AG33" s="13"/>
      <c r="AH33" s="10">
        <v>0</v>
      </c>
      <c r="AI33" s="13"/>
      <c r="AJ33" s="48"/>
      <c r="AL33" s="33"/>
    </row>
    <row r="34" spans="2:64" x14ac:dyDescent="0.2">
      <c r="AJ34" s="5"/>
      <c r="AL34" s="33"/>
    </row>
    <row r="35" spans="2:64" x14ac:dyDescent="0.2">
      <c r="B35" s="26">
        <f>B33+1</f>
        <v>16</v>
      </c>
      <c r="D35" s="1" t="s">
        <v>120</v>
      </c>
      <c r="F35" s="36">
        <f>F31+F33</f>
        <v>18840515.235593148</v>
      </c>
      <c r="H35" s="36">
        <f>H31+H33</f>
        <v>0</v>
      </c>
      <c r="L35" s="36">
        <f>L31+L33</f>
        <v>18840515.235593148</v>
      </c>
      <c r="P35" s="45">
        <f>P31+P33</f>
        <v>2993235.3970445339</v>
      </c>
      <c r="Q35" s="16"/>
      <c r="R35" s="45">
        <f>R31+R33</f>
        <v>572499.85234086832</v>
      </c>
      <c r="S35" s="5"/>
      <c r="T35" s="45">
        <f>T31+T33</f>
        <v>3034893.3571960479</v>
      </c>
      <c r="U35" s="5"/>
      <c r="V35" s="45">
        <f>V31+V33</f>
        <v>28292.579188374169</v>
      </c>
      <c r="W35" s="5"/>
      <c r="X35" s="45">
        <f>X31+X33</f>
        <v>4086733.4424963235</v>
      </c>
      <c r="Y35" s="5"/>
      <c r="Z35" s="45">
        <f>Z31+Z33</f>
        <v>5815392.4311507717</v>
      </c>
      <c r="AA35" s="5"/>
      <c r="AB35" s="45">
        <f>AB31+AB33</f>
        <v>1746462.0478086483</v>
      </c>
      <c r="AC35" s="5"/>
      <c r="AD35" s="45">
        <f>AD31+AD33</f>
        <v>473301.90607976844</v>
      </c>
      <c r="AE35" s="5"/>
      <c r="AF35" s="45">
        <f>AF31+AF33</f>
        <v>89704.222287810859</v>
      </c>
      <c r="AG35" s="5"/>
      <c r="AH35" s="45">
        <f>AH31+AH33</f>
        <v>0</v>
      </c>
      <c r="AI35" s="5"/>
      <c r="AJ35" s="5"/>
      <c r="AL35" s="33"/>
      <c r="AM35" s="5"/>
    </row>
    <row r="36" spans="2:64" x14ac:dyDescent="0.2">
      <c r="D36" s="8"/>
      <c r="E36" s="8"/>
      <c r="F36" s="11"/>
      <c r="H36" s="11"/>
      <c r="L36" s="11"/>
      <c r="AL36" s="33"/>
    </row>
    <row r="37" spans="2:64" x14ac:dyDescent="0.2">
      <c r="AL37" s="33"/>
    </row>
    <row r="38" spans="2:64" x14ac:dyDescent="0.2">
      <c r="D38" s="8" t="s">
        <v>121</v>
      </c>
      <c r="E38" s="27"/>
      <c r="F38" s="34"/>
      <c r="AL38" s="32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L38" s="19"/>
    </row>
    <row r="39" spans="2:64" x14ac:dyDescent="0.2">
      <c r="AL39" s="33"/>
    </row>
    <row r="40" spans="2:64" x14ac:dyDescent="0.2">
      <c r="B40" s="26">
        <f>B35+1</f>
        <v>17</v>
      </c>
      <c r="D40" s="1" t="s">
        <v>95</v>
      </c>
      <c r="F40" s="35">
        <v>0</v>
      </c>
      <c r="H40" s="35"/>
      <c r="J40" s="19"/>
      <c r="K40" s="29">
        <v>0</v>
      </c>
      <c r="L40" s="35">
        <f>F40-H40</f>
        <v>0</v>
      </c>
      <c r="N40" s="26" t="s">
        <v>303</v>
      </c>
      <c r="O40" s="29">
        <v>35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3"/>
      <c r="Z40" s="10">
        <v>0</v>
      </c>
      <c r="AA40" s="10"/>
      <c r="AB40" s="10">
        <v>0</v>
      </c>
      <c r="AC40" s="13"/>
      <c r="AD40" s="10">
        <v>0</v>
      </c>
      <c r="AE40" s="13"/>
      <c r="AF40" s="10">
        <v>0</v>
      </c>
      <c r="AG40" s="13"/>
      <c r="AH40" s="10">
        <v>0</v>
      </c>
      <c r="AI40" s="13"/>
      <c r="AJ40" s="48"/>
      <c r="AL40" s="33"/>
      <c r="AM40" s="5"/>
      <c r="AO40" s="38"/>
      <c r="AR40" s="35"/>
      <c r="AT40" s="35"/>
      <c r="AV40" s="35"/>
      <c r="AX40" s="35"/>
      <c r="AZ40" s="35"/>
      <c r="BB40" s="35"/>
      <c r="BD40" s="35"/>
      <c r="BF40" s="35"/>
      <c r="BH40" s="35"/>
      <c r="BJ40" s="35"/>
      <c r="BL40" s="35"/>
    </row>
    <row r="41" spans="2:64" x14ac:dyDescent="0.2">
      <c r="B41" s="26">
        <f>B40+1</f>
        <v>18</v>
      </c>
      <c r="D41" s="1" t="s">
        <v>97</v>
      </c>
      <c r="F41" s="35">
        <v>-20930.803618101087</v>
      </c>
      <c r="H41" s="35"/>
      <c r="J41" s="19"/>
      <c r="K41" s="29">
        <v>0</v>
      </c>
      <c r="L41" s="35">
        <f>F41-H41</f>
        <v>-20930.803618101087</v>
      </c>
      <c r="N41" s="26" t="s">
        <v>303</v>
      </c>
      <c r="O41" s="29">
        <v>35</v>
      </c>
      <c r="P41" s="10">
        <v>-5858.5618575125973</v>
      </c>
      <c r="R41" s="10">
        <v>-1120.5352581582817</v>
      </c>
      <c r="S41" s="10"/>
      <c r="T41" s="10">
        <v>-5943.1898061446354</v>
      </c>
      <c r="U41" s="10"/>
      <c r="V41" s="10">
        <v>0</v>
      </c>
      <c r="X41" s="10">
        <v>-8008.5166962855719</v>
      </c>
      <c r="Y41" s="13"/>
      <c r="Z41" s="10">
        <v>0</v>
      </c>
      <c r="AA41" s="10"/>
      <c r="AB41" s="10">
        <v>0</v>
      </c>
      <c r="AC41" s="13"/>
      <c r="AD41" s="10">
        <v>0</v>
      </c>
      <c r="AE41" s="13"/>
      <c r="AF41" s="10">
        <v>0</v>
      </c>
      <c r="AG41" s="13"/>
      <c r="AH41" s="10">
        <v>0</v>
      </c>
      <c r="AI41" s="13"/>
      <c r="AJ41" s="48"/>
      <c r="AL41" s="33"/>
      <c r="AM41" s="5"/>
      <c r="AO41" s="38"/>
      <c r="AR41" s="35"/>
      <c r="AT41" s="35"/>
      <c r="AV41" s="35"/>
      <c r="AX41" s="35"/>
      <c r="AZ41" s="35"/>
      <c r="BB41" s="35"/>
      <c r="BD41" s="35"/>
      <c r="BF41" s="35"/>
      <c r="BH41" s="35"/>
      <c r="BJ41" s="35"/>
      <c r="BL41" s="35"/>
    </row>
    <row r="42" spans="2:64" x14ac:dyDescent="0.2">
      <c r="B42" s="26">
        <f t="shared" ref="B42:B53" si="3">B41+1</f>
        <v>19</v>
      </c>
      <c r="D42" s="1" t="s">
        <v>99</v>
      </c>
      <c r="F42" s="35">
        <v>-107521.11072554668</v>
      </c>
      <c r="H42" s="35"/>
      <c r="J42" s="19"/>
      <c r="K42" s="29">
        <v>0</v>
      </c>
      <c r="L42" s="35">
        <f t="shared" ref="L42:L52" si="4">F42-H42</f>
        <v>-107521.11072554668</v>
      </c>
      <c r="N42" s="26" t="s">
        <v>303</v>
      </c>
      <c r="O42" s="29">
        <v>35</v>
      </c>
      <c r="P42" s="10">
        <v>-30095.312615198327</v>
      </c>
      <c r="R42" s="10">
        <v>-5756.1667369580964</v>
      </c>
      <c r="S42" s="10"/>
      <c r="T42" s="10">
        <v>-30530.044659001564</v>
      </c>
      <c r="U42" s="10"/>
      <c r="V42" s="10">
        <v>0</v>
      </c>
      <c r="W42" s="13"/>
      <c r="X42" s="10">
        <v>-41139.586714388694</v>
      </c>
      <c r="Y42" s="13"/>
      <c r="Z42" s="10">
        <v>0</v>
      </c>
      <c r="AA42" s="10"/>
      <c r="AB42" s="10">
        <v>0</v>
      </c>
      <c r="AC42" s="13"/>
      <c r="AD42" s="10">
        <v>0</v>
      </c>
      <c r="AE42" s="13"/>
      <c r="AF42" s="10">
        <v>0</v>
      </c>
      <c r="AG42" s="13"/>
      <c r="AH42" s="10">
        <v>0</v>
      </c>
      <c r="AI42" s="13"/>
      <c r="AJ42" s="48"/>
      <c r="AL42" s="33"/>
      <c r="AM42" s="5"/>
      <c r="AO42" s="38"/>
      <c r="AR42" s="35"/>
      <c r="AT42" s="35"/>
      <c r="AV42" s="35"/>
      <c r="AX42" s="35"/>
      <c r="AZ42" s="35"/>
      <c r="BB42" s="35"/>
      <c r="BD42" s="35"/>
      <c r="BF42" s="35"/>
      <c r="BH42" s="35"/>
      <c r="BJ42" s="35"/>
      <c r="BL42" s="35"/>
    </row>
    <row r="43" spans="2:64" x14ac:dyDescent="0.2">
      <c r="B43" s="26">
        <f t="shared" si="3"/>
        <v>20</v>
      </c>
      <c r="D43" s="1" t="s">
        <v>101</v>
      </c>
      <c r="F43" s="35">
        <v>-371324.53497546032</v>
      </c>
      <c r="H43" s="35"/>
      <c r="J43" s="19"/>
      <c r="K43" s="29">
        <v>0</v>
      </c>
      <c r="L43" s="35">
        <f t="shared" si="4"/>
        <v>-371324.53497546032</v>
      </c>
      <c r="N43" s="26" t="s">
        <v>304</v>
      </c>
      <c r="O43" s="29">
        <v>53</v>
      </c>
      <c r="P43" s="10">
        <v>-168346.96292753404</v>
      </c>
      <c r="R43" s="10">
        <v>-32198.80785627797</v>
      </c>
      <c r="S43" s="10"/>
      <c r="T43" s="10">
        <v>-170778.76419164834</v>
      </c>
      <c r="U43" s="10"/>
      <c r="V43" s="10">
        <v>0</v>
      </c>
      <c r="W43" s="13"/>
      <c r="X43" s="10">
        <v>0</v>
      </c>
      <c r="Y43" s="13"/>
      <c r="Z43" s="10">
        <v>0</v>
      </c>
      <c r="AA43" s="10"/>
      <c r="AB43" s="10">
        <v>0</v>
      </c>
      <c r="AC43" s="13"/>
      <c r="AD43" s="10">
        <v>0</v>
      </c>
      <c r="AE43" s="13"/>
      <c r="AF43" s="10">
        <v>0</v>
      </c>
      <c r="AG43" s="13"/>
      <c r="AH43" s="10">
        <v>0</v>
      </c>
      <c r="AI43" s="13"/>
      <c r="AJ43" s="48"/>
      <c r="AL43" s="33"/>
      <c r="AM43" s="5"/>
      <c r="AO43" s="38"/>
      <c r="AR43" s="35"/>
      <c r="AT43" s="35"/>
      <c r="AV43" s="35"/>
      <c r="AX43" s="35"/>
      <c r="AZ43" s="35"/>
      <c r="BB43" s="35"/>
      <c r="BD43" s="35"/>
      <c r="BF43" s="35"/>
      <c r="BH43" s="35"/>
      <c r="BJ43" s="35"/>
      <c r="BL43" s="35"/>
    </row>
    <row r="44" spans="2:64" x14ac:dyDescent="0.2">
      <c r="B44" s="26">
        <f t="shared" si="3"/>
        <v>21</v>
      </c>
      <c r="D44" s="1" t="s">
        <v>103</v>
      </c>
      <c r="F44" s="35">
        <v>-3164609.488205547</v>
      </c>
      <c r="H44" s="35"/>
      <c r="J44" s="19"/>
      <c r="K44" s="29">
        <v>0</v>
      </c>
      <c r="L44" s="35">
        <f t="shared" si="4"/>
        <v>-3164609.488205547</v>
      </c>
      <c r="N44" s="26" t="s">
        <v>305</v>
      </c>
      <c r="O44" s="29">
        <v>62</v>
      </c>
      <c r="P44" s="10">
        <v>-820868.52192691958</v>
      </c>
      <c r="R44" s="10">
        <v>-157003.056979229</v>
      </c>
      <c r="S44" s="10"/>
      <c r="T44" s="10">
        <v>-832726.11100711452</v>
      </c>
      <c r="U44" s="10"/>
      <c r="V44" s="10">
        <v>0</v>
      </c>
      <c r="W44" s="13"/>
      <c r="X44" s="10">
        <v>-1354011.7982922839</v>
      </c>
      <c r="Y44" s="13"/>
      <c r="Z44" s="10">
        <v>0</v>
      </c>
      <c r="AA44" s="10"/>
      <c r="AB44" s="10">
        <v>0</v>
      </c>
      <c r="AC44" s="13"/>
      <c r="AD44" s="10">
        <v>0</v>
      </c>
      <c r="AE44" s="13"/>
      <c r="AF44" s="10">
        <v>0</v>
      </c>
      <c r="AG44" s="13"/>
      <c r="AH44" s="10">
        <v>0</v>
      </c>
      <c r="AI44" s="13"/>
      <c r="AJ44" s="48"/>
      <c r="AL44" s="33"/>
      <c r="AM44" s="5"/>
      <c r="AO44" s="38"/>
      <c r="AR44" s="35"/>
      <c r="AT44" s="35"/>
      <c r="AV44" s="35"/>
      <c r="AX44" s="35"/>
      <c r="AZ44" s="35"/>
      <c r="BB44" s="35"/>
      <c r="BD44" s="35"/>
      <c r="BF44" s="35"/>
      <c r="BH44" s="35"/>
      <c r="BJ44" s="35"/>
      <c r="BL44" s="35"/>
    </row>
    <row r="45" spans="2:64" x14ac:dyDescent="0.2">
      <c r="B45" s="26">
        <f t="shared" si="3"/>
        <v>22</v>
      </c>
      <c r="D45" s="1" t="s">
        <v>105</v>
      </c>
      <c r="F45" s="35">
        <v>-7071.2809398120935</v>
      </c>
      <c r="H45" s="35"/>
      <c r="K45" s="29">
        <v>0</v>
      </c>
      <c r="L45" s="35">
        <f t="shared" si="4"/>
        <v>-7071.2809398120935</v>
      </c>
      <c r="N45" s="26" t="s">
        <v>306</v>
      </c>
      <c r="O45" s="29">
        <v>14</v>
      </c>
      <c r="P45" s="10">
        <v>0</v>
      </c>
      <c r="R45" s="10">
        <v>0</v>
      </c>
      <c r="S45" s="10"/>
      <c r="T45" s="10">
        <v>0</v>
      </c>
      <c r="U45" s="10"/>
      <c r="V45" s="10">
        <v>0</v>
      </c>
      <c r="W45" s="13"/>
      <c r="X45" s="10">
        <v>0</v>
      </c>
      <c r="Y45" s="13"/>
      <c r="Z45" s="10">
        <v>0</v>
      </c>
      <c r="AA45" s="10"/>
      <c r="AB45" s="10">
        <v>0</v>
      </c>
      <c r="AC45" s="13"/>
      <c r="AD45" s="10">
        <v>-7071.2809398120935</v>
      </c>
      <c r="AE45" s="13"/>
      <c r="AF45" s="10">
        <v>0</v>
      </c>
      <c r="AG45" s="13"/>
      <c r="AH45" s="10">
        <v>0</v>
      </c>
      <c r="AI45" s="13"/>
      <c r="AJ45" s="48"/>
      <c r="AL45" s="33"/>
      <c r="AM45" s="5"/>
      <c r="AO45" s="38"/>
      <c r="AR45" s="35"/>
      <c r="AT45" s="35"/>
      <c r="AV45" s="35"/>
      <c r="AX45" s="35"/>
      <c r="AZ45" s="35"/>
      <c r="BB45" s="35"/>
      <c r="BD45" s="35"/>
      <c r="BF45" s="35"/>
      <c r="BH45" s="35"/>
      <c r="BJ45" s="35"/>
      <c r="BL45" s="35"/>
    </row>
    <row r="46" spans="2:64" x14ac:dyDescent="0.2">
      <c r="B46" s="26">
        <f t="shared" si="3"/>
        <v>23</v>
      </c>
      <c r="D46" s="1" t="s">
        <v>107</v>
      </c>
      <c r="F46" s="35">
        <v>0</v>
      </c>
      <c r="H46" s="35"/>
      <c r="K46" s="29">
        <v>0</v>
      </c>
      <c r="L46" s="35">
        <f t="shared" si="4"/>
        <v>0</v>
      </c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W46" s="13"/>
      <c r="X46" s="10">
        <v>0</v>
      </c>
      <c r="Y46" s="13"/>
      <c r="Z46" s="10">
        <v>0</v>
      </c>
      <c r="AA46" s="10"/>
      <c r="AB46" s="10">
        <v>0</v>
      </c>
      <c r="AC46" s="13"/>
      <c r="AD46" s="10">
        <v>0</v>
      </c>
      <c r="AE46" s="13"/>
      <c r="AF46" s="10">
        <v>0</v>
      </c>
      <c r="AG46" s="13"/>
      <c r="AH46" s="10">
        <v>0</v>
      </c>
      <c r="AI46" s="13"/>
      <c r="AJ46" s="48"/>
      <c r="AL46" s="33"/>
      <c r="AM46" s="5"/>
      <c r="AO46" s="38"/>
      <c r="AR46" s="35"/>
      <c r="AT46" s="35"/>
      <c r="AV46" s="35"/>
      <c r="AX46" s="35"/>
      <c r="AZ46" s="35"/>
      <c r="BB46" s="35"/>
      <c r="BD46" s="35"/>
      <c r="BF46" s="35"/>
      <c r="BH46" s="35"/>
      <c r="BJ46" s="35"/>
      <c r="BL46" s="35"/>
    </row>
    <row r="47" spans="2:64" x14ac:dyDescent="0.2">
      <c r="B47" s="26">
        <f t="shared" si="3"/>
        <v>24</v>
      </c>
      <c r="D47" s="1" t="s">
        <v>109</v>
      </c>
      <c r="F47" s="35">
        <v>0</v>
      </c>
      <c r="H47" s="35"/>
      <c r="K47" s="29">
        <v>0</v>
      </c>
      <c r="L47" s="35">
        <f t="shared" si="4"/>
        <v>0</v>
      </c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W47" s="13"/>
      <c r="X47" s="10">
        <v>0</v>
      </c>
      <c r="Y47" s="13"/>
      <c r="Z47" s="10">
        <v>0</v>
      </c>
      <c r="AA47" s="10"/>
      <c r="AB47" s="10">
        <v>0</v>
      </c>
      <c r="AC47" s="13"/>
      <c r="AD47" s="10">
        <v>0</v>
      </c>
      <c r="AE47" s="13"/>
      <c r="AF47" s="10">
        <v>0</v>
      </c>
      <c r="AG47" s="13"/>
      <c r="AH47" s="10">
        <v>0</v>
      </c>
      <c r="AI47" s="13"/>
      <c r="AJ47" s="48"/>
      <c r="AL47" s="33"/>
      <c r="AM47" s="5"/>
      <c r="AO47" s="38"/>
      <c r="AR47" s="35"/>
      <c r="AT47" s="35"/>
      <c r="AV47" s="35"/>
      <c r="AX47" s="35"/>
      <c r="AZ47" s="35"/>
      <c r="BB47" s="35"/>
      <c r="BD47" s="35"/>
      <c r="BF47" s="35"/>
      <c r="BH47" s="35"/>
      <c r="BJ47" s="35"/>
      <c r="BL47" s="35"/>
    </row>
    <row r="48" spans="2:64" x14ac:dyDescent="0.2">
      <c r="B48" s="26">
        <f t="shared" si="3"/>
        <v>25</v>
      </c>
      <c r="D48" s="1" t="s">
        <v>110</v>
      </c>
      <c r="F48" s="35">
        <v>0</v>
      </c>
      <c r="H48" s="35"/>
      <c r="K48" s="29">
        <v>0</v>
      </c>
      <c r="L48" s="35">
        <f t="shared" si="4"/>
        <v>0</v>
      </c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W48" s="13"/>
      <c r="X48" s="10">
        <v>0</v>
      </c>
      <c r="Y48" s="13"/>
      <c r="Z48" s="10">
        <v>0</v>
      </c>
      <c r="AA48" s="10"/>
      <c r="AB48" s="10">
        <v>0</v>
      </c>
      <c r="AC48" s="13"/>
      <c r="AD48" s="10">
        <v>0</v>
      </c>
      <c r="AE48" s="13"/>
      <c r="AF48" s="10">
        <v>0</v>
      </c>
      <c r="AG48" s="13"/>
      <c r="AH48" s="10">
        <v>0</v>
      </c>
      <c r="AI48" s="13"/>
      <c r="AJ48" s="48"/>
      <c r="AL48" s="33"/>
      <c r="AM48" s="5"/>
      <c r="AO48" s="38"/>
      <c r="AR48" s="35"/>
      <c r="AT48" s="35"/>
      <c r="AV48" s="35"/>
      <c r="AX48" s="35"/>
      <c r="AZ48" s="35"/>
      <c r="BB48" s="35"/>
      <c r="BD48" s="35"/>
      <c r="BF48" s="35"/>
      <c r="BH48" s="35"/>
      <c r="BJ48" s="35"/>
      <c r="BL48" s="35"/>
    </row>
    <row r="49" spans="2:64" x14ac:dyDescent="0.2">
      <c r="B49" s="26">
        <f t="shared" si="3"/>
        <v>26</v>
      </c>
      <c r="D49" s="1" t="s">
        <v>111</v>
      </c>
      <c r="F49" s="35">
        <v>-2151619.3783299127</v>
      </c>
      <c r="H49" s="35"/>
      <c r="K49" s="29">
        <v>0</v>
      </c>
      <c r="L49" s="35">
        <f t="shared" si="4"/>
        <v>-2151619.3783299127</v>
      </c>
      <c r="N49" s="26" t="s">
        <v>307</v>
      </c>
      <c r="O49" s="29">
        <v>8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W49" s="13"/>
      <c r="X49" s="10">
        <v>0</v>
      </c>
      <c r="Y49" s="13"/>
      <c r="Z49" s="10">
        <v>-2151619.3783299127</v>
      </c>
      <c r="AA49" s="10"/>
      <c r="AB49" s="10">
        <v>0</v>
      </c>
      <c r="AC49" s="13"/>
      <c r="AD49" s="10">
        <v>0</v>
      </c>
      <c r="AE49" s="13"/>
      <c r="AF49" s="10">
        <v>0</v>
      </c>
      <c r="AG49" s="13"/>
      <c r="AH49" s="10">
        <v>0</v>
      </c>
      <c r="AI49" s="13"/>
      <c r="AJ49" s="48"/>
      <c r="AL49" s="33"/>
      <c r="AM49" s="5"/>
      <c r="AO49" s="38"/>
      <c r="AR49" s="35"/>
      <c r="AT49" s="35"/>
      <c r="AV49" s="35"/>
      <c r="AX49" s="35"/>
      <c r="AZ49" s="35"/>
      <c r="BB49" s="35"/>
      <c r="BD49" s="35"/>
      <c r="BF49" s="35"/>
      <c r="BH49" s="35"/>
      <c r="BJ49" s="35"/>
      <c r="BL49" s="35"/>
    </row>
    <row r="50" spans="2:64" x14ac:dyDescent="0.2">
      <c r="B50" s="26">
        <f t="shared" si="3"/>
        <v>27</v>
      </c>
      <c r="D50" s="1" t="s">
        <v>113</v>
      </c>
      <c r="F50" s="35">
        <v>-656728.98608636635</v>
      </c>
      <c r="H50" s="35"/>
      <c r="K50" s="29">
        <v>0</v>
      </c>
      <c r="L50" s="35">
        <f t="shared" si="4"/>
        <v>-656728.98608636635</v>
      </c>
      <c r="N50" s="26" t="s">
        <v>308</v>
      </c>
      <c r="O50" s="29">
        <v>5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W50" s="13"/>
      <c r="X50" s="10">
        <v>0</v>
      </c>
      <c r="Y50" s="13"/>
      <c r="Z50" s="10">
        <v>0</v>
      </c>
      <c r="AA50" s="10"/>
      <c r="AB50" s="10">
        <v>-656728.98608636635</v>
      </c>
      <c r="AC50" s="13"/>
      <c r="AD50" s="10">
        <v>0</v>
      </c>
      <c r="AE50" s="13"/>
      <c r="AF50" s="10">
        <v>0</v>
      </c>
      <c r="AG50" s="13"/>
      <c r="AH50" s="10">
        <v>0</v>
      </c>
      <c r="AI50" s="13"/>
      <c r="AJ50" s="48"/>
      <c r="AL50" s="33"/>
      <c r="AM50" s="5"/>
      <c r="AO50" s="38"/>
      <c r="AR50" s="35"/>
      <c r="AT50" s="35"/>
      <c r="AV50" s="35"/>
      <c r="AX50" s="35"/>
      <c r="AZ50" s="35"/>
      <c r="BB50" s="35"/>
      <c r="BD50" s="35"/>
      <c r="BF50" s="35"/>
      <c r="BH50" s="35"/>
      <c r="BJ50" s="35"/>
      <c r="BL50" s="35"/>
    </row>
    <row r="51" spans="2:64" x14ac:dyDescent="0.2">
      <c r="B51" s="26">
        <f>B50+1</f>
        <v>28</v>
      </c>
      <c r="D51" s="1" t="s">
        <v>114</v>
      </c>
      <c r="F51" s="35">
        <v>-167236.19894237144</v>
      </c>
      <c r="H51" s="35"/>
      <c r="K51" s="29">
        <v>0</v>
      </c>
      <c r="L51" s="35">
        <f t="shared" si="4"/>
        <v>-167236.19894237144</v>
      </c>
      <c r="N51" s="26" t="s">
        <v>306</v>
      </c>
      <c r="O51" s="29">
        <v>14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W51" s="13"/>
      <c r="X51" s="10">
        <v>0</v>
      </c>
      <c r="Y51" s="13"/>
      <c r="Z51" s="10">
        <v>0</v>
      </c>
      <c r="AA51" s="10"/>
      <c r="AB51" s="10">
        <v>0</v>
      </c>
      <c r="AC51" s="13"/>
      <c r="AD51" s="10">
        <v>-167236.19894237144</v>
      </c>
      <c r="AE51" s="13"/>
      <c r="AF51" s="10">
        <v>0</v>
      </c>
      <c r="AG51" s="13"/>
      <c r="AH51" s="10">
        <v>0</v>
      </c>
      <c r="AI51" s="13"/>
      <c r="AJ51" s="48"/>
      <c r="AL51" s="33"/>
      <c r="AM51" s="5"/>
      <c r="AO51" s="38"/>
      <c r="AR51" s="35"/>
      <c r="AT51" s="35"/>
      <c r="AV51" s="35"/>
      <c r="AX51" s="35"/>
      <c r="AZ51" s="35"/>
      <c r="BB51" s="35"/>
      <c r="BD51" s="35"/>
      <c r="BF51" s="35"/>
      <c r="BH51" s="35"/>
      <c r="BJ51" s="35"/>
      <c r="BL51" s="35"/>
    </row>
    <row r="52" spans="2:64" x14ac:dyDescent="0.2">
      <c r="B52" s="26">
        <f>B51+1</f>
        <v>29</v>
      </c>
      <c r="D52" s="1" t="s">
        <v>115</v>
      </c>
      <c r="F52" s="35">
        <v>0</v>
      </c>
      <c r="H52" s="35"/>
      <c r="K52" s="29">
        <v>0</v>
      </c>
      <c r="L52" s="35">
        <f t="shared" si="4"/>
        <v>0</v>
      </c>
      <c r="N52" s="26" t="s">
        <v>309</v>
      </c>
      <c r="O52" s="29">
        <v>32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W52" s="13"/>
      <c r="X52" s="10">
        <v>0</v>
      </c>
      <c r="Y52" s="13"/>
      <c r="Z52" s="10">
        <v>0</v>
      </c>
      <c r="AA52" s="10"/>
      <c r="AB52" s="10">
        <v>0</v>
      </c>
      <c r="AC52" s="13"/>
      <c r="AD52" s="10">
        <v>0</v>
      </c>
      <c r="AE52" s="13"/>
      <c r="AF52" s="10">
        <v>0</v>
      </c>
      <c r="AG52" s="13"/>
      <c r="AH52" s="10">
        <v>0</v>
      </c>
      <c r="AI52" s="13"/>
      <c r="AJ52" s="48"/>
      <c r="AL52" s="33"/>
      <c r="AM52" s="5"/>
      <c r="AO52" s="38"/>
      <c r="AR52" s="35"/>
      <c r="AT52" s="35"/>
      <c r="AV52" s="35"/>
      <c r="AX52" s="35"/>
      <c r="AZ52" s="35"/>
      <c r="BB52" s="35"/>
      <c r="BD52" s="35"/>
      <c r="BF52" s="35"/>
      <c r="BH52" s="35"/>
      <c r="BJ52" s="35"/>
      <c r="BL52" s="35"/>
    </row>
    <row r="53" spans="2:64" x14ac:dyDescent="0.2">
      <c r="B53" s="26">
        <f t="shared" si="3"/>
        <v>30</v>
      </c>
      <c r="D53" s="1" t="s">
        <v>127</v>
      </c>
      <c r="F53" s="36">
        <f>SUM(F40:F52)</f>
        <v>-6647041.7818231182</v>
      </c>
      <c r="H53" s="36">
        <f>SUM(H40:H52)</f>
        <v>0</v>
      </c>
      <c r="L53" s="36">
        <f>SUM(L40:L52)</f>
        <v>-6647041.7818231182</v>
      </c>
      <c r="P53" s="15">
        <f>SUM(P40:P52)</f>
        <v>-1025169.3593271645</v>
      </c>
      <c r="Q53" s="58"/>
      <c r="R53" s="15">
        <f>SUM(R40:R52)</f>
        <v>-196078.56683062337</v>
      </c>
      <c r="S53" s="48"/>
      <c r="T53" s="15">
        <f>SUM(T40:T52)</f>
        <v>-1039978.1096639091</v>
      </c>
      <c r="U53" s="48"/>
      <c r="V53" s="15">
        <f>SUM(V40:V52)</f>
        <v>0</v>
      </c>
      <c r="W53" s="48"/>
      <c r="X53" s="15">
        <f>SUM(X40:X52)</f>
        <v>-1403159.9017029582</v>
      </c>
      <c r="Y53" s="48"/>
      <c r="Z53" s="15">
        <f>SUM(Z40:Z52)</f>
        <v>-2151619.3783299127</v>
      </c>
      <c r="AA53" s="48"/>
      <c r="AB53" s="15">
        <f>SUM(AB40:AB52)</f>
        <v>-656728.98608636635</v>
      </c>
      <c r="AC53" s="48"/>
      <c r="AD53" s="15">
        <f>SUM(AD40:AD52)</f>
        <v>-174307.47988218354</v>
      </c>
      <c r="AE53" s="48"/>
      <c r="AF53" s="15">
        <f>SUM(AF40:AF52)</f>
        <v>0</v>
      </c>
      <c r="AG53" s="48"/>
      <c r="AH53" s="15">
        <f>SUM(AH40:AH52)</f>
        <v>0</v>
      </c>
      <c r="AI53" s="48"/>
      <c r="AJ53" s="48"/>
      <c r="AK53" s="5"/>
      <c r="AL53" s="33"/>
      <c r="AM53" s="42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5"/>
      <c r="AL54" s="33"/>
      <c r="AM54" s="42"/>
    </row>
    <row r="55" spans="2:64" x14ac:dyDescent="0.2">
      <c r="B55" s="26">
        <f>B53+1</f>
        <v>31</v>
      </c>
      <c r="D55" s="1" t="s">
        <v>118</v>
      </c>
      <c r="F55" s="35">
        <v>-339597.40146953578</v>
      </c>
      <c r="H55" s="35"/>
      <c r="K55" s="29">
        <v>0</v>
      </c>
      <c r="L55" s="35">
        <f t="shared" ref="L55" si="5">F55-H55</f>
        <v>-339597.40146953578</v>
      </c>
      <c r="N55" s="26" t="s">
        <v>310</v>
      </c>
      <c r="O55" s="29">
        <v>26</v>
      </c>
      <c r="P55" s="10">
        <v>-45099.99764420795</v>
      </c>
      <c r="R55" s="10">
        <v>-8626.0312227285904</v>
      </c>
      <c r="S55" s="10"/>
      <c r="T55" s="10">
        <v>-45751.474982293039</v>
      </c>
      <c r="U55" s="10"/>
      <c r="V55" s="10">
        <v>-14145.573581777835</v>
      </c>
      <c r="W55" s="13"/>
      <c r="X55" s="10">
        <v>-60405.462895884179</v>
      </c>
      <c r="Y55" s="13"/>
      <c r="Z55" s="10">
        <v>-83393.211794677612</v>
      </c>
      <c r="AA55" s="10"/>
      <c r="AB55" s="10">
        <v>-29974.636867731271</v>
      </c>
      <c r="AC55" s="13"/>
      <c r="AD55" s="10">
        <v>-7351.1715194719727</v>
      </c>
      <c r="AE55" s="13"/>
      <c r="AF55" s="10">
        <v>-44849.840960763329</v>
      </c>
      <c r="AG55" s="13"/>
      <c r="AH55" s="10">
        <v>0</v>
      </c>
      <c r="AI55" s="13"/>
      <c r="AJ55" s="48"/>
      <c r="AL55" s="33"/>
      <c r="AM55" s="42"/>
    </row>
    <row r="56" spans="2:64" x14ac:dyDescent="0.2">
      <c r="AJ56" s="5"/>
      <c r="AL56" s="33"/>
      <c r="AM56" s="42"/>
    </row>
    <row r="57" spans="2:64" x14ac:dyDescent="0.2">
      <c r="B57" s="26">
        <f>B55+1</f>
        <v>32</v>
      </c>
      <c r="D57" s="1" t="s">
        <v>128</v>
      </c>
      <c r="F57" s="36">
        <f>F53+F55</f>
        <v>-6986639.1832926543</v>
      </c>
      <c r="H57" s="36">
        <f>H53+H55</f>
        <v>0</v>
      </c>
      <c r="L57" s="36">
        <f>L53+L55</f>
        <v>-6986639.1832926543</v>
      </c>
      <c r="P57" s="45">
        <f>P53+P55</f>
        <v>-1070269.3569713724</v>
      </c>
      <c r="Q57" s="16"/>
      <c r="R57" s="45">
        <f>R53+R55</f>
        <v>-204704.59805335198</v>
      </c>
      <c r="S57" s="5"/>
      <c r="T57" s="45">
        <f>T53+T55</f>
        <v>-1085729.5846462022</v>
      </c>
      <c r="U57" s="5"/>
      <c r="V57" s="45">
        <f>V53+V55</f>
        <v>-14145.573581777835</v>
      </c>
      <c r="W57" s="5"/>
      <c r="X57" s="45">
        <f>X53+X55</f>
        <v>-1463565.3645988423</v>
      </c>
      <c r="Y57" s="5"/>
      <c r="Z57" s="45">
        <f>Z53+Z55</f>
        <v>-2235012.5901245903</v>
      </c>
      <c r="AA57" s="5"/>
      <c r="AB57" s="45">
        <f>AB53+AB55</f>
        <v>-686703.62295409758</v>
      </c>
      <c r="AC57" s="5"/>
      <c r="AD57" s="45">
        <f>AD53+AD55</f>
        <v>-181658.65140165552</v>
      </c>
      <c r="AE57" s="5"/>
      <c r="AF57" s="45">
        <f>AF53+AF55</f>
        <v>-44849.840960763329</v>
      </c>
      <c r="AG57" s="5"/>
      <c r="AH57" s="45">
        <f>AH53+AH55</f>
        <v>0</v>
      </c>
      <c r="AI57" s="5"/>
      <c r="AJ57" s="5"/>
      <c r="AL57" s="33"/>
      <c r="AM57" s="42"/>
    </row>
    <row r="58" spans="2:64" x14ac:dyDescent="0.2">
      <c r="D58" s="8"/>
      <c r="E58" s="8"/>
      <c r="F58" s="11"/>
      <c r="H58" s="11"/>
      <c r="L58" s="11"/>
      <c r="AL58" s="33"/>
      <c r="AM58" s="42"/>
    </row>
    <row r="59" spans="2:64" x14ac:dyDescent="0.2">
      <c r="AL59" s="33"/>
      <c r="AM59" s="42"/>
    </row>
    <row r="60" spans="2:64" x14ac:dyDescent="0.2">
      <c r="D60" s="8" t="s">
        <v>129</v>
      </c>
      <c r="E60" s="27"/>
      <c r="F60" s="34"/>
      <c r="AL60" s="32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L60" s="19"/>
    </row>
    <row r="61" spans="2:64" x14ac:dyDescent="0.2">
      <c r="AL61" s="33"/>
      <c r="AM61" s="42"/>
    </row>
    <row r="62" spans="2:64" x14ac:dyDescent="0.2">
      <c r="B62" s="26">
        <f>B57+1</f>
        <v>33</v>
      </c>
      <c r="D62" s="1" t="s">
        <v>95</v>
      </c>
      <c r="F62" s="35">
        <v>111376.57056194174</v>
      </c>
      <c r="H62" s="35"/>
      <c r="J62" s="19"/>
      <c r="K62" s="29">
        <v>0</v>
      </c>
      <c r="L62" s="35">
        <f>F62-H62</f>
        <v>111376.57056194174</v>
      </c>
      <c r="O62" s="29">
        <v>0</v>
      </c>
      <c r="P62" s="10">
        <f>P18+P40</f>
        <v>31174.461335562897</v>
      </c>
      <c r="R62" s="10">
        <f>R18+R40</f>
        <v>5962.5696425473361</v>
      </c>
      <c r="S62" s="10"/>
      <c r="T62" s="10">
        <f>T18+T40</f>
        <v>31624.781870995052</v>
      </c>
      <c r="U62" s="10"/>
      <c r="V62" s="10">
        <f>V18+V40</f>
        <v>0</v>
      </c>
      <c r="X62" s="10">
        <f>X18+X40</f>
        <v>42614.757712836465</v>
      </c>
      <c r="Y62" s="13"/>
      <c r="Z62" s="10">
        <f>Z18+Z40</f>
        <v>0</v>
      </c>
      <c r="AA62" s="10"/>
      <c r="AB62" s="10">
        <f>AB18+AB40</f>
        <v>0</v>
      </c>
      <c r="AC62" s="13"/>
      <c r="AD62" s="10">
        <f>AD18+AD40</f>
        <v>0</v>
      </c>
      <c r="AE62" s="13"/>
      <c r="AF62" s="10">
        <f>AF18+AF40</f>
        <v>0</v>
      </c>
      <c r="AG62" s="13"/>
      <c r="AH62" s="10">
        <f>AH18+AH40</f>
        <v>0</v>
      </c>
      <c r="AI62" s="13"/>
      <c r="AJ62" s="48"/>
      <c r="AL62" s="33"/>
      <c r="AM62" s="42"/>
      <c r="AO62" s="38"/>
      <c r="AR62" s="35"/>
      <c r="AT62" s="35"/>
      <c r="AV62" s="35"/>
      <c r="AX62" s="35"/>
      <c r="AZ62" s="35"/>
      <c r="BB62" s="35"/>
      <c r="BD62" s="35"/>
      <c r="BF62" s="35"/>
      <c r="BH62" s="35"/>
      <c r="BJ62" s="35"/>
      <c r="BL62" s="35"/>
    </row>
    <row r="63" spans="2:64" x14ac:dyDescent="0.2">
      <c r="B63" s="26">
        <f>B62+1</f>
        <v>34</v>
      </c>
      <c r="D63" s="1" t="s">
        <v>97</v>
      </c>
      <c r="F63" s="35">
        <v>69997.253196129066</v>
      </c>
      <c r="H63" s="35"/>
      <c r="J63" s="19"/>
      <c r="K63" s="29">
        <v>0</v>
      </c>
      <c r="L63" s="35">
        <f>F63-H63</f>
        <v>69997.253196129066</v>
      </c>
      <c r="O63" s="29">
        <v>0</v>
      </c>
      <c r="P63" s="10">
        <f t="shared" ref="P63:R74" si="6">P19+P41</f>
        <v>19592.331244790381</v>
      </c>
      <c r="R63" s="10">
        <f t="shared" si="6"/>
        <v>3747.3186224280735</v>
      </c>
      <c r="S63" s="10"/>
      <c r="T63" s="10">
        <f t="shared" ref="T63:T74" si="7">T19+T41</f>
        <v>19875.345889423661</v>
      </c>
      <c r="U63" s="10"/>
      <c r="V63" s="10">
        <f t="shared" ref="V63:V74" si="8">V19+V41</f>
        <v>0</v>
      </c>
      <c r="X63" s="10">
        <f t="shared" ref="X63:X74" si="9">X19+X41</f>
        <v>26782.257439486952</v>
      </c>
      <c r="Y63" s="13"/>
      <c r="Z63" s="10">
        <f t="shared" ref="Z63:Z74" si="10">Z19+Z41</f>
        <v>0</v>
      </c>
      <c r="AA63" s="10"/>
      <c r="AB63" s="10">
        <f t="shared" ref="AB63:AB74" si="11">AB19+AB41</f>
        <v>0</v>
      </c>
      <c r="AC63" s="13"/>
      <c r="AD63" s="10">
        <f t="shared" ref="AD63:AD74" si="12">AD19+AD41</f>
        <v>0</v>
      </c>
      <c r="AE63" s="13"/>
      <c r="AF63" s="10">
        <f t="shared" ref="AF63:AF74" si="13">AF19+AF41</f>
        <v>0</v>
      </c>
      <c r="AG63" s="13"/>
      <c r="AH63" s="10">
        <f t="shared" ref="AH63:AH74" si="14">AH19+AH41</f>
        <v>0</v>
      </c>
      <c r="AI63" s="13"/>
      <c r="AJ63" s="48"/>
      <c r="AL63" s="33"/>
      <c r="AM63" s="42"/>
      <c r="AO63" s="38"/>
      <c r="AR63" s="35"/>
      <c r="AT63" s="35"/>
      <c r="AV63" s="35"/>
      <c r="AX63" s="35"/>
      <c r="AZ63" s="35"/>
      <c r="BB63" s="35"/>
      <c r="BD63" s="35"/>
      <c r="BF63" s="35"/>
      <c r="BH63" s="35"/>
      <c r="BJ63" s="35"/>
      <c r="BL63" s="35"/>
    </row>
    <row r="64" spans="2:64" x14ac:dyDescent="0.2">
      <c r="B64" s="26">
        <f t="shared" ref="B64:B75" si="15">B63+1</f>
        <v>35</v>
      </c>
      <c r="D64" s="1" t="s">
        <v>99</v>
      </c>
      <c r="F64" s="35">
        <v>227263.44719098904</v>
      </c>
      <c r="H64" s="35"/>
      <c r="J64" s="19"/>
      <c r="K64" s="29">
        <v>0</v>
      </c>
      <c r="L64" s="35">
        <f t="shared" ref="L64:L74" si="16">F64-H64</f>
        <v>227263.44719098904</v>
      </c>
      <c r="O64" s="29">
        <v>0</v>
      </c>
      <c r="P64" s="10">
        <f t="shared" si="6"/>
        <v>63611.363787701004</v>
      </c>
      <c r="R64" s="10">
        <f t="shared" si="6"/>
        <v>12166.599530266831</v>
      </c>
      <c r="S64" s="10"/>
      <c r="T64" s="10">
        <f t="shared" si="7"/>
        <v>64530.241040850829</v>
      </c>
      <c r="U64" s="10"/>
      <c r="V64" s="10">
        <f t="shared" si="8"/>
        <v>0</v>
      </c>
      <c r="W64" s="13"/>
      <c r="X64" s="10">
        <f t="shared" si="9"/>
        <v>86955.242832170363</v>
      </c>
      <c r="Y64" s="13"/>
      <c r="Z64" s="10">
        <f t="shared" si="10"/>
        <v>0</v>
      </c>
      <c r="AA64" s="10"/>
      <c r="AB64" s="10">
        <f t="shared" si="11"/>
        <v>0</v>
      </c>
      <c r="AC64" s="13"/>
      <c r="AD64" s="10">
        <f t="shared" si="12"/>
        <v>0</v>
      </c>
      <c r="AE64" s="13"/>
      <c r="AF64" s="10">
        <f t="shared" si="13"/>
        <v>0</v>
      </c>
      <c r="AG64" s="13"/>
      <c r="AH64" s="10">
        <f t="shared" si="14"/>
        <v>0</v>
      </c>
      <c r="AI64" s="13"/>
      <c r="AJ64" s="48"/>
      <c r="AL64" s="33"/>
      <c r="AM64" s="42"/>
      <c r="AO64" s="38"/>
      <c r="AR64" s="35"/>
      <c r="AT64" s="35"/>
      <c r="AV64" s="35"/>
      <c r="AX64" s="35"/>
      <c r="AZ64" s="35"/>
      <c r="BB64" s="35"/>
      <c r="BD64" s="35"/>
      <c r="BF64" s="35"/>
      <c r="BH64" s="35"/>
      <c r="BJ64" s="35"/>
      <c r="BL64" s="35"/>
    </row>
    <row r="65" spans="2:64" x14ac:dyDescent="0.2">
      <c r="B65" s="26">
        <f t="shared" si="15"/>
        <v>36</v>
      </c>
      <c r="D65" s="1" t="s">
        <v>101</v>
      </c>
      <c r="F65" s="35">
        <v>667898.01332843932</v>
      </c>
      <c r="H65" s="35"/>
      <c r="J65" s="19"/>
      <c r="K65" s="29">
        <v>0</v>
      </c>
      <c r="L65" s="35">
        <f t="shared" si="16"/>
        <v>667898.01332843932</v>
      </c>
      <c r="O65" s="29">
        <v>0</v>
      </c>
      <c r="P65" s="10">
        <f t="shared" si="6"/>
        <v>302804.12819100986</v>
      </c>
      <c r="R65" s="10">
        <f t="shared" si="6"/>
        <v>57915.698460844855</v>
      </c>
      <c r="S65" s="10"/>
      <c r="T65" s="10">
        <f t="shared" si="7"/>
        <v>307178.18667658465</v>
      </c>
      <c r="U65" s="10"/>
      <c r="V65" s="10">
        <f t="shared" si="8"/>
        <v>0</v>
      </c>
      <c r="W65" s="13"/>
      <c r="X65" s="10">
        <f t="shared" si="9"/>
        <v>0</v>
      </c>
      <c r="Y65" s="13"/>
      <c r="Z65" s="10">
        <f t="shared" si="10"/>
        <v>0</v>
      </c>
      <c r="AA65" s="10"/>
      <c r="AB65" s="10">
        <f t="shared" si="11"/>
        <v>0</v>
      </c>
      <c r="AC65" s="13"/>
      <c r="AD65" s="10">
        <f t="shared" si="12"/>
        <v>0</v>
      </c>
      <c r="AE65" s="13"/>
      <c r="AF65" s="10">
        <f t="shared" si="13"/>
        <v>0</v>
      </c>
      <c r="AG65" s="13"/>
      <c r="AH65" s="10">
        <f t="shared" si="14"/>
        <v>0</v>
      </c>
      <c r="AI65" s="13"/>
      <c r="AJ65" s="48"/>
      <c r="AL65" s="33"/>
      <c r="AM65" s="42"/>
      <c r="AO65" s="38"/>
      <c r="AR65" s="35"/>
      <c r="AT65" s="35"/>
      <c r="AV65" s="35"/>
      <c r="AX65" s="35"/>
      <c r="AZ65" s="35"/>
      <c r="BB65" s="35"/>
      <c r="BD65" s="35"/>
      <c r="BF65" s="35"/>
      <c r="BH65" s="35"/>
      <c r="BJ65" s="35"/>
      <c r="BL65" s="35"/>
    </row>
    <row r="66" spans="2:64" x14ac:dyDescent="0.2">
      <c r="B66" s="26">
        <f t="shared" si="15"/>
        <v>37</v>
      </c>
      <c r="D66" s="1" t="s">
        <v>103</v>
      </c>
      <c r="F66" s="35">
        <v>5624271.2994939499</v>
      </c>
      <c r="H66" s="35"/>
      <c r="J66" s="19"/>
      <c r="K66" s="29">
        <v>0</v>
      </c>
      <c r="L66" s="35">
        <f t="shared" si="16"/>
        <v>5624271.2994939499</v>
      </c>
      <c r="O66" s="29">
        <v>0</v>
      </c>
      <c r="P66" s="10">
        <f t="shared" si="6"/>
        <v>1458880.5619582105</v>
      </c>
      <c r="R66" s="10">
        <f t="shared" si="6"/>
        <v>279032.14933536749</v>
      </c>
      <c r="S66" s="10"/>
      <c r="T66" s="10">
        <f t="shared" si="7"/>
        <v>1479954.3463203846</v>
      </c>
      <c r="U66" s="10"/>
      <c r="V66" s="10">
        <f t="shared" si="8"/>
        <v>0</v>
      </c>
      <c r="W66" s="13"/>
      <c r="X66" s="10">
        <f t="shared" si="9"/>
        <v>2406404.2418799871</v>
      </c>
      <c r="Y66" s="13"/>
      <c r="Z66" s="10">
        <f t="shared" si="10"/>
        <v>0</v>
      </c>
      <c r="AA66" s="10"/>
      <c r="AB66" s="10">
        <f t="shared" si="11"/>
        <v>0</v>
      </c>
      <c r="AC66" s="13"/>
      <c r="AD66" s="10">
        <f t="shared" si="12"/>
        <v>0</v>
      </c>
      <c r="AE66" s="13"/>
      <c r="AF66" s="10">
        <f t="shared" si="13"/>
        <v>0</v>
      </c>
      <c r="AG66" s="13"/>
      <c r="AH66" s="10">
        <f t="shared" si="14"/>
        <v>0</v>
      </c>
      <c r="AI66" s="13"/>
      <c r="AJ66" s="48"/>
      <c r="AL66" s="33"/>
      <c r="AM66" s="42"/>
      <c r="AO66" s="38"/>
      <c r="AR66" s="35"/>
      <c r="AT66" s="35"/>
      <c r="AV66" s="35"/>
      <c r="AX66" s="35"/>
      <c r="AZ66" s="35"/>
      <c r="BB66" s="35"/>
      <c r="BD66" s="35"/>
      <c r="BF66" s="35"/>
      <c r="BH66" s="35"/>
      <c r="BJ66" s="35"/>
      <c r="BL66" s="35"/>
    </row>
    <row r="67" spans="2:64" x14ac:dyDescent="0.2">
      <c r="B67" s="26">
        <f t="shared" si="15"/>
        <v>38</v>
      </c>
      <c r="D67" s="1" t="s">
        <v>105</v>
      </c>
      <c r="F67" s="35">
        <v>30480.9594626865</v>
      </c>
      <c r="H67" s="35"/>
      <c r="K67" s="29">
        <v>0</v>
      </c>
      <c r="L67" s="35">
        <f t="shared" si="16"/>
        <v>30480.9594626865</v>
      </c>
      <c r="O67" s="29">
        <v>0</v>
      </c>
      <c r="P67" s="10">
        <f t="shared" si="6"/>
        <v>0</v>
      </c>
      <c r="R67" s="10">
        <f t="shared" si="6"/>
        <v>0</v>
      </c>
      <c r="S67" s="10"/>
      <c r="T67" s="10">
        <f t="shared" si="7"/>
        <v>0</v>
      </c>
      <c r="U67" s="10"/>
      <c r="V67" s="10">
        <f t="shared" si="8"/>
        <v>0</v>
      </c>
      <c r="W67" s="13"/>
      <c r="X67" s="10">
        <f t="shared" si="9"/>
        <v>0</v>
      </c>
      <c r="Y67" s="13"/>
      <c r="Z67" s="10">
        <f t="shared" si="10"/>
        <v>0</v>
      </c>
      <c r="AA67" s="10"/>
      <c r="AB67" s="10">
        <f t="shared" si="11"/>
        <v>0</v>
      </c>
      <c r="AC67" s="13"/>
      <c r="AD67" s="10">
        <f t="shared" si="12"/>
        <v>30480.9594626865</v>
      </c>
      <c r="AE67" s="13"/>
      <c r="AF67" s="10">
        <f t="shared" si="13"/>
        <v>0</v>
      </c>
      <c r="AG67" s="13"/>
      <c r="AH67" s="10">
        <f t="shared" si="14"/>
        <v>0</v>
      </c>
      <c r="AI67" s="13"/>
      <c r="AJ67" s="48"/>
      <c r="AL67" s="33"/>
      <c r="AM67" s="42"/>
      <c r="AO67" s="38"/>
      <c r="AR67" s="35"/>
      <c r="AT67" s="35"/>
      <c r="AV67" s="35"/>
      <c r="AX67" s="35"/>
      <c r="AZ67" s="35"/>
      <c r="BB67" s="35"/>
      <c r="BD67" s="35"/>
      <c r="BF67" s="35"/>
      <c r="BH67" s="35"/>
      <c r="BJ67" s="35"/>
      <c r="BL67" s="35"/>
    </row>
    <row r="68" spans="2:64" x14ac:dyDescent="0.2">
      <c r="B68" s="26">
        <f t="shared" si="15"/>
        <v>39</v>
      </c>
      <c r="D68" s="1" t="s">
        <v>107</v>
      </c>
      <c r="F68" s="35">
        <v>0</v>
      </c>
      <c r="H68" s="35"/>
      <c r="K68" s="29">
        <v>0</v>
      </c>
      <c r="L68" s="35">
        <f t="shared" si="16"/>
        <v>0</v>
      </c>
      <c r="O68" s="29">
        <v>0</v>
      </c>
      <c r="P68" s="10">
        <f t="shared" si="6"/>
        <v>0</v>
      </c>
      <c r="R68" s="10">
        <f t="shared" si="6"/>
        <v>0</v>
      </c>
      <c r="S68" s="10"/>
      <c r="T68" s="10">
        <f t="shared" si="7"/>
        <v>0</v>
      </c>
      <c r="U68" s="10"/>
      <c r="V68" s="10">
        <f t="shared" si="8"/>
        <v>0</v>
      </c>
      <c r="W68" s="13"/>
      <c r="X68" s="10">
        <f t="shared" si="9"/>
        <v>0</v>
      </c>
      <c r="Y68" s="13"/>
      <c r="Z68" s="10">
        <f t="shared" si="10"/>
        <v>0</v>
      </c>
      <c r="AA68" s="10"/>
      <c r="AB68" s="10">
        <f t="shared" si="11"/>
        <v>0</v>
      </c>
      <c r="AC68" s="13"/>
      <c r="AD68" s="10">
        <f t="shared" si="12"/>
        <v>0</v>
      </c>
      <c r="AE68" s="13"/>
      <c r="AF68" s="10">
        <f t="shared" si="13"/>
        <v>0</v>
      </c>
      <c r="AG68" s="13"/>
      <c r="AH68" s="10">
        <f t="shared" si="14"/>
        <v>0</v>
      </c>
      <c r="AI68" s="13"/>
      <c r="AJ68" s="48"/>
      <c r="AL68" s="33"/>
      <c r="AM68" s="42"/>
      <c r="AO68" s="38"/>
      <c r="AR68" s="35"/>
      <c r="AT68" s="35"/>
      <c r="AV68" s="35"/>
      <c r="AX68" s="35"/>
      <c r="AZ68" s="35"/>
      <c r="BB68" s="35"/>
      <c r="BD68" s="35"/>
      <c r="BF68" s="35"/>
      <c r="BH68" s="35"/>
      <c r="BJ68" s="35"/>
      <c r="BL68" s="35"/>
    </row>
    <row r="69" spans="2:64" x14ac:dyDescent="0.2">
      <c r="B69" s="26">
        <f t="shared" si="15"/>
        <v>40</v>
      </c>
      <c r="D69" s="1" t="s">
        <v>109</v>
      </c>
      <c r="F69" s="35">
        <v>0</v>
      </c>
      <c r="H69" s="35"/>
      <c r="K69" s="29">
        <v>0</v>
      </c>
      <c r="L69" s="35">
        <f t="shared" si="16"/>
        <v>0</v>
      </c>
      <c r="O69" s="29">
        <v>0</v>
      </c>
      <c r="P69" s="10">
        <f t="shared" si="6"/>
        <v>0</v>
      </c>
      <c r="R69" s="10">
        <f t="shared" si="6"/>
        <v>0</v>
      </c>
      <c r="S69" s="10"/>
      <c r="T69" s="10">
        <f t="shared" si="7"/>
        <v>0</v>
      </c>
      <c r="U69" s="10"/>
      <c r="V69" s="10">
        <f t="shared" si="8"/>
        <v>0</v>
      </c>
      <c r="W69" s="13"/>
      <c r="X69" s="10">
        <f t="shared" si="9"/>
        <v>0</v>
      </c>
      <c r="Y69" s="13"/>
      <c r="Z69" s="10">
        <f t="shared" si="10"/>
        <v>0</v>
      </c>
      <c r="AA69" s="10"/>
      <c r="AB69" s="10">
        <f t="shared" si="11"/>
        <v>0</v>
      </c>
      <c r="AC69" s="13"/>
      <c r="AD69" s="10">
        <f t="shared" si="12"/>
        <v>0</v>
      </c>
      <c r="AE69" s="13"/>
      <c r="AF69" s="10">
        <f t="shared" si="13"/>
        <v>0</v>
      </c>
      <c r="AG69" s="13"/>
      <c r="AH69" s="10">
        <f t="shared" si="14"/>
        <v>0</v>
      </c>
      <c r="AI69" s="13"/>
      <c r="AJ69" s="48"/>
      <c r="AL69" s="33"/>
      <c r="AM69" s="42"/>
      <c r="AO69" s="38"/>
      <c r="AR69" s="35"/>
      <c r="AT69" s="35"/>
      <c r="AV69" s="35"/>
      <c r="AX69" s="35"/>
      <c r="AZ69" s="35"/>
      <c r="BB69" s="35"/>
      <c r="BD69" s="35"/>
      <c r="BF69" s="35"/>
      <c r="BH69" s="35"/>
      <c r="BJ69" s="35"/>
      <c r="BL69" s="35"/>
    </row>
    <row r="70" spans="2:64" x14ac:dyDescent="0.2">
      <c r="B70" s="26">
        <f t="shared" si="15"/>
        <v>41</v>
      </c>
      <c r="D70" s="1" t="s">
        <v>110</v>
      </c>
      <c r="F70" s="35">
        <v>0</v>
      </c>
      <c r="H70" s="35"/>
      <c r="K70" s="29">
        <v>0</v>
      </c>
      <c r="L70" s="35">
        <f t="shared" si="16"/>
        <v>0</v>
      </c>
      <c r="O70" s="29">
        <v>0</v>
      </c>
      <c r="P70" s="10">
        <f t="shared" si="6"/>
        <v>0</v>
      </c>
      <c r="R70" s="10">
        <f t="shared" si="6"/>
        <v>0</v>
      </c>
      <c r="S70" s="10"/>
      <c r="T70" s="10">
        <f t="shared" si="7"/>
        <v>0</v>
      </c>
      <c r="U70" s="10"/>
      <c r="V70" s="10">
        <f t="shared" si="8"/>
        <v>0</v>
      </c>
      <c r="W70" s="13"/>
      <c r="X70" s="10">
        <f t="shared" si="9"/>
        <v>0</v>
      </c>
      <c r="Y70" s="13"/>
      <c r="Z70" s="10">
        <f t="shared" si="10"/>
        <v>0</v>
      </c>
      <c r="AA70" s="10"/>
      <c r="AB70" s="10">
        <f t="shared" si="11"/>
        <v>0</v>
      </c>
      <c r="AC70" s="13"/>
      <c r="AD70" s="10">
        <f t="shared" si="12"/>
        <v>0</v>
      </c>
      <c r="AE70" s="13"/>
      <c r="AF70" s="10">
        <f t="shared" si="13"/>
        <v>0</v>
      </c>
      <c r="AG70" s="13"/>
      <c r="AH70" s="10">
        <f t="shared" si="14"/>
        <v>0</v>
      </c>
      <c r="AI70" s="13"/>
      <c r="AJ70" s="48"/>
      <c r="AL70" s="33"/>
      <c r="AM70" s="42"/>
      <c r="AO70" s="38"/>
      <c r="AR70" s="35"/>
      <c r="AT70" s="35"/>
      <c r="AV70" s="35"/>
      <c r="AX70" s="35"/>
      <c r="AZ70" s="35"/>
      <c r="BB70" s="35"/>
      <c r="BD70" s="35"/>
      <c r="BF70" s="35"/>
      <c r="BH70" s="35"/>
      <c r="BJ70" s="35"/>
      <c r="BL70" s="35"/>
    </row>
    <row r="71" spans="2:64" x14ac:dyDescent="0.2">
      <c r="B71" s="26">
        <f t="shared" si="15"/>
        <v>42</v>
      </c>
      <c r="D71" s="1" t="s">
        <v>111</v>
      </c>
      <c r="F71" s="35">
        <v>3496978.1869334034</v>
      </c>
      <c r="H71" s="35"/>
      <c r="K71" s="29">
        <v>0</v>
      </c>
      <c r="L71" s="35">
        <f t="shared" si="16"/>
        <v>3496978.1869334034</v>
      </c>
      <c r="O71" s="29">
        <v>0</v>
      </c>
      <c r="P71" s="10">
        <f t="shared" si="6"/>
        <v>0</v>
      </c>
      <c r="R71" s="10">
        <f t="shared" si="6"/>
        <v>0</v>
      </c>
      <c r="S71" s="10"/>
      <c r="T71" s="10">
        <f t="shared" si="7"/>
        <v>0</v>
      </c>
      <c r="U71" s="10"/>
      <c r="V71" s="10">
        <f t="shared" si="8"/>
        <v>0</v>
      </c>
      <c r="W71" s="13"/>
      <c r="X71" s="10">
        <f t="shared" si="9"/>
        <v>0</v>
      </c>
      <c r="Y71" s="13"/>
      <c r="Z71" s="10">
        <f t="shared" si="10"/>
        <v>3496978.1869334034</v>
      </c>
      <c r="AA71" s="10"/>
      <c r="AB71" s="10">
        <f t="shared" si="11"/>
        <v>0</v>
      </c>
      <c r="AC71" s="13"/>
      <c r="AD71" s="10">
        <f t="shared" si="12"/>
        <v>0</v>
      </c>
      <c r="AE71" s="13"/>
      <c r="AF71" s="10">
        <f t="shared" si="13"/>
        <v>0</v>
      </c>
      <c r="AG71" s="13"/>
      <c r="AH71" s="10">
        <f t="shared" si="14"/>
        <v>0</v>
      </c>
      <c r="AI71" s="13"/>
      <c r="AJ71" s="48"/>
      <c r="AL71" s="33"/>
      <c r="AM71" s="42"/>
      <c r="AO71" s="38"/>
      <c r="AR71" s="35"/>
      <c r="AT71" s="35"/>
      <c r="AV71" s="35"/>
      <c r="AX71" s="35"/>
      <c r="AZ71" s="35"/>
      <c r="BB71" s="35"/>
      <c r="BD71" s="35"/>
      <c r="BF71" s="35"/>
      <c r="BH71" s="35"/>
      <c r="BJ71" s="35"/>
      <c r="BL71" s="35"/>
    </row>
    <row r="72" spans="2:64" x14ac:dyDescent="0.2">
      <c r="B72" s="26">
        <f t="shared" si="15"/>
        <v>43</v>
      </c>
      <c r="D72" s="1" t="s">
        <v>113</v>
      </c>
      <c r="F72" s="35">
        <v>1029780.7535093786</v>
      </c>
      <c r="H72" s="35"/>
      <c r="K72" s="29">
        <v>0</v>
      </c>
      <c r="L72" s="35">
        <f t="shared" si="16"/>
        <v>1029780.7535093786</v>
      </c>
      <c r="O72" s="29">
        <v>0</v>
      </c>
      <c r="P72" s="10">
        <f t="shared" si="6"/>
        <v>0</v>
      </c>
      <c r="R72" s="10">
        <f t="shared" si="6"/>
        <v>0</v>
      </c>
      <c r="S72" s="10"/>
      <c r="T72" s="10">
        <f t="shared" si="7"/>
        <v>0</v>
      </c>
      <c r="U72" s="10"/>
      <c r="V72" s="10">
        <f t="shared" si="8"/>
        <v>0</v>
      </c>
      <c r="W72" s="13"/>
      <c r="X72" s="10">
        <f t="shared" si="9"/>
        <v>0</v>
      </c>
      <c r="Y72" s="13"/>
      <c r="Z72" s="10">
        <f t="shared" si="10"/>
        <v>0</v>
      </c>
      <c r="AA72" s="10"/>
      <c r="AB72" s="10">
        <f t="shared" si="11"/>
        <v>1029780.7535093786</v>
      </c>
      <c r="AC72" s="13"/>
      <c r="AD72" s="10">
        <f t="shared" si="12"/>
        <v>0</v>
      </c>
      <c r="AE72" s="13"/>
      <c r="AF72" s="10">
        <f t="shared" si="13"/>
        <v>0</v>
      </c>
      <c r="AG72" s="13"/>
      <c r="AH72" s="10">
        <f t="shared" si="14"/>
        <v>0</v>
      </c>
      <c r="AI72" s="13"/>
      <c r="AJ72" s="48"/>
      <c r="AL72" s="33"/>
      <c r="AM72" s="42"/>
      <c r="AO72" s="38"/>
      <c r="AR72" s="35"/>
      <c r="AT72" s="35"/>
      <c r="AV72" s="35"/>
      <c r="AX72" s="35"/>
      <c r="AZ72" s="35"/>
      <c r="BB72" s="35"/>
      <c r="BD72" s="35"/>
      <c r="BF72" s="35"/>
      <c r="BH72" s="35"/>
      <c r="BJ72" s="35"/>
      <c r="BL72" s="35"/>
    </row>
    <row r="73" spans="2:64" x14ac:dyDescent="0.2">
      <c r="B73" s="26">
        <f>B72+1</f>
        <v>44</v>
      </c>
      <c r="D73" s="1" t="s">
        <v>114</v>
      </c>
      <c r="F73" s="35">
        <v>253810.37950131294</v>
      </c>
      <c r="H73" s="35"/>
      <c r="K73" s="29">
        <v>0</v>
      </c>
      <c r="L73" s="35">
        <f t="shared" si="16"/>
        <v>253810.37950131294</v>
      </c>
      <c r="O73" s="29">
        <v>0</v>
      </c>
      <c r="P73" s="10">
        <f t="shared" si="6"/>
        <v>0</v>
      </c>
      <c r="R73" s="10">
        <f t="shared" si="6"/>
        <v>0</v>
      </c>
      <c r="S73" s="10"/>
      <c r="T73" s="10">
        <f t="shared" si="7"/>
        <v>0</v>
      </c>
      <c r="U73" s="10"/>
      <c r="V73" s="10">
        <f t="shared" si="8"/>
        <v>0</v>
      </c>
      <c r="W73" s="13"/>
      <c r="X73" s="10">
        <f t="shared" si="9"/>
        <v>0</v>
      </c>
      <c r="Y73" s="13"/>
      <c r="Z73" s="10">
        <f t="shared" si="10"/>
        <v>0</v>
      </c>
      <c r="AA73" s="10"/>
      <c r="AB73" s="10">
        <f t="shared" si="11"/>
        <v>0</v>
      </c>
      <c r="AC73" s="13"/>
      <c r="AD73" s="10">
        <f t="shared" si="12"/>
        <v>253810.37950131294</v>
      </c>
      <c r="AE73" s="13"/>
      <c r="AF73" s="10">
        <f t="shared" si="13"/>
        <v>0</v>
      </c>
      <c r="AG73" s="13"/>
      <c r="AH73" s="10">
        <f t="shared" si="14"/>
        <v>0</v>
      </c>
      <c r="AI73" s="13"/>
      <c r="AJ73" s="48"/>
      <c r="AL73" s="33"/>
      <c r="AM73" s="42"/>
      <c r="AO73" s="38"/>
      <c r="AR73" s="35"/>
      <c r="AT73" s="35"/>
      <c r="AV73" s="35"/>
      <c r="AX73" s="35"/>
      <c r="AZ73" s="35"/>
      <c r="BB73" s="35"/>
      <c r="BD73" s="35"/>
      <c r="BF73" s="35"/>
      <c r="BH73" s="35"/>
      <c r="BJ73" s="35"/>
      <c r="BL73" s="35"/>
    </row>
    <row r="74" spans="2:64" x14ac:dyDescent="0.2">
      <c r="B74" s="26">
        <f>B73+1</f>
        <v>45</v>
      </c>
      <c r="D74" s="1" t="s">
        <v>115</v>
      </c>
      <c r="F74" s="35">
        <v>2387.408565560464</v>
      </c>
      <c r="H74" s="35"/>
      <c r="K74" s="29">
        <v>0</v>
      </c>
      <c r="L74" s="35">
        <f t="shared" si="16"/>
        <v>2387.408565560464</v>
      </c>
      <c r="O74" s="29">
        <v>0</v>
      </c>
      <c r="P74" s="10">
        <f t="shared" si="6"/>
        <v>1798.6302208240654</v>
      </c>
      <c r="R74" s="10">
        <f t="shared" si="6"/>
        <v>344.01421847888173</v>
      </c>
      <c r="S74" s="10"/>
      <c r="T74" s="10">
        <f t="shared" si="7"/>
        <v>244.76412625751692</v>
      </c>
      <c r="U74" s="10"/>
      <c r="V74" s="10">
        <f t="shared" si="8"/>
        <v>0</v>
      </c>
      <c r="W74" s="13"/>
      <c r="X74" s="10">
        <f t="shared" si="9"/>
        <v>0</v>
      </c>
      <c r="Y74" s="13"/>
      <c r="Z74" s="10">
        <f t="shared" si="10"/>
        <v>0</v>
      </c>
      <c r="AA74" s="10"/>
      <c r="AB74" s="10">
        <f t="shared" si="11"/>
        <v>0</v>
      </c>
      <c r="AC74" s="13"/>
      <c r="AD74" s="10">
        <f t="shared" si="12"/>
        <v>0</v>
      </c>
      <c r="AE74" s="13"/>
      <c r="AF74" s="10">
        <f t="shared" si="13"/>
        <v>0</v>
      </c>
      <c r="AG74" s="13"/>
      <c r="AH74" s="10">
        <f t="shared" si="14"/>
        <v>0</v>
      </c>
      <c r="AI74" s="13"/>
      <c r="AJ74" s="48"/>
      <c r="AL74" s="33"/>
      <c r="AM74" s="42"/>
      <c r="AO74" s="38"/>
      <c r="AR74" s="35"/>
      <c r="AT74" s="35"/>
      <c r="AV74" s="35"/>
      <c r="AX74" s="35"/>
      <c r="AZ74" s="35"/>
      <c r="BB74" s="35"/>
      <c r="BD74" s="35"/>
      <c r="BF74" s="35"/>
      <c r="BH74" s="35"/>
      <c r="BJ74" s="35"/>
      <c r="BL74" s="35"/>
    </row>
    <row r="75" spans="2:64" x14ac:dyDescent="0.2">
      <c r="B75" s="26">
        <f t="shared" si="15"/>
        <v>46</v>
      </c>
      <c r="D75" s="1" t="s">
        <v>130</v>
      </c>
      <c r="F75" s="36">
        <f>SUM(F62:F74)</f>
        <v>11514244.271743789</v>
      </c>
      <c r="H75" s="36">
        <f>SUM(H62:H74)</f>
        <v>0</v>
      </c>
      <c r="L75" s="36">
        <f>SUM(L62:L74)</f>
        <v>11514244.271743789</v>
      </c>
      <c r="P75" s="15">
        <f>SUM(P62:P74)</f>
        <v>1877861.4767380988</v>
      </c>
      <c r="Q75" s="58"/>
      <c r="R75" s="15">
        <f>SUM(R62:R74)</f>
        <v>359168.34980993345</v>
      </c>
      <c r="S75" s="48"/>
      <c r="T75" s="15">
        <f>SUM(T62:T74)</f>
        <v>1903407.6659244965</v>
      </c>
      <c r="U75" s="48"/>
      <c r="V75" s="15">
        <f>SUM(V62:V74)</f>
        <v>0</v>
      </c>
      <c r="W75" s="48"/>
      <c r="X75" s="15">
        <f>SUM(X62:X74)</f>
        <v>2562756.4998644809</v>
      </c>
      <c r="Y75" s="48"/>
      <c r="Z75" s="15">
        <f>SUM(Z62:Z74)</f>
        <v>3496978.1869334034</v>
      </c>
      <c r="AA75" s="48"/>
      <c r="AB75" s="15">
        <f>SUM(AB62:AB74)</f>
        <v>1029780.7535093786</v>
      </c>
      <c r="AC75" s="48"/>
      <c r="AD75" s="15">
        <f>SUM(AD62:AD74)</f>
        <v>284291.33896399941</v>
      </c>
      <c r="AE75" s="48"/>
      <c r="AF75" s="15">
        <f>SUM(AF62:AF74)</f>
        <v>0</v>
      </c>
      <c r="AG75" s="48"/>
      <c r="AH75" s="15">
        <f>SUM(AH62:AH74)</f>
        <v>0</v>
      </c>
      <c r="AI75" s="48"/>
      <c r="AJ75" s="48"/>
      <c r="AK75" s="5"/>
      <c r="AL75" s="33"/>
      <c r="AM75" s="42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5"/>
      <c r="AL76" s="33"/>
      <c r="AM76" s="42"/>
    </row>
    <row r="77" spans="2:64" x14ac:dyDescent="0.2">
      <c r="B77" s="26">
        <f>B75+1</f>
        <v>47</v>
      </c>
      <c r="D77" s="1" t="s">
        <v>118</v>
      </c>
      <c r="F77" s="35">
        <v>339631.78055670322</v>
      </c>
      <c r="H77" s="35"/>
      <c r="K77" s="29">
        <v>0</v>
      </c>
      <c r="L77" s="35">
        <f t="shared" ref="L77" si="17">F77-H77</f>
        <v>339631.78055670322</v>
      </c>
      <c r="O77" s="29">
        <v>0</v>
      </c>
      <c r="P77" s="10">
        <f t="shared" ref="P77:R77" si="18">P33+P55</f>
        <v>45104.563335062921</v>
      </c>
      <c r="R77" s="10">
        <f t="shared" si="18"/>
        <v>8626.9044775828152</v>
      </c>
      <c r="S77" s="10"/>
      <c r="T77" s="10">
        <f t="shared" ref="T77" si="19">T33+T55</f>
        <v>45756.106625349355</v>
      </c>
      <c r="U77" s="10"/>
      <c r="V77" s="10">
        <f t="shared" ref="V77" si="20">V33+V55</f>
        <v>14147.005606596334</v>
      </c>
      <c r="W77" s="13"/>
      <c r="X77" s="10">
        <f t="shared" ref="X77" si="21">X33+X55</f>
        <v>60411.578033000362</v>
      </c>
      <c r="Y77" s="13"/>
      <c r="Z77" s="10">
        <f t="shared" ref="Z77" si="22">Z33+Z55</f>
        <v>83401.654092778408</v>
      </c>
      <c r="AA77" s="10"/>
      <c r="AB77" s="10">
        <f t="shared" ref="AB77" si="23">AB33+AB55</f>
        <v>29977.671345171999</v>
      </c>
      <c r="AC77" s="13"/>
      <c r="AD77" s="10">
        <f t="shared" ref="AD77" si="24">AD33+AD55</f>
        <v>7351.915714113502</v>
      </c>
      <c r="AE77" s="13"/>
      <c r="AF77" s="10">
        <f t="shared" ref="AF77" si="25">AF33+AF55</f>
        <v>44854.381327047529</v>
      </c>
      <c r="AG77" s="13"/>
      <c r="AH77" s="10">
        <f t="shared" ref="AH77" si="26">AH33+AH55</f>
        <v>0</v>
      </c>
      <c r="AI77" s="13"/>
      <c r="AJ77" s="48"/>
      <c r="AL77" s="33"/>
      <c r="AM77" s="42"/>
    </row>
    <row r="78" spans="2:64" x14ac:dyDescent="0.2">
      <c r="AJ78" s="5"/>
      <c r="AL78" s="33"/>
      <c r="AM78" s="42"/>
    </row>
    <row r="79" spans="2:64" x14ac:dyDescent="0.2">
      <c r="B79" s="26">
        <f>B77+1</f>
        <v>48</v>
      </c>
      <c r="D79" s="1" t="s">
        <v>131</v>
      </c>
      <c r="F79" s="36">
        <f>F75+F77</f>
        <v>11853876.052300492</v>
      </c>
      <c r="H79" s="36">
        <f>H75+H77</f>
        <v>0</v>
      </c>
      <c r="L79" s="36">
        <f>L75+L77</f>
        <v>11853876.052300492</v>
      </c>
      <c r="P79" s="45">
        <f>P75+P77</f>
        <v>1922966.0400731617</v>
      </c>
      <c r="Q79" s="16"/>
      <c r="R79" s="45">
        <f>R75+R77</f>
        <v>367795.25428751629</v>
      </c>
      <c r="S79" s="5"/>
      <c r="T79" s="45">
        <f>T75+T77</f>
        <v>1949163.7725498457</v>
      </c>
      <c r="U79" s="5"/>
      <c r="V79" s="45">
        <f>V75+V77</f>
        <v>14147.005606596334</v>
      </c>
      <c r="W79" s="5"/>
      <c r="X79" s="45">
        <f>X75+X77</f>
        <v>2623168.0778974812</v>
      </c>
      <c r="Y79" s="5"/>
      <c r="Z79" s="45">
        <f>Z75+Z77</f>
        <v>3580379.8410261818</v>
      </c>
      <c r="AA79" s="5"/>
      <c r="AB79" s="45">
        <f>AB75+AB77</f>
        <v>1059758.4248545507</v>
      </c>
      <c r="AC79" s="5"/>
      <c r="AD79" s="45">
        <f>AD75+AD77</f>
        <v>291643.25467811292</v>
      </c>
      <c r="AE79" s="5"/>
      <c r="AF79" s="45">
        <f>AF75+AF77</f>
        <v>44854.381327047529</v>
      </c>
      <c r="AG79" s="5"/>
      <c r="AH79" s="45">
        <f>AH75+AH77</f>
        <v>0</v>
      </c>
      <c r="AI79" s="5"/>
      <c r="AJ79" s="5"/>
      <c r="AL79" s="33"/>
      <c r="AM79" s="42"/>
    </row>
    <row r="80" spans="2:64" x14ac:dyDescent="0.2">
      <c r="D80" s="8"/>
      <c r="E80" s="8"/>
      <c r="F80" s="11"/>
      <c r="H80" s="11"/>
      <c r="L80" s="11"/>
      <c r="AL80" s="33"/>
      <c r="AM80" s="42"/>
    </row>
    <row r="81" spans="2:39" x14ac:dyDescent="0.2">
      <c r="E81" s="26"/>
      <c r="F81" s="19"/>
      <c r="G81" s="19"/>
      <c r="H81" s="19"/>
      <c r="I81" s="19"/>
      <c r="J81" s="19"/>
      <c r="K81" s="29"/>
      <c r="L81" s="19"/>
      <c r="M81" s="19"/>
      <c r="AL81" s="33"/>
      <c r="AM81" s="42"/>
    </row>
    <row r="82" spans="2:39" x14ac:dyDescent="0.2">
      <c r="D82" s="8" t="s">
        <v>132</v>
      </c>
      <c r="E82" s="26"/>
      <c r="F82" s="19"/>
      <c r="G82" s="19"/>
      <c r="H82" s="19"/>
      <c r="I82" s="19"/>
      <c r="J82" s="19"/>
      <c r="K82" s="29"/>
      <c r="L82" s="19"/>
      <c r="M82" s="19"/>
      <c r="AL82" s="33"/>
      <c r="AM82" s="42"/>
    </row>
    <row r="83" spans="2:39" x14ac:dyDescent="0.2">
      <c r="N83" s="1"/>
      <c r="AL83" s="33"/>
      <c r="AM83" s="42"/>
    </row>
    <row r="84" spans="2:39" x14ac:dyDescent="0.2">
      <c r="B84" s="26">
        <f>B79+1</f>
        <v>49</v>
      </c>
      <c r="D84" s="1" t="s">
        <v>133</v>
      </c>
      <c r="F84" s="35">
        <v>84076.885985193789</v>
      </c>
      <c r="H84" s="35"/>
      <c r="K84" s="29">
        <v>0</v>
      </c>
      <c r="L84" s="35">
        <f t="shared" ref="L84:L88" si="27">F84-H84</f>
        <v>84076.885985193789</v>
      </c>
      <c r="N84" s="26" t="s">
        <v>311</v>
      </c>
      <c r="O84" s="29">
        <v>38</v>
      </c>
      <c r="P84" s="10">
        <v>13701.831418024027</v>
      </c>
      <c r="R84" s="10">
        <v>2620.6747626209221</v>
      </c>
      <c r="S84" s="10"/>
      <c r="T84" s="10">
        <v>13899.756764484689</v>
      </c>
      <c r="U84" s="10"/>
      <c r="V84" s="10">
        <v>0</v>
      </c>
      <c r="W84" s="13"/>
      <c r="X84" s="10">
        <v>18717.100864597876</v>
      </c>
      <c r="Y84" s="13"/>
      <c r="Z84" s="10">
        <v>25540.192152314237</v>
      </c>
      <c r="AA84" s="10"/>
      <c r="AB84" s="10">
        <v>7521.0072563959484</v>
      </c>
      <c r="AC84" s="13"/>
      <c r="AD84" s="10">
        <v>2076.3227667560855</v>
      </c>
      <c r="AE84" s="13"/>
      <c r="AF84" s="10">
        <v>0</v>
      </c>
      <c r="AG84" s="13"/>
      <c r="AH84" s="10">
        <v>0</v>
      </c>
      <c r="AI84" s="13"/>
      <c r="AJ84" s="23"/>
      <c r="AL84" s="33"/>
      <c r="AM84" s="42"/>
    </row>
    <row r="85" spans="2:39" x14ac:dyDescent="0.2">
      <c r="B85" s="26">
        <f>B84+1</f>
        <v>50</v>
      </c>
      <c r="D85" s="1" t="s">
        <v>135</v>
      </c>
      <c r="F85" s="35">
        <v>-3989.230434967275</v>
      </c>
      <c r="H85" s="35"/>
      <c r="K85" s="29">
        <v>0</v>
      </c>
      <c r="L85" s="35">
        <f t="shared" si="27"/>
        <v>-3989.230434967275</v>
      </c>
      <c r="N85" s="26" t="s">
        <v>311</v>
      </c>
      <c r="O85" s="29">
        <v>38</v>
      </c>
      <c r="P85" s="10">
        <v>-650.11640556238035</v>
      </c>
      <c r="R85" s="10">
        <v>-124.34422850816676</v>
      </c>
      <c r="S85" s="10"/>
      <c r="T85" s="10">
        <v>-659.50745051724903</v>
      </c>
      <c r="U85" s="10"/>
      <c r="V85" s="10">
        <v>0</v>
      </c>
      <c r="W85" s="13"/>
      <c r="X85" s="10">
        <v>-888.07794851673282</v>
      </c>
      <c r="Y85" s="13"/>
      <c r="Z85" s="10">
        <v>-1211.8159545878841</v>
      </c>
      <c r="AA85" s="10"/>
      <c r="AB85" s="10">
        <v>-356.85231080166398</v>
      </c>
      <c r="AC85" s="13"/>
      <c r="AD85" s="10">
        <v>-98.516136473197719</v>
      </c>
      <c r="AE85" s="13"/>
      <c r="AF85" s="10">
        <v>0</v>
      </c>
      <c r="AG85" s="13"/>
      <c r="AH85" s="10">
        <v>0</v>
      </c>
      <c r="AI85" s="13"/>
      <c r="AJ85" s="23"/>
      <c r="AL85" s="33"/>
      <c r="AM85" s="42"/>
    </row>
    <row r="86" spans="2:39" x14ac:dyDescent="0.2">
      <c r="B86" s="26">
        <f t="shared" ref="B86:B89" si="28">B85+1</f>
        <v>51</v>
      </c>
      <c r="D86" s="1" t="s">
        <v>136</v>
      </c>
      <c r="F86" s="35">
        <v>-47296.412746348738</v>
      </c>
      <c r="H86" s="35"/>
      <c r="K86" s="29">
        <v>0</v>
      </c>
      <c r="L86" s="35">
        <f t="shared" si="27"/>
        <v>-47296.412746348738</v>
      </c>
      <c r="N86" s="26" t="s">
        <v>311</v>
      </c>
      <c r="O86" s="29">
        <v>38</v>
      </c>
      <c r="P86" s="10">
        <v>-7707.7958648691683</v>
      </c>
      <c r="R86" s="10">
        <v>-1474.2281876220577</v>
      </c>
      <c r="S86" s="10"/>
      <c r="T86" s="10">
        <v>-7819.1363215175752</v>
      </c>
      <c r="U86" s="10"/>
      <c r="V86" s="10">
        <v>0</v>
      </c>
      <c r="W86" s="13"/>
      <c r="X86" s="10">
        <v>-10529.073686945991</v>
      </c>
      <c r="Y86" s="13"/>
      <c r="Z86" s="10">
        <v>-14367.319335181333</v>
      </c>
      <c r="AA86" s="10"/>
      <c r="AB86" s="10">
        <v>-4230.849647897634</v>
      </c>
      <c r="AC86" s="13"/>
      <c r="AD86" s="10">
        <v>-1168.0097023149788</v>
      </c>
      <c r="AE86" s="13"/>
      <c r="AF86" s="10">
        <v>0</v>
      </c>
      <c r="AG86" s="13"/>
      <c r="AH86" s="10">
        <v>0</v>
      </c>
      <c r="AI86" s="13"/>
      <c r="AJ86" s="23"/>
      <c r="AL86" s="33"/>
      <c r="AM86" s="42"/>
    </row>
    <row r="87" spans="2:39" x14ac:dyDescent="0.2">
      <c r="B87" s="26">
        <f t="shared" si="28"/>
        <v>52</v>
      </c>
      <c r="D87" s="1" t="s">
        <v>137</v>
      </c>
      <c r="F87" s="35">
        <v>0</v>
      </c>
      <c r="H87" s="35"/>
      <c r="K87" s="29">
        <v>0</v>
      </c>
      <c r="L87" s="35">
        <f t="shared" si="27"/>
        <v>0</v>
      </c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W87" s="13"/>
      <c r="X87" s="10">
        <v>0</v>
      </c>
      <c r="Y87" s="13"/>
      <c r="Z87" s="10">
        <v>0</v>
      </c>
      <c r="AA87" s="10"/>
      <c r="AB87" s="10">
        <v>0</v>
      </c>
      <c r="AC87" s="13"/>
      <c r="AD87" s="10">
        <v>0</v>
      </c>
      <c r="AE87" s="13"/>
      <c r="AF87" s="10">
        <v>0</v>
      </c>
      <c r="AG87" s="13"/>
      <c r="AH87" s="10">
        <v>0</v>
      </c>
      <c r="AI87" s="13"/>
      <c r="AJ87" s="23"/>
      <c r="AL87" s="33"/>
      <c r="AM87" s="42"/>
    </row>
    <row r="88" spans="2:39" x14ac:dyDescent="0.2">
      <c r="B88" s="26">
        <f t="shared" si="28"/>
        <v>53</v>
      </c>
      <c r="D88" s="1" t="s">
        <v>138</v>
      </c>
      <c r="F88" s="35">
        <v>-102473.00891693014</v>
      </c>
      <c r="H88" s="35"/>
      <c r="K88" s="29">
        <v>0</v>
      </c>
      <c r="L88" s="35">
        <f t="shared" si="27"/>
        <v>-102473.00891693014</v>
      </c>
      <c r="N88" s="26" t="s">
        <v>311</v>
      </c>
      <c r="O88" s="29">
        <v>38</v>
      </c>
      <c r="P88" s="10">
        <v>-16699.808474408892</v>
      </c>
      <c r="R88" s="10">
        <v>-3194.0815263510085</v>
      </c>
      <c r="S88" s="10"/>
      <c r="T88" s="10">
        <v>-16941.040122739942</v>
      </c>
      <c r="U88" s="10"/>
      <c r="V88" s="10">
        <v>0</v>
      </c>
      <c r="W88" s="13"/>
      <c r="X88" s="10">
        <v>-22812.424857585527</v>
      </c>
      <c r="Y88" s="13"/>
      <c r="Z88" s="10">
        <v>-31128.416656928752</v>
      </c>
      <c r="AA88" s="10"/>
      <c r="AB88" s="10">
        <v>-9166.6126143715774</v>
      </c>
      <c r="AC88" s="13"/>
      <c r="AD88" s="10">
        <v>-2530.6246645444312</v>
      </c>
      <c r="AE88" s="13"/>
      <c r="AF88" s="10">
        <v>0</v>
      </c>
      <c r="AG88" s="13"/>
      <c r="AH88" s="10">
        <v>0</v>
      </c>
      <c r="AI88" s="13"/>
      <c r="AJ88" s="23"/>
      <c r="AL88" s="33"/>
      <c r="AM88" s="42"/>
    </row>
    <row r="89" spans="2:39" x14ac:dyDescent="0.2">
      <c r="B89" s="26">
        <f t="shared" si="28"/>
        <v>54</v>
      </c>
      <c r="D89" s="1" t="s">
        <v>139</v>
      </c>
      <c r="F89" s="36">
        <f>SUM(F81:F88)</f>
        <v>-69681.766113052363</v>
      </c>
      <c r="H89" s="36">
        <f>SUM(H81:H88)</f>
        <v>0</v>
      </c>
      <c r="L89" s="36">
        <f>SUM(L81:L88)</f>
        <v>-69681.766113052363</v>
      </c>
      <c r="P89" s="15">
        <f>SUM(P81:P88)</f>
        <v>-11355.889326816414</v>
      </c>
      <c r="Q89" s="48"/>
      <c r="R89" s="15">
        <f>SUM(R81:R88)</f>
        <v>-2171.979179860311</v>
      </c>
      <c r="S89" s="48"/>
      <c r="T89" s="15">
        <f>SUM(T81:T88)</f>
        <v>-11519.927130290076</v>
      </c>
      <c r="U89" s="48"/>
      <c r="V89" s="15">
        <f>SUM(V81:V88)</f>
        <v>0</v>
      </c>
      <c r="W89" s="48"/>
      <c r="X89" s="15">
        <f>SUM(X81:X88)</f>
        <v>-15512.475628450375</v>
      </c>
      <c r="Y89" s="48"/>
      <c r="Z89" s="15">
        <f>SUM(Z81:Z88)</f>
        <v>-21167.35979438373</v>
      </c>
      <c r="AA89" s="48"/>
      <c r="AB89" s="15">
        <f>SUM(AB81:AB88)</f>
        <v>-6233.3073166749273</v>
      </c>
      <c r="AC89" s="48"/>
      <c r="AD89" s="15">
        <f>SUM(AD81:AD88)</f>
        <v>-1720.8277365765223</v>
      </c>
      <c r="AE89" s="48"/>
      <c r="AF89" s="15">
        <f>SUM(AF81:AF88)</f>
        <v>0</v>
      </c>
      <c r="AG89" s="48"/>
      <c r="AH89" s="15">
        <f>SUM(AH81:AH88)</f>
        <v>0</v>
      </c>
      <c r="AI89" s="48"/>
      <c r="AJ89" s="48"/>
      <c r="AL89" s="33"/>
      <c r="AM89" s="42"/>
    </row>
    <row r="90" spans="2:39" x14ac:dyDescent="0.2">
      <c r="AL90" s="33"/>
      <c r="AM90" s="42"/>
    </row>
    <row r="91" spans="2:39" x14ac:dyDescent="0.2">
      <c r="AL91" s="33"/>
      <c r="AM91" s="42"/>
    </row>
    <row r="92" spans="2:39" x14ac:dyDescent="0.2">
      <c r="B92" s="26">
        <f>B89+1</f>
        <v>55</v>
      </c>
      <c r="D92" s="1" t="s">
        <v>140</v>
      </c>
      <c r="F92" s="36">
        <f>F79+F89</f>
        <v>11784194.28618744</v>
      </c>
      <c r="H92" s="36">
        <f>H79+H89</f>
        <v>0</v>
      </c>
      <c r="L92" s="36">
        <f>L79+L89</f>
        <v>11784194.28618744</v>
      </c>
      <c r="P92" s="59">
        <f>P79+P89</f>
        <v>1911610.1507463453</v>
      </c>
      <c r="Q92" s="16"/>
      <c r="R92" s="45">
        <f>R79+R89</f>
        <v>365623.27510765597</v>
      </c>
      <c r="S92" s="5"/>
      <c r="T92" s="45">
        <f>T79+T89</f>
        <v>1937643.8454195557</v>
      </c>
      <c r="U92" s="5"/>
      <c r="V92" s="45">
        <f>V79+V89</f>
        <v>14147.005606596334</v>
      </c>
      <c r="W92" s="5"/>
      <c r="X92" s="45">
        <f>X79+X89</f>
        <v>2607655.6022690306</v>
      </c>
      <c r="Y92" s="5"/>
      <c r="Z92" s="45">
        <f>Z79+Z89</f>
        <v>3559212.481231798</v>
      </c>
      <c r="AA92" s="5"/>
      <c r="AB92" s="45">
        <f>AB79+AB89</f>
        <v>1053525.1175378759</v>
      </c>
      <c r="AC92" s="5"/>
      <c r="AD92" s="45">
        <f>AD79+AD89</f>
        <v>289922.42694153643</v>
      </c>
      <c r="AE92" s="5"/>
      <c r="AF92" s="45">
        <f>AF79+AF89</f>
        <v>44854.381327047529</v>
      </c>
      <c r="AG92" s="5"/>
      <c r="AH92" s="45">
        <f>AH79+AH89</f>
        <v>0</v>
      </c>
      <c r="AI92" s="5"/>
      <c r="AJ92" s="5"/>
      <c r="AL92" s="33"/>
      <c r="AM92" s="42"/>
    </row>
    <row r="93" spans="2:39" x14ac:dyDescent="0.2">
      <c r="AL93" s="33"/>
      <c r="AM93" s="42"/>
    </row>
    <row r="94" spans="2:39" x14ac:dyDescent="0.2">
      <c r="AL94" s="33"/>
      <c r="AM94" s="42"/>
    </row>
    <row r="95" spans="2:39" x14ac:dyDescent="0.2">
      <c r="B95" s="26">
        <f>B92+1</f>
        <v>56</v>
      </c>
      <c r="D95" s="1" t="s">
        <v>141</v>
      </c>
      <c r="F95" s="115">
        <v>6.0821321807016528E-2</v>
      </c>
      <c r="G95" s="116"/>
      <c r="H95" s="115">
        <v>6.0821321807016528E-2</v>
      </c>
      <c r="I95" s="116"/>
      <c r="J95" s="116"/>
      <c r="K95" s="117"/>
      <c r="L95" s="115">
        <v>6.0821321807016528E-2</v>
      </c>
      <c r="M95" s="116"/>
      <c r="N95" s="126"/>
      <c r="O95" s="117"/>
      <c r="P95" s="119">
        <f>$F$95</f>
        <v>6.0821321807016528E-2</v>
      </c>
      <c r="Q95" s="119"/>
      <c r="R95" s="119">
        <f>$F$95</f>
        <v>6.0821321807016528E-2</v>
      </c>
      <c r="S95" s="119"/>
      <c r="T95" s="119">
        <f>$F$95</f>
        <v>6.0821321807016528E-2</v>
      </c>
      <c r="U95" s="119"/>
      <c r="V95" s="119">
        <f>$F$95</f>
        <v>6.0821321807016528E-2</v>
      </c>
      <c r="W95" s="119"/>
      <c r="X95" s="119">
        <f>$F$95</f>
        <v>6.0821321807016528E-2</v>
      </c>
      <c r="Y95" s="119"/>
      <c r="Z95" s="119">
        <f>$F$95</f>
        <v>6.0821321807016528E-2</v>
      </c>
      <c r="AA95" s="119"/>
      <c r="AB95" s="119">
        <f>$F$95</f>
        <v>6.0821321807016528E-2</v>
      </c>
      <c r="AC95" s="119"/>
      <c r="AD95" s="119">
        <f>$F$95</f>
        <v>6.0821321807016528E-2</v>
      </c>
      <c r="AE95" s="119"/>
      <c r="AF95" s="119">
        <f>$F$95</f>
        <v>6.0821321807016528E-2</v>
      </c>
      <c r="AG95" s="119"/>
      <c r="AH95" s="119">
        <f>$F$95</f>
        <v>6.0821321807016528E-2</v>
      </c>
      <c r="AJ95" s="138"/>
      <c r="AL95" s="33"/>
      <c r="AM95" s="42"/>
    </row>
    <row r="96" spans="2:39" x14ac:dyDescent="0.2">
      <c r="AL96" s="33"/>
      <c r="AM96" s="42"/>
    </row>
    <row r="97" spans="2:60" x14ac:dyDescent="0.2">
      <c r="B97" s="26">
        <f>B95+1</f>
        <v>57</v>
      </c>
      <c r="D97" s="1" t="s">
        <v>142</v>
      </c>
      <c r="F97" s="36">
        <f>F92*F95</f>
        <v>716730.27291661175</v>
      </c>
      <c r="H97" s="36">
        <f>H92*H95</f>
        <v>0</v>
      </c>
      <c r="L97" s="36">
        <f>L92*L95</f>
        <v>716730.27291661175</v>
      </c>
      <c r="N97" s="60"/>
      <c r="P97" s="45">
        <f>P92*P95</f>
        <v>116266.65614810285</v>
      </c>
      <c r="R97" s="45">
        <f>R92*R95</f>
        <v>22237.69087545808</v>
      </c>
      <c r="S97" s="10"/>
      <c r="T97" s="45">
        <f>T92*T95</f>
        <v>117850.05986964778</v>
      </c>
      <c r="U97" s="10"/>
      <c r="V97" s="45">
        <f>V92*V95</f>
        <v>860.43958060446266</v>
      </c>
      <c r="W97" s="13"/>
      <c r="X97" s="45">
        <f>X92*X95</f>
        <v>158601.06054747422</v>
      </c>
      <c r="Y97" s="13"/>
      <c r="Z97" s="45">
        <f>Z92*Z95</f>
        <v>216476.00770054894</v>
      </c>
      <c r="AA97" s="10"/>
      <c r="AB97" s="45">
        <f>AB92*AB95</f>
        <v>64076.790205546058</v>
      </c>
      <c r="AC97" s="13"/>
      <c r="AD97" s="45">
        <f>AD92*AD95</f>
        <v>17633.465228082427</v>
      </c>
      <c r="AE97" s="13"/>
      <c r="AF97" s="45">
        <f>AF92*AF95</f>
        <v>2728.1027611469908</v>
      </c>
      <c r="AG97" s="13"/>
      <c r="AH97" s="45">
        <f>AH92*AH95</f>
        <v>0</v>
      </c>
      <c r="AI97" s="13"/>
      <c r="AJ97" s="5"/>
      <c r="AL97" s="33"/>
      <c r="AM97" s="42"/>
    </row>
    <row r="98" spans="2:60" x14ac:dyDescent="0.2">
      <c r="F98" s="35"/>
      <c r="H98" s="35"/>
      <c r="L98" s="35"/>
      <c r="AL98" s="33"/>
      <c r="AM98" s="42"/>
    </row>
    <row r="99" spans="2:60" x14ac:dyDescent="0.2">
      <c r="F99" s="35"/>
      <c r="H99" s="35"/>
      <c r="L99" s="35"/>
      <c r="AL99" s="33"/>
      <c r="AM99" s="42"/>
    </row>
    <row r="100" spans="2:60" x14ac:dyDescent="0.2">
      <c r="D100" s="8" t="s">
        <v>21</v>
      </c>
      <c r="AL100" s="33"/>
      <c r="AM100" s="42"/>
    </row>
    <row r="101" spans="2:60" x14ac:dyDescent="0.2">
      <c r="AL101" s="33"/>
      <c r="AM101" s="42"/>
    </row>
    <row r="102" spans="2:60" x14ac:dyDescent="0.2">
      <c r="B102" s="26">
        <f>B97+1</f>
        <v>58</v>
      </c>
      <c r="D102" s="1" t="s">
        <v>143</v>
      </c>
      <c r="F102" s="35">
        <v>565624.78092949442</v>
      </c>
      <c r="H102" s="35"/>
      <c r="J102" s="19"/>
      <c r="K102" s="29">
        <v>0</v>
      </c>
      <c r="L102" s="35">
        <f t="shared" ref="L102:L103" si="29">F102-H102</f>
        <v>565624.78092949442</v>
      </c>
      <c r="N102" s="26" t="s">
        <v>312</v>
      </c>
      <c r="O102" s="29">
        <v>23</v>
      </c>
      <c r="P102" s="10">
        <v>65950.711314555854</v>
      </c>
      <c r="R102" s="10">
        <v>12614.033806575584</v>
      </c>
      <c r="S102" s="10"/>
      <c r="T102" s="10">
        <v>66903.380851059526</v>
      </c>
      <c r="U102" s="10"/>
      <c r="V102" s="10">
        <v>0</v>
      </c>
      <c r="W102" s="13"/>
      <c r="X102" s="10">
        <v>87870.752514497537</v>
      </c>
      <c r="Y102" s="13"/>
      <c r="Z102" s="10">
        <v>167835.0176424954</v>
      </c>
      <c r="AA102" s="10"/>
      <c r="AB102" s="10">
        <v>150968.24809454844</v>
      </c>
      <c r="AC102" s="13"/>
      <c r="AD102" s="10">
        <v>13482.636705762123</v>
      </c>
      <c r="AE102" s="13"/>
      <c r="AF102" s="10">
        <v>0</v>
      </c>
      <c r="AG102" s="13"/>
      <c r="AH102" s="10">
        <v>0</v>
      </c>
      <c r="AI102" s="13"/>
      <c r="AJ102" s="23"/>
      <c r="AL102" s="33"/>
      <c r="AM102" s="42"/>
    </row>
    <row r="103" spans="2:60" x14ac:dyDescent="0.2">
      <c r="B103" s="26">
        <f>B102+1</f>
        <v>59</v>
      </c>
      <c r="D103" s="1" t="s">
        <v>118</v>
      </c>
      <c r="F103" s="51">
        <v>47226.529641032546</v>
      </c>
      <c r="H103" s="51"/>
      <c r="K103" s="29">
        <v>0</v>
      </c>
      <c r="L103" s="51">
        <f t="shared" si="29"/>
        <v>47226.529641032546</v>
      </c>
      <c r="N103" s="26" t="s">
        <v>310</v>
      </c>
      <c r="O103" s="29">
        <v>26</v>
      </c>
      <c r="P103" s="10">
        <v>6271.8865525411065</v>
      </c>
      <c r="R103" s="10">
        <v>1199.5896242486667</v>
      </c>
      <c r="S103" s="10"/>
      <c r="T103" s="10">
        <v>6362.4850485378329</v>
      </c>
      <c r="U103" s="10"/>
      <c r="V103" s="10">
        <v>1967.1715600838195</v>
      </c>
      <c r="W103" s="13"/>
      <c r="X103" s="10">
        <v>8400.3598719782203</v>
      </c>
      <c r="Y103" s="13"/>
      <c r="Z103" s="10">
        <v>11597.179400194986</v>
      </c>
      <c r="AA103" s="10"/>
      <c r="AB103" s="10">
        <v>4168.4596831053395</v>
      </c>
      <c r="AC103" s="13"/>
      <c r="AD103" s="10">
        <v>1022.2996941624152</v>
      </c>
      <c r="AE103" s="13"/>
      <c r="AF103" s="10">
        <v>6237.0982061801597</v>
      </c>
      <c r="AG103" s="13"/>
      <c r="AH103" s="10">
        <v>0</v>
      </c>
      <c r="AI103" s="13"/>
      <c r="AJ103" s="23"/>
      <c r="AL103" s="33"/>
      <c r="AM103" s="42"/>
    </row>
    <row r="104" spans="2:60" x14ac:dyDescent="0.2">
      <c r="B104" s="26">
        <f>B103+1</f>
        <v>60</v>
      </c>
      <c r="D104" s="1" t="s">
        <v>145</v>
      </c>
      <c r="F104" s="36">
        <f>F102+F103</f>
        <v>612851.31057052698</v>
      </c>
      <c r="H104" s="36">
        <f>H102+H103</f>
        <v>0</v>
      </c>
      <c r="L104" s="36">
        <f>L102+L103</f>
        <v>612851.31057052698</v>
      </c>
      <c r="P104" s="45">
        <f>P102+P103</f>
        <v>72222.597867096963</v>
      </c>
      <c r="R104" s="45">
        <f>R102+R103</f>
        <v>13813.623430824251</v>
      </c>
      <c r="T104" s="45">
        <f>T102+T103</f>
        <v>73265.865899597353</v>
      </c>
      <c r="V104" s="45">
        <f>V102+V103</f>
        <v>1967.1715600838195</v>
      </c>
      <c r="X104" s="45">
        <f>X102+X103</f>
        <v>96271.112386475754</v>
      </c>
      <c r="Z104" s="45">
        <f>Z102+Z103</f>
        <v>179432.19704269039</v>
      </c>
      <c r="AB104" s="45">
        <f>AB102+AB103</f>
        <v>155136.70777765379</v>
      </c>
      <c r="AD104" s="45">
        <f>AD102+AD103</f>
        <v>14504.936399924538</v>
      </c>
      <c r="AF104" s="45">
        <f>AF102+AF103</f>
        <v>6237.0982061801597</v>
      </c>
      <c r="AH104" s="45">
        <f>AH102+AH103</f>
        <v>0</v>
      </c>
      <c r="AJ104" s="5"/>
      <c r="AL104" s="33"/>
      <c r="AM104" s="42"/>
    </row>
    <row r="105" spans="2:60" x14ac:dyDescent="0.2">
      <c r="AL105" s="33"/>
      <c r="AM105" s="42"/>
    </row>
    <row r="106" spans="2:60" x14ac:dyDescent="0.2">
      <c r="D106" s="8" t="s">
        <v>146</v>
      </c>
      <c r="F106" s="35"/>
      <c r="H106" s="35"/>
      <c r="L106" s="35"/>
      <c r="AL106" s="33"/>
      <c r="AM106" s="42"/>
    </row>
    <row r="107" spans="2:60" x14ac:dyDescent="0.2">
      <c r="F107" s="35"/>
      <c r="H107" s="35"/>
      <c r="L107" s="35"/>
      <c r="AL107" s="33"/>
      <c r="AM107" s="42"/>
    </row>
    <row r="108" spans="2:60" x14ac:dyDescent="0.2">
      <c r="B108" s="26">
        <f>B104+1</f>
        <v>61</v>
      </c>
      <c r="D108" s="1" t="s">
        <v>147</v>
      </c>
      <c r="F108" s="35">
        <v>92491.927807701548</v>
      </c>
      <c r="H108" s="35"/>
      <c r="K108" s="29">
        <v>0</v>
      </c>
      <c r="L108" s="35">
        <f t="shared" ref="L108:L109" si="30">F108-H108</f>
        <v>92491.927807701548</v>
      </c>
      <c r="N108" s="26" t="s">
        <v>313</v>
      </c>
      <c r="O108" s="29">
        <v>47</v>
      </c>
      <c r="P108" s="10">
        <v>15003.869060996582</v>
      </c>
      <c r="R108" s="10">
        <v>2869.7084200071899</v>
      </c>
      <c r="S108" s="10"/>
      <c r="T108" s="10">
        <v>15208.202641197706</v>
      </c>
      <c r="U108" s="10"/>
      <c r="V108" s="10">
        <v>111.03719011100863</v>
      </c>
      <c r="W108" s="13"/>
      <c r="X108" s="10">
        <v>20466.999088356621</v>
      </c>
      <c r="Y108" s="13"/>
      <c r="Z108" s="10">
        <v>27935.590323067208</v>
      </c>
      <c r="AA108" s="10"/>
      <c r="AB108" s="10">
        <v>8268.9207890206326</v>
      </c>
      <c r="AC108" s="13"/>
      <c r="AD108" s="10">
        <v>2275.5466798388866</v>
      </c>
      <c r="AE108" s="13"/>
      <c r="AF108" s="10">
        <v>352.05361510571487</v>
      </c>
      <c r="AG108" s="13"/>
      <c r="AH108" s="10">
        <v>0</v>
      </c>
      <c r="AI108" s="13"/>
      <c r="AJ108" s="48"/>
      <c r="AL108" s="33"/>
      <c r="AM108" s="42"/>
    </row>
    <row r="109" spans="2:60" x14ac:dyDescent="0.2">
      <c r="B109" s="26">
        <f>B108+1</f>
        <v>62</v>
      </c>
      <c r="D109" s="1" t="s">
        <v>149</v>
      </c>
      <c r="F109" s="35">
        <v>95278.782195306019</v>
      </c>
      <c r="H109" s="35"/>
      <c r="K109" s="29">
        <v>0</v>
      </c>
      <c r="L109" s="35">
        <f t="shared" si="30"/>
        <v>95278.782195306019</v>
      </c>
      <c r="N109" s="26" t="s">
        <v>314</v>
      </c>
      <c r="O109" s="29">
        <v>44</v>
      </c>
      <c r="P109" s="10">
        <v>19694.934093863736</v>
      </c>
      <c r="R109" s="10">
        <v>3766.9429112502116</v>
      </c>
      <c r="S109" s="10"/>
      <c r="T109" s="10">
        <v>21290.651503878958</v>
      </c>
      <c r="U109" s="10"/>
      <c r="V109" s="10">
        <v>0</v>
      </c>
      <c r="W109" s="13"/>
      <c r="X109" s="10">
        <v>32109.185356070342</v>
      </c>
      <c r="Y109" s="13"/>
      <c r="Z109" s="10">
        <v>18417.068330242775</v>
      </c>
      <c r="AA109" s="10"/>
      <c r="AB109" s="10">
        <v>0</v>
      </c>
      <c r="AC109" s="13"/>
      <c r="AD109" s="10">
        <v>0</v>
      </c>
      <c r="AE109" s="13"/>
      <c r="AF109" s="10">
        <v>0</v>
      </c>
      <c r="AG109" s="13"/>
      <c r="AH109" s="10">
        <v>0</v>
      </c>
      <c r="AI109" s="13"/>
      <c r="AJ109" s="48"/>
      <c r="AL109" s="33"/>
      <c r="AM109" s="42"/>
    </row>
    <row r="110" spans="2:60" x14ac:dyDescent="0.2">
      <c r="B110" s="26">
        <f>B109+1</f>
        <v>63</v>
      </c>
      <c r="D110" s="1" t="s">
        <v>151</v>
      </c>
      <c r="F110" s="36">
        <f>F108+F109</f>
        <v>187770.71000300755</v>
      </c>
      <c r="H110" s="36">
        <f>H108+H109</f>
        <v>0</v>
      </c>
      <c r="L110" s="36">
        <f>L108+L109</f>
        <v>187770.71000300755</v>
      </c>
      <c r="P110" s="45">
        <f>P108+P109</f>
        <v>34698.803154860318</v>
      </c>
      <c r="R110" s="45">
        <f>R108+R109</f>
        <v>6636.6513312574016</v>
      </c>
      <c r="T110" s="45">
        <f>T108+T109</f>
        <v>36498.854145076664</v>
      </c>
      <c r="V110" s="45">
        <f>V108+V109</f>
        <v>111.03719011100863</v>
      </c>
      <c r="X110" s="45">
        <f>X108+X109</f>
        <v>52576.184444426966</v>
      </c>
      <c r="Z110" s="45">
        <f>Z108+Z109</f>
        <v>46352.658653309983</v>
      </c>
      <c r="AB110" s="45">
        <f>AB108+AB109</f>
        <v>8268.9207890206326</v>
      </c>
      <c r="AD110" s="45">
        <f>AD108+AD109</f>
        <v>2275.5466798388866</v>
      </c>
      <c r="AF110" s="45">
        <f>AF108+AF109</f>
        <v>352.05361510571487</v>
      </c>
      <c r="AH110" s="45">
        <f>AH108+AH109</f>
        <v>0</v>
      </c>
      <c r="AJ110" s="5"/>
      <c r="AL110" s="33"/>
      <c r="AM110" s="42"/>
    </row>
    <row r="111" spans="2:60" x14ac:dyDescent="0.2">
      <c r="AL111" s="33"/>
      <c r="AM111" s="42"/>
    </row>
    <row r="112" spans="2:60" x14ac:dyDescent="0.2">
      <c r="AL112" s="33"/>
      <c r="AM112" s="42"/>
      <c r="AR112" s="19"/>
      <c r="AT112" s="19"/>
      <c r="AV112" s="19"/>
      <c r="AX112" s="19"/>
      <c r="BH112" s="19"/>
    </row>
    <row r="113" spans="2:64" x14ac:dyDescent="0.2">
      <c r="D113" s="8" t="s">
        <v>152</v>
      </c>
      <c r="AL113" s="33"/>
      <c r="AM113" s="42"/>
      <c r="AO113" s="19"/>
      <c r="AP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</row>
    <row r="114" spans="2:64" x14ac:dyDescent="0.2">
      <c r="AL114" s="33"/>
      <c r="AM114" s="42"/>
      <c r="AO114" s="19"/>
      <c r="AP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L114" s="19"/>
    </row>
    <row r="115" spans="2:64" x14ac:dyDescent="0.2">
      <c r="D115" s="1" t="s">
        <v>8</v>
      </c>
      <c r="AL115" s="33"/>
      <c r="AM115" s="42"/>
    </row>
    <row r="116" spans="2:64" x14ac:dyDescent="0.2">
      <c r="B116" s="26">
        <f>B110+1</f>
        <v>64</v>
      </c>
      <c r="D116" s="12" t="s">
        <v>153</v>
      </c>
      <c r="F116" s="35">
        <v>0</v>
      </c>
      <c r="H116" s="17"/>
      <c r="K116" s="29">
        <v>0</v>
      </c>
      <c r="L116" s="35">
        <f t="shared" ref="L116:L122" si="31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W116" s="13"/>
      <c r="X116" s="10">
        <v>0</v>
      </c>
      <c r="Y116" s="13"/>
      <c r="Z116" s="10">
        <v>0</v>
      </c>
      <c r="AA116" s="10"/>
      <c r="AB116" s="10">
        <v>0</v>
      </c>
      <c r="AC116" s="13"/>
      <c r="AD116" s="10">
        <v>0</v>
      </c>
      <c r="AE116" s="13"/>
      <c r="AF116" s="10">
        <v>0</v>
      </c>
      <c r="AG116" s="13"/>
      <c r="AH116" s="10">
        <v>0</v>
      </c>
      <c r="AI116" s="13"/>
      <c r="AJ116" s="48"/>
      <c r="AL116" s="33"/>
      <c r="AM116" s="42"/>
      <c r="AO116" s="53"/>
      <c r="AP116" s="55"/>
      <c r="AR116" s="35"/>
      <c r="AT116" s="35"/>
      <c r="AV116" s="35"/>
      <c r="AX116" s="35"/>
      <c r="AZ116" s="35"/>
      <c r="BB116" s="35"/>
      <c r="BD116" s="35"/>
      <c r="BF116" s="35"/>
      <c r="BH116" s="35"/>
      <c r="BJ116" s="35"/>
      <c r="BL116" s="35"/>
    </row>
    <row r="117" spans="2:64" x14ac:dyDescent="0.2">
      <c r="B117" s="26">
        <f t="shared" ref="B117:B122" si="32">B116+1</f>
        <v>65</v>
      </c>
      <c r="D117" s="12" t="s">
        <v>155</v>
      </c>
      <c r="F117" s="35">
        <v>0</v>
      </c>
      <c r="H117" s="17"/>
      <c r="K117" s="29">
        <v>0</v>
      </c>
      <c r="L117" s="35">
        <f t="shared" si="31"/>
        <v>0</v>
      </c>
      <c r="O117" s="29">
        <v>0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W117" s="13"/>
      <c r="X117" s="10">
        <v>0</v>
      </c>
      <c r="Y117" s="13"/>
      <c r="Z117" s="10">
        <v>0</v>
      </c>
      <c r="AA117" s="10"/>
      <c r="AB117" s="10">
        <v>0</v>
      </c>
      <c r="AC117" s="13"/>
      <c r="AD117" s="10">
        <v>0</v>
      </c>
      <c r="AE117" s="13"/>
      <c r="AF117" s="10">
        <v>0</v>
      </c>
      <c r="AG117" s="13"/>
      <c r="AH117" s="10">
        <v>0</v>
      </c>
      <c r="AI117" s="13"/>
      <c r="AJ117" s="48"/>
      <c r="AL117" s="33"/>
      <c r="AM117" s="42"/>
      <c r="AO117" s="53"/>
      <c r="AP117" s="55"/>
      <c r="AR117" s="35"/>
      <c r="AT117" s="35"/>
      <c r="AV117" s="35"/>
      <c r="AX117" s="35"/>
      <c r="AZ117" s="35"/>
      <c r="BB117" s="35"/>
      <c r="BD117" s="35"/>
      <c r="BF117" s="35"/>
      <c r="BH117" s="35"/>
      <c r="BJ117" s="35"/>
      <c r="BL117" s="35"/>
    </row>
    <row r="118" spans="2:64" x14ac:dyDescent="0.2">
      <c r="B118" s="26">
        <f t="shared" si="32"/>
        <v>66</v>
      </c>
      <c r="D118" s="12" t="s">
        <v>157</v>
      </c>
      <c r="F118" s="35">
        <v>16614.592810299422</v>
      </c>
      <c r="H118" s="17"/>
      <c r="K118" s="29">
        <v>0</v>
      </c>
      <c r="L118" s="35">
        <f t="shared" si="31"/>
        <v>16614.592810299422</v>
      </c>
      <c r="N118" s="26" t="s">
        <v>315</v>
      </c>
      <c r="O118" s="29">
        <v>20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W118" s="13"/>
      <c r="X118" s="10">
        <v>0</v>
      </c>
      <c r="Y118" s="13"/>
      <c r="Z118" s="10">
        <v>0</v>
      </c>
      <c r="AA118" s="10"/>
      <c r="AB118" s="10">
        <v>0</v>
      </c>
      <c r="AC118" s="13"/>
      <c r="AD118" s="10">
        <v>0</v>
      </c>
      <c r="AE118" s="13"/>
      <c r="AF118" s="10">
        <v>0</v>
      </c>
      <c r="AG118" s="13"/>
      <c r="AH118" s="10">
        <v>16614.592810299422</v>
      </c>
      <c r="AI118" s="13"/>
      <c r="AJ118" s="48"/>
      <c r="AL118" s="33"/>
      <c r="AM118" s="42"/>
      <c r="AO118" s="53"/>
      <c r="AP118" s="55"/>
      <c r="AR118" s="35"/>
      <c r="AT118" s="35"/>
      <c r="AV118" s="35"/>
      <c r="AX118" s="35"/>
      <c r="AZ118" s="35"/>
      <c r="BB118" s="35"/>
      <c r="BD118" s="35"/>
      <c r="BF118" s="35"/>
      <c r="BH118" s="35"/>
      <c r="BJ118" s="35"/>
      <c r="BL118" s="35"/>
    </row>
    <row r="119" spans="2:64" x14ac:dyDescent="0.2">
      <c r="B119" s="26">
        <f t="shared" si="32"/>
        <v>67</v>
      </c>
      <c r="D119" s="12" t="s">
        <v>159</v>
      </c>
      <c r="F119" s="35">
        <v>1725.290575876292</v>
      </c>
      <c r="H119" s="17"/>
      <c r="K119" s="29">
        <v>0</v>
      </c>
      <c r="L119" s="35">
        <f t="shared" si="31"/>
        <v>1725.290575876292</v>
      </c>
      <c r="N119" s="26" t="s">
        <v>315</v>
      </c>
      <c r="O119" s="29">
        <v>20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W119" s="13"/>
      <c r="X119" s="10">
        <v>0</v>
      </c>
      <c r="Y119" s="13"/>
      <c r="Z119" s="10">
        <v>0</v>
      </c>
      <c r="AA119" s="10"/>
      <c r="AB119" s="10">
        <v>0</v>
      </c>
      <c r="AC119" s="13"/>
      <c r="AD119" s="10">
        <v>0</v>
      </c>
      <c r="AE119" s="13"/>
      <c r="AF119" s="10">
        <v>0</v>
      </c>
      <c r="AG119" s="13"/>
      <c r="AH119" s="10">
        <v>1725.290575876292</v>
      </c>
      <c r="AI119" s="13"/>
      <c r="AJ119" s="48"/>
      <c r="AL119" s="33"/>
      <c r="AM119" s="42"/>
      <c r="AO119" s="53"/>
      <c r="AP119" s="55"/>
      <c r="AR119" s="35"/>
      <c r="AT119" s="35"/>
      <c r="AV119" s="35"/>
      <c r="AX119" s="35"/>
      <c r="AZ119" s="35"/>
      <c r="BB119" s="35"/>
      <c r="BD119" s="35"/>
      <c r="BF119" s="35"/>
      <c r="BH119" s="35"/>
      <c r="BJ119" s="35"/>
      <c r="BL119" s="35"/>
    </row>
    <row r="120" spans="2:64" x14ac:dyDescent="0.2">
      <c r="B120" s="26">
        <f t="shared" si="32"/>
        <v>68</v>
      </c>
      <c r="D120" s="12" t="s">
        <v>161</v>
      </c>
      <c r="F120" s="35">
        <v>0</v>
      </c>
      <c r="H120" s="17"/>
      <c r="K120" s="29">
        <v>0</v>
      </c>
      <c r="L120" s="35">
        <f t="shared" si="31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W120" s="13"/>
      <c r="X120" s="10">
        <v>0</v>
      </c>
      <c r="Y120" s="13"/>
      <c r="Z120" s="10">
        <v>0</v>
      </c>
      <c r="AA120" s="10"/>
      <c r="AB120" s="10">
        <v>0</v>
      </c>
      <c r="AC120" s="13"/>
      <c r="AD120" s="10">
        <v>0</v>
      </c>
      <c r="AE120" s="13"/>
      <c r="AF120" s="10">
        <v>0</v>
      </c>
      <c r="AG120" s="13"/>
      <c r="AH120" s="10">
        <v>0</v>
      </c>
      <c r="AI120" s="13"/>
      <c r="AJ120" s="48"/>
      <c r="AL120" s="33"/>
      <c r="AM120" s="42"/>
      <c r="AO120" s="53"/>
      <c r="AP120" s="55"/>
      <c r="AR120" s="35"/>
      <c r="AT120" s="35"/>
      <c r="AV120" s="35"/>
      <c r="AX120" s="35"/>
      <c r="AZ120" s="35"/>
      <c r="BB120" s="35"/>
      <c r="BD120" s="35"/>
      <c r="BF120" s="35"/>
      <c r="BH120" s="35"/>
      <c r="BJ120" s="35"/>
      <c r="BL120" s="35"/>
    </row>
    <row r="121" spans="2:64" x14ac:dyDescent="0.2">
      <c r="B121" s="26">
        <f t="shared" si="32"/>
        <v>69</v>
      </c>
      <c r="D121" s="12" t="s">
        <v>162</v>
      </c>
      <c r="F121" s="35"/>
      <c r="H121" s="17"/>
      <c r="K121" s="29">
        <v>0</v>
      </c>
      <c r="L121" s="35"/>
      <c r="O121" s="29">
        <v>0</v>
      </c>
      <c r="P121" s="10">
        <v>0</v>
      </c>
      <c r="R121" s="10">
        <v>0</v>
      </c>
      <c r="S121" s="10"/>
      <c r="T121" s="10">
        <v>0</v>
      </c>
      <c r="U121" s="10"/>
      <c r="V121" s="10">
        <v>0</v>
      </c>
      <c r="W121" s="13"/>
      <c r="X121" s="10">
        <v>0</v>
      </c>
      <c r="Y121" s="13"/>
      <c r="Z121" s="10">
        <v>0</v>
      </c>
      <c r="AA121" s="10"/>
      <c r="AB121" s="10">
        <v>0</v>
      </c>
      <c r="AC121" s="13"/>
      <c r="AD121" s="10">
        <v>0</v>
      </c>
      <c r="AE121" s="13"/>
      <c r="AF121" s="10">
        <v>0</v>
      </c>
      <c r="AG121" s="13"/>
      <c r="AH121" s="10">
        <v>0</v>
      </c>
      <c r="AI121" s="13"/>
      <c r="AJ121" s="48"/>
      <c r="AL121" s="33"/>
      <c r="AM121" s="42"/>
      <c r="AO121" s="53"/>
      <c r="AP121" s="55"/>
      <c r="AR121" s="35"/>
      <c r="AT121" s="35"/>
      <c r="AV121" s="35"/>
      <c r="AX121" s="35"/>
      <c r="AZ121" s="35"/>
      <c r="BB121" s="35"/>
      <c r="BD121" s="35"/>
      <c r="BF121" s="35"/>
      <c r="BH121" s="35"/>
      <c r="BJ121" s="35"/>
      <c r="BL121" s="35"/>
    </row>
    <row r="122" spans="2:64" x14ac:dyDescent="0.2">
      <c r="B122" s="26">
        <f t="shared" si="32"/>
        <v>70</v>
      </c>
      <c r="D122" s="12" t="s">
        <v>164</v>
      </c>
      <c r="F122" s="35">
        <v>10709.990086266376</v>
      </c>
      <c r="H122" s="17"/>
      <c r="K122" s="29">
        <v>0</v>
      </c>
      <c r="L122" s="35">
        <f t="shared" si="31"/>
        <v>10709.990086266376</v>
      </c>
      <c r="N122" s="26" t="s">
        <v>316</v>
      </c>
      <c r="O122" s="29">
        <v>59</v>
      </c>
      <c r="P122" s="10">
        <v>10709.990086266376</v>
      </c>
      <c r="R122" s="10">
        <v>0</v>
      </c>
      <c r="S122" s="10"/>
      <c r="T122" s="10">
        <v>0</v>
      </c>
      <c r="U122" s="10"/>
      <c r="V122" s="10">
        <v>0</v>
      </c>
      <c r="W122" s="13"/>
      <c r="X122" s="10">
        <v>0</v>
      </c>
      <c r="Y122" s="13"/>
      <c r="Z122" s="10">
        <v>0</v>
      </c>
      <c r="AA122" s="10"/>
      <c r="AB122" s="10">
        <v>0</v>
      </c>
      <c r="AC122" s="13"/>
      <c r="AD122" s="10">
        <v>0</v>
      </c>
      <c r="AE122" s="13"/>
      <c r="AF122" s="10">
        <v>0</v>
      </c>
      <c r="AG122" s="13"/>
      <c r="AH122" s="10">
        <v>0</v>
      </c>
      <c r="AI122" s="13"/>
      <c r="AJ122" s="48"/>
      <c r="AL122" s="33"/>
      <c r="AM122" s="42"/>
      <c r="AO122" s="53"/>
      <c r="AP122" s="55"/>
      <c r="AR122" s="35"/>
      <c r="AT122" s="35"/>
      <c r="AV122" s="35"/>
      <c r="AX122" s="35"/>
      <c r="AZ122" s="35"/>
      <c r="BB122" s="35"/>
      <c r="BD122" s="35"/>
      <c r="BF122" s="35"/>
      <c r="BH122" s="35"/>
      <c r="BJ122" s="35"/>
      <c r="BL122" s="35"/>
    </row>
    <row r="123" spans="2:64" x14ac:dyDescent="0.2">
      <c r="D123" s="1" t="s">
        <v>9</v>
      </c>
      <c r="O123" s="29"/>
      <c r="AD123" s="13"/>
      <c r="AE123" s="13"/>
      <c r="AF123" s="13"/>
      <c r="AG123" s="13"/>
      <c r="AH123" s="13"/>
      <c r="AJ123" s="48"/>
      <c r="AL123" s="33"/>
      <c r="AM123" s="42"/>
      <c r="AR123" s="35"/>
      <c r="AT123" s="35"/>
      <c r="AV123" s="35"/>
      <c r="AX123" s="35"/>
      <c r="AZ123" s="35"/>
      <c r="BB123" s="35"/>
      <c r="BD123" s="35"/>
      <c r="BF123" s="35"/>
      <c r="BH123" s="35"/>
      <c r="BJ123" s="35"/>
      <c r="BL123" s="35"/>
    </row>
    <row r="124" spans="2:64" x14ac:dyDescent="0.2">
      <c r="B124" s="26">
        <f>B122+1</f>
        <v>71</v>
      </c>
      <c r="D124" s="12" t="s">
        <v>166</v>
      </c>
      <c r="F124" s="35">
        <v>0</v>
      </c>
      <c r="H124" s="17"/>
      <c r="K124" s="29">
        <v>0</v>
      </c>
      <c r="L124" s="35">
        <f t="shared" ref="L124" si="33">F124-H124</f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W124" s="13"/>
      <c r="X124" s="10">
        <v>0</v>
      </c>
      <c r="Y124" s="13"/>
      <c r="Z124" s="10">
        <v>0</v>
      </c>
      <c r="AA124" s="10"/>
      <c r="AB124" s="10">
        <v>0</v>
      </c>
      <c r="AC124" s="13"/>
      <c r="AD124" s="10">
        <v>0</v>
      </c>
      <c r="AE124" s="13"/>
      <c r="AF124" s="10">
        <v>0</v>
      </c>
      <c r="AG124" s="13"/>
      <c r="AH124" s="10">
        <v>0</v>
      </c>
      <c r="AI124" s="13"/>
      <c r="AJ124" s="48"/>
      <c r="AL124" s="33"/>
      <c r="AM124" s="42"/>
      <c r="AO124" s="53"/>
      <c r="AP124" s="55"/>
      <c r="AR124" s="35"/>
      <c r="AT124" s="35"/>
      <c r="AV124" s="35"/>
      <c r="AX124" s="35"/>
      <c r="AZ124" s="35"/>
      <c r="BB124" s="35"/>
      <c r="BD124" s="35"/>
      <c r="BF124" s="35"/>
      <c r="BH124" s="35"/>
      <c r="BJ124" s="35"/>
      <c r="BL124" s="35"/>
    </row>
    <row r="125" spans="2:64" x14ac:dyDescent="0.2">
      <c r="B125" s="26">
        <f t="shared" ref="B125:B131" si="34">B124+1</f>
        <v>72</v>
      </c>
      <c r="D125" s="12" t="s">
        <v>167</v>
      </c>
      <c r="F125" s="35">
        <v>0</v>
      </c>
      <c r="H125" s="17"/>
      <c r="K125" s="29">
        <v>0</v>
      </c>
      <c r="L125" s="35"/>
      <c r="O125" s="29">
        <v>0</v>
      </c>
      <c r="P125" s="10">
        <v>0</v>
      </c>
      <c r="R125" s="10">
        <v>0</v>
      </c>
      <c r="S125" s="10"/>
      <c r="T125" s="10">
        <v>0</v>
      </c>
      <c r="U125" s="10"/>
      <c r="V125" s="10">
        <v>0</v>
      </c>
      <c r="W125" s="13"/>
      <c r="X125" s="10">
        <v>0</v>
      </c>
      <c r="Y125" s="13"/>
      <c r="Z125" s="10">
        <v>0</v>
      </c>
      <c r="AA125" s="10"/>
      <c r="AB125" s="10">
        <v>0</v>
      </c>
      <c r="AC125" s="13"/>
      <c r="AD125" s="10">
        <v>0</v>
      </c>
      <c r="AE125" s="13"/>
      <c r="AF125" s="10">
        <v>0</v>
      </c>
      <c r="AG125" s="13"/>
      <c r="AH125" s="10">
        <v>0</v>
      </c>
      <c r="AI125" s="13"/>
      <c r="AJ125" s="48"/>
      <c r="AL125" s="33"/>
      <c r="AM125" s="42"/>
      <c r="AO125" s="53"/>
      <c r="AP125" s="55"/>
      <c r="AR125" s="35"/>
      <c r="AT125" s="35"/>
      <c r="AV125" s="35"/>
      <c r="AX125" s="35"/>
      <c r="AZ125" s="35"/>
      <c r="BB125" s="35"/>
      <c r="BD125" s="35"/>
      <c r="BF125" s="35"/>
      <c r="BH125" s="35"/>
      <c r="BJ125" s="35"/>
      <c r="BL125" s="35"/>
    </row>
    <row r="126" spans="2:64" x14ac:dyDescent="0.2">
      <c r="B126" s="26">
        <f t="shared" si="34"/>
        <v>73</v>
      </c>
      <c r="D126" s="12" t="s">
        <v>169</v>
      </c>
      <c r="F126" s="35">
        <v>0</v>
      </c>
      <c r="H126" s="17"/>
      <c r="K126" s="29">
        <v>0</v>
      </c>
      <c r="L126" s="35">
        <f t="shared" ref="L126:L131" si="35">F126-H126</f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W126" s="13"/>
      <c r="X126" s="10">
        <v>0</v>
      </c>
      <c r="Y126" s="13"/>
      <c r="Z126" s="10">
        <v>0</v>
      </c>
      <c r="AA126" s="10"/>
      <c r="AB126" s="10">
        <v>0</v>
      </c>
      <c r="AC126" s="13"/>
      <c r="AD126" s="10">
        <v>0</v>
      </c>
      <c r="AE126" s="13"/>
      <c r="AF126" s="10">
        <v>0</v>
      </c>
      <c r="AG126" s="13"/>
      <c r="AH126" s="10">
        <v>0</v>
      </c>
      <c r="AI126" s="13"/>
      <c r="AJ126" s="48"/>
      <c r="AL126" s="33"/>
      <c r="AM126" s="42"/>
      <c r="AO126" s="53"/>
      <c r="AP126" s="55"/>
      <c r="AR126" s="35"/>
      <c r="AT126" s="35"/>
      <c r="AV126" s="35"/>
      <c r="AX126" s="35"/>
      <c r="AZ126" s="35"/>
      <c r="BB126" s="35"/>
      <c r="BD126" s="35"/>
      <c r="BF126" s="35"/>
      <c r="BH126" s="35"/>
      <c r="BJ126" s="35"/>
      <c r="BL126" s="35"/>
    </row>
    <row r="127" spans="2:64" x14ac:dyDescent="0.2">
      <c r="B127" s="26">
        <f t="shared" si="34"/>
        <v>74</v>
      </c>
      <c r="D127" s="12" t="s">
        <v>170</v>
      </c>
      <c r="F127" s="35">
        <v>0</v>
      </c>
      <c r="H127" s="17"/>
      <c r="K127" s="29">
        <v>0</v>
      </c>
      <c r="L127" s="35">
        <f t="shared" si="35"/>
        <v>0</v>
      </c>
      <c r="O127" s="29">
        <v>0</v>
      </c>
      <c r="P127" s="10">
        <v>0</v>
      </c>
      <c r="R127" s="10">
        <v>0</v>
      </c>
      <c r="S127" s="10"/>
      <c r="T127" s="10">
        <v>0</v>
      </c>
      <c r="U127" s="10"/>
      <c r="V127" s="10">
        <v>0</v>
      </c>
      <c r="W127" s="13"/>
      <c r="X127" s="10">
        <v>0</v>
      </c>
      <c r="Y127" s="13"/>
      <c r="Z127" s="10">
        <v>0</v>
      </c>
      <c r="AA127" s="10"/>
      <c r="AB127" s="10">
        <v>0</v>
      </c>
      <c r="AC127" s="13"/>
      <c r="AD127" s="10">
        <v>0</v>
      </c>
      <c r="AE127" s="13"/>
      <c r="AF127" s="10">
        <v>0</v>
      </c>
      <c r="AG127" s="13"/>
      <c r="AH127" s="10">
        <v>0</v>
      </c>
      <c r="AI127" s="13"/>
      <c r="AJ127" s="48"/>
      <c r="AL127" s="33"/>
      <c r="AM127" s="42"/>
      <c r="AO127" s="53"/>
      <c r="AP127" s="55"/>
      <c r="AR127" s="35"/>
      <c r="AT127" s="35"/>
      <c r="AV127" s="35"/>
      <c r="AX127" s="35"/>
      <c r="AZ127" s="35"/>
      <c r="BB127" s="35"/>
      <c r="BD127" s="35"/>
      <c r="BF127" s="35"/>
      <c r="BH127" s="35"/>
      <c r="BJ127" s="35"/>
      <c r="BL127" s="35"/>
    </row>
    <row r="128" spans="2:64" x14ac:dyDescent="0.2">
      <c r="B128" s="26">
        <f t="shared" si="34"/>
        <v>75</v>
      </c>
      <c r="D128" s="12" t="s">
        <v>101</v>
      </c>
      <c r="F128" s="35">
        <v>0</v>
      </c>
      <c r="H128" s="17"/>
      <c r="K128" s="29">
        <v>0</v>
      </c>
      <c r="L128" s="35">
        <f t="shared" si="35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W128" s="13"/>
      <c r="X128" s="10">
        <v>0</v>
      </c>
      <c r="Y128" s="13"/>
      <c r="Z128" s="10">
        <v>0</v>
      </c>
      <c r="AA128" s="10"/>
      <c r="AB128" s="10">
        <v>0</v>
      </c>
      <c r="AC128" s="13"/>
      <c r="AD128" s="10">
        <v>0</v>
      </c>
      <c r="AE128" s="13"/>
      <c r="AF128" s="10">
        <v>0</v>
      </c>
      <c r="AG128" s="13"/>
      <c r="AH128" s="10">
        <v>0</v>
      </c>
      <c r="AI128" s="13"/>
      <c r="AJ128" s="48"/>
      <c r="AL128" s="33"/>
      <c r="AM128" s="42"/>
      <c r="AO128" s="53"/>
      <c r="AP128" s="55"/>
      <c r="AR128" s="35"/>
      <c r="AT128" s="35"/>
      <c r="AV128" s="35"/>
      <c r="AX128" s="35"/>
      <c r="AZ128" s="35"/>
      <c r="BB128" s="35"/>
      <c r="BD128" s="35"/>
      <c r="BF128" s="35"/>
      <c r="BH128" s="35"/>
      <c r="BJ128" s="35"/>
      <c r="BL128" s="35"/>
    </row>
    <row r="129" spans="2:64" x14ac:dyDescent="0.2">
      <c r="B129" s="26">
        <f t="shared" si="34"/>
        <v>76</v>
      </c>
      <c r="D129" s="12" t="s">
        <v>172</v>
      </c>
      <c r="F129" s="35">
        <v>0</v>
      </c>
      <c r="H129" s="17"/>
      <c r="K129" s="29">
        <v>0</v>
      </c>
      <c r="L129" s="35">
        <f t="shared" si="35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W129" s="13"/>
      <c r="X129" s="10">
        <v>0</v>
      </c>
      <c r="Y129" s="13"/>
      <c r="Z129" s="10">
        <v>0</v>
      </c>
      <c r="AA129" s="10"/>
      <c r="AB129" s="10">
        <v>0</v>
      </c>
      <c r="AC129" s="13"/>
      <c r="AD129" s="10">
        <v>0</v>
      </c>
      <c r="AE129" s="13"/>
      <c r="AF129" s="10">
        <v>0</v>
      </c>
      <c r="AG129" s="13"/>
      <c r="AH129" s="10">
        <v>0</v>
      </c>
      <c r="AI129" s="13"/>
      <c r="AJ129" s="48"/>
      <c r="AL129" s="33"/>
      <c r="AM129" s="42"/>
      <c r="AO129" s="53"/>
      <c r="AP129" s="55"/>
      <c r="AR129" s="35"/>
      <c r="AT129" s="35"/>
      <c r="AV129" s="35"/>
      <c r="AX129" s="35"/>
      <c r="AZ129" s="35"/>
      <c r="BB129" s="35"/>
      <c r="BD129" s="35"/>
      <c r="BF129" s="35"/>
      <c r="BH129" s="35"/>
      <c r="BJ129" s="35"/>
      <c r="BL129" s="35"/>
    </row>
    <row r="130" spans="2:64" x14ac:dyDescent="0.2">
      <c r="B130" s="26">
        <f t="shared" si="34"/>
        <v>77</v>
      </c>
      <c r="D130" s="12" t="s">
        <v>173</v>
      </c>
      <c r="F130" s="35">
        <v>0</v>
      </c>
      <c r="H130" s="17"/>
      <c r="K130" s="29">
        <v>0</v>
      </c>
      <c r="L130" s="35">
        <f t="shared" si="35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W130" s="13"/>
      <c r="X130" s="10">
        <v>0</v>
      </c>
      <c r="Y130" s="13"/>
      <c r="Z130" s="10">
        <v>0</v>
      </c>
      <c r="AA130" s="10"/>
      <c r="AB130" s="10">
        <v>0</v>
      </c>
      <c r="AC130" s="13"/>
      <c r="AD130" s="10">
        <v>0</v>
      </c>
      <c r="AE130" s="13"/>
      <c r="AF130" s="10">
        <v>0</v>
      </c>
      <c r="AG130" s="13"/>
      <c r="AH130" s="10">
        <v>0</v>
      </c>
      <c r="AI130" s="13"/>
      <c r="AJ130" s="48"/>
      <c r="AL130" s="33"/>
      <c r="AM130" s="42"/>
      <c r="AO130" s="53"/>
      <c r="AP130" s="55"/>
      <c r="AR130" s="35"/>
      <c r="AT130" s="35"/>
      <c r="AV130" s="35"/>
      <c r="AX130" s="35"/>
      <c r="AZ130" s="35"/>
      <c r="BB130" s="35"/>
      <c r="BD130" s="35"/>
      <c r="BF130" s="35"/>
      <c r="BH130" s="35"/>
      <c r="BJ130" s="35"/>
      <c r="BL130" s="35"/>
    </row>
    <row r="131" spans="2:64" x14ac:dyDescent="0.2">
      <c r="B131" s="26">
        <f t="shared" si="34"/>
        <v>78</v>
      </c>
      <c r="D131" s="12" t="s">
        <v>174</v>
      </c>
      <c r="F131" s="35">
        <v>0</v>
      </c>
      <c r="H131" s="17"/>
      <c r="K131" s="29">
        <v>0</v>
      </c>
      <c r="L131" s="35">
        <f t="shared" si="35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W131" s="13"/>
      <c r="X131" s="10">
        <v>0</v>
      </c>
      <c r="Y131" s="13"/>
      <c r="Z131" s="10">
        <v>0</v>
      </c>
      <c r="AA131" s="10"/>
      <c r="AB131" s="10">
        <v>0</v>
      </c>
      <c r="AC131" s="13"/>
      <c r="AD131" s="10">
        <v>0</v>
      </c>
      <c r="AE131" s="13"/>
      <c r="AF131" s="10">
        <v>0</v>
      </c>
      <c r="AG131" s="13"/>
      <c r="AH131" s="10">
        <v>0</v>
      </c>
      <c r="AI131" s="13"/>
      <c r="AJ131" s="48"/>
      <c r="AL131" s="33"/>
      <c r="AM131" s="42"/>
      <c r="AO131" s="53"/>
      <c r="AP131" s="55"/>
      <c r="AR131" s="35"/>
      <c r="AT131" s="35"/>
      <c r="AV131" s="35"/>
      <c r="AX131" s="35"/>
      <c r="AZ131" s="35"/>
      <c r="BB131" s="35"/>
      <c r="BD131" s="35"/>
      <c r="BF131" s="35"/>
      <c r="BH131" s="35"/>
      <c r="BJ131" s="35"/>
      <c r="BL131" s="35"/>
    </row>
    <row r="132" spans="2:64" x14ac:dyDescent="0.2">
      <c r="D132" s="1" t="s">
        <v>10</v>
      </c>
      <c r="AD132" s="13"/>
      <c r="AE132" s="13"/>
      <c r="AF132" s="13"/>
      <c r="AG132" s="13"/>
      <c r="AH132" s="13"/>
      <c r="AJ132" s="48"/>
      <c r="AL132" s="33"/>
      <c r="AM132" s="42"/>
      <c r="AR132" s="35"/>
      <c r="AT132" s="35"/>
      <c r="AV132" s="35"/>
      <c r="AX132" s="35"/>
      <c r="AZ132" s="35"/>
      <c r="BB132" s="35"/>
      <c r="BD132" s="35"/>
      <c r="BF132" s="35"/>
      <c r="BH132" s="35"/>
      <c r="BJ132" s="35"/>
      <c r="BL132" s="35"/>
    </row>
    <row r="133" spans="2:64" x14ac:dyDescent="0.2">
      <c r="B133" s="26">
        <f>B131+1</f>
        <v>79</v>
      </c>
      <c r="D133" s="1" t="s">
        <v>252</v>
      </c>
      <c r="F133" s="35">
        <v>0</v>
      </c>
      <c r="K133" s="29">
        <v>0</v>
      </c>
      <c r="L133" s="35">
        <f t="shared" ref="L133:L136" si="36">F133-H133</f>
        <v>0</v>
      </c>
      <c r="P133" s="10">
        <v>0</v>
      </c>
      <c r="R133" s="10">
        <v>0</v>
      </c>
      <c r="S133" s="10"/>
      <c r="T133" s="10">
        <v>0</v>
      </c>
      <c r="U133" s="10"/>
      <c r="V133" s="10">
        <v>0</v>
      </c>
      <c r="W133" s="13"/>
      <c r="X133" s="10">
        <v>0</v>
      </c>
      <c r="Y133" s="13"/>
      <c r="Z133" s="10">
        <v>0</v>
      </c>
      <c r="AA133" s="10"/>
      <c r="AB133" s="10">
        <v>0</v>
      </c>
      <c r="AC133" s="13"/>
      <c r="AD133" s="10">
        <v>0</v>
      </c>
      <c r="AE133" s="13"/>
      <c r="AF133" s="10">
        <v>0</v>
      </c>
      <c r="AG133" s="13"/>
      <c r="AH133" s="10">
        <v>0</v>
      </c>
      <c r="AJ133" s="48"/>
      <c r="AL133" s="33"/>
      <c r="AM133" s="42"/>
      <c r="AO133" s="53"/>
      <c r="AP133" s="55"/>
      <c r="AR133" s="35"/>
      <c r="AT133" s="35"/>
      <c r="AV133" s="35"/>
      <c r="AX133" s="35"/>
      <c r="AZ133" s="35"/>
      <c r="BB133" s="35"/>
      <c r="BD133" s="35"/>
      <c r="BF133" s="35"/>
      <c r="BH133" s="35"/>
      <c r="BJ133" s="35"/>
      <c r="BL133" s="35"/>
    </row>
    <row r="134" spans="2:64" x14ac:dyDescent="0.2">
      <c r="B134" s="26">
        <f>B133+1</f>
        <v>80</v>
      </c>
      <c r="D134" s="12" t="s">
        <v>176</v>
      </c>
      <c r="F134" s="35">
        <v>0</v>
      </c>
      <c r="H134" s="17"/>
      <c r="K134" s="29">
        <v>0</v>
      </c>
      <c r="L134" s="35">
        <f t="shared" si="36"/>
        <v>0</v>
      </c>
      <c r="O134" s="29">
        <v>0</v>
      </c>
      <c r="P134" s="10">
        <v>0</v>
      </c>
      <c r="R134" s="10">
        <v>0</v>
      </c>
      <c r="S134" s="10"/>
      <c r="T134" s="10">
        <v>0</v>
      </c>
      <c r="U134" s="10"/>
      <c r="V134" s="10">
        <v>0</v>
      </c>
      <c r="W134" s="13"/>
      <c r="X134" s="10">
        <v>0</v>
      </c>
      <c r="Y134" s="13"/>
      <c r="Z134" s="10">
        <v>0</v>
      </c>
      <c r="AA134" s="10"/>
      <c r="AB134" s="10">
        <v>0</v>
      </c>
      <c r="AC134" s="13"/>
      <c r="AD134" s="10">
        <v>0</v>
      </c>
      <c r="AE134" s="13"/>
      <c r="AF134" s="10">
        <v>0</v>
      </c>
      <c r="AG134" s="13"/>
      <c r="AH134" s="10">
        <v>0</v>
      </c>
      <c r="AI134" s="13"/>
      <c r="AJ134" s="48"/>
      <c r="AL134" s="33"/>
      <c r="AM134" s="42"/>
      <c r="AO134" s="53"/>
      <c r="AP134" s="55"/>
      <c r="AR134" s="35"/>
      <c r="AT134" s="35"/>
      <c r="AV134" s="35"/>
      <c r="AX134" s="35"/>
      <c r="AZ134" s="35"/>
      <c r="BB134" s="35"/>
      <c r="BD134" s="35"/>
      <c r="BF134" s="35"/>
      <c r="BH134" s="35"/>
      <c r="BJ134" s="35"/>
      <c r="BL134" s="35"/>
    </row>
    <row r="135" spans="2:64" x14ac:dyDescent="0.2">
      <c r="B135" s="26">
        <f t="shared" ref="B135:B136" si="37">B134+1</f>
        <v>81</v>
      </c>
      <c r="D135" s="12" t="s">
        <v>170</v>
      </c>
      <c r="F135" s="35">
        <v>0</v>
      </c>
      <c r="H135" s="17"/>
      <c r="K135" s="29">
        <v>0</v>
      </c>
      <c r="L135" s="35">
        <f t="shared" si="36"/>
        <v>0</v>
      </c>
      <c r="O135" s="29">
        <v>0</v>
      </c>
      <c r="P135" s="10">
        <v>0</v>
      </c>
      <c r="R135" s="10">
        <v>0</v>
      </c>
      <c r="S135" s="10"/>
      <c r="T135" s="10">
        <v>0</v>
      </c>
      <c r="U135" s="10"/>
      <c r="V135" s="10">
        <v>0</v>
      </c>
      <c r="W135" s="13"/>
      <c r="X135" s="10">
        <v>0</v>
      </c>
      <c r="Y135" s="13"/>
      <c r="Z135" s="10">
        <v>0</v>
      </c>
      <c r="AA135" s="10"/>
      <c r="AB135" s="10">
        <v>0</v>
      </c>
      <c r="AC135" s="13"/>
      <c r="AD135" s="10">
        <v>0</v>
      </c>
      <c r="AE135" s="13"/>
      <c r="AF135" s="10">
        <v>0</v>
      </c>
      <c r="AG135" s="13"/>
      <c r="AH135" s="10">
        <v>0</v>
      </c>
      <c r="AI135" s="13"/>
      <c r="AJ135" s="48"/>
      <c r="AL135" s="33"/>
      <c r="AM135" s="42"/>
      <c r="AO135" s="53"/>
      <c r="AP135" s="55"/>
      <c r="AR135" s="35"/>
      <c r="AT135" s="35"/>
      <c r="AV135" s="35"/>
      <c r="AX135" s="35"/>
      <c r="AZ135" s="35"/>
      <c r="BB135" s="35"/>
      <c r="BD135" s="35"/>
      <c r="BF135" s="35"/>
      <c r="BH135" s="35"/>
      <c r="BJ135" s="35"/>
      <c r="BL135" s="35"/>
    </row>
    <row r="136" spans="2:64" x14ac:dyDescent="0.2">
      <c r="B136" s="26">
        <f t="shared" si="37"/>
        <v>82</v>
      </c>
      <c r="D136" s="12" t="s">
        <v>101</v>
      </c>
      <c r="F136" s="35">
        <v>0</v>
      </c>
      <c r="H136" s="17"/>
      <c r="K136" s="29">
        <v>0</v>
      </c>
      <c r="L136" s="35">
        <f t="shared" si="36"/>
        <v>0</v>
      </c>
      <c r="O136" s="29">
        <v>0</v>
      </c>
      <c r="P136" s="10">
        <v>0</v>
      </c>
      <c r="R136" s="10">
        <v>0</v>
      </c>
      <c r="S136" s="10"/>
      <c r="T136" s="10">
        <v>0</v>
      </c>
      <c r="U136" s="10"/>
      <c r="V136" s="10">
        <v>0</v>
      </c>
      <c r="W136" s="13"/>
      <c r="X136" s="10">
        <v>0</v>
      </c>
      <c r="Y136" s="13"/>
      <c r="Z136" s="10">
        <v>0</v>
      </c>
      <c r="AA136" s="10"/>
      <c r="AB136" s="10">
        <v>0</v>
      </c>
      <c r="AC136" s="13"/>
      <c r="AD136" s="10">
        <v>0</v>
      </c>
      <c r="AE136" s="13"/>
      <c r="AF136" s="10">
        <v>0</v>
      </c>
      <c r="AG136" s="13"/>
      <c r="AH136" s="10">
        <v>0</v>
      </c>
      <c r="AI136" s="13"/>
      <c r="AJ136" s="48"/>
      <c r="AL136" s="33"/>
      <c r="AM136" s="42"/>
      <c r="AO136" s="53"/>
      <c r="AP136" s="55"/>
      <c r="AR136" s="35"/>
      <c r="AT136" s="35"/>
      <c r="AV136" s="35"/>
      <c r="AX136" s="35"/>
      <c r="AZ136" s="35"/>
      <c r="BB136" s="35"/>
      <c r="BD136" s="35"/>
      <c r="BF136" s="35"/>
      <c r="BH136" s="35"/>
      <c r="BJ136" s="35"/>
      <c r="BL136" s="35"/>
    </row>
    <row r="137" spans="2:64" x14ac:dyDescent="0.2">
      <c r="D137" s="1" t="s">
        <v>11</v>
      </c>
      <c r="AD137" s="13"/>
      <c r="AE137" s="13"/>
      <c r="AF137" s="13"/>
      <c r="AG137" s="13"/>
      <c r="AH137" s="13"/>
      <c r="AJ137" s="48"/>
      <c r="AL137" s="33"/>
      <c r="AM137" s="42"/>
      <c r="AP137" s="55"/>
      <c r="AR137" s="35"/>
      <c r="AT137" s="35"/>
      <c r="AV137" s="35"/>
      <c r="AX137" s="35"/>
      <c r="AZ137" s="35"/>
      <c r="BB137" s="35"/>
      <c r="BD137" s="35"/>
      <c r="BF137" s="35"/>
      <c r="BH137" s="35"/>
      <c r="BJ137" s="35"/>
      <c r="BL137" s="35"/>
    </row>
    <row r="138" spans="2:64" x14ac:dyDescent="0.2">
      <c r="B138" s="26">
        <f>B136+1</f>
        <v>83</v>
      </c>
      <c r="D138" s="1" t="s">
        <v>252</v>
      </c>
      <c r="F138" s="35">
        <v>10616.772187581613</v>
      </c>
      <c r="K138" s="29">
        <v>0</v>
      </c>
      <c r="L138" s="35">
        <f t="shared" ref="L138:L143" si="38">F138-H138</f>
        <v>10616.772187581613</v>
      </c>
      <c r="N138" s="26" t="s">
        <v>317</v>
      </c>
      <c r="O138" s="29">
        <v>50</v>
      </c>
      <c r="P138" s="10">
        <v>1535.8209489488574</v>
      </c>
      <c r="R138" s="10">
        <v>293.74811862889084</v>
      </c>
      <c r="S138" s="10"/>
      <c r="T138" s="10">
        <v>1558.0061506309021</v>
      </c>
      <c r="U138" s="10"/>
      <c r="V138" s="10">
        <v>0</v>
      </c>
      <c r="W138" s="13"/>
      <c r="X138" s="10">
        <v>1819.3076087929016</v>
      </c>
      <c r="Y138" s="13"/>
      <c r="Z138" s="10">
        <v>2732.8190337742058</v>
      </c>
      <c r="AA138" s="10"/>
      <c r="AB138" s="10">
        <v>2299.9543136867696</v>
      </c>
      <c r="AC138" s="13"/>
      <c r="AD138" s="10">
        <v>377.11601311908538</v>
      </c>
      <c r="AE138" s="13"/>
      <c r="AF138" s="10">
        <v>0</v>
      </c>
      <c r="AG138" s="13"/>
      <c r="AH138" s="10">
        <v>0</v>
      </c>
      <c r="AI138" s="13"/>
      <c r="AJ138" s="48"/>
      <c r="AL138" s="33"/>
      <c r="AM138" s="42"/>
      <c r="AO138" s="53"/>
      <c r="AP138" s="55"/>
      <c r="AR138" s="35"/>
      <c r="AT138" s="35"/>
      <c r="AV138" s="35"/>
      <c r="AX138" s="35"/>
      <c r="AZ138" s="35"/>
      <c r="BB138" s="35"/>
      <c r="BD138" s="35"/>
      <c r="BF138" s="35"/>
      <c r="BH138" s="35"/>
      <c r="BJ138" s="35"/>
      <c r="BL138" s="35"/>
    </row>
    <row r="139" spans="2:64" x14ac:dyDescent="0.2">
      <c r="B139" s="26">
        <f>B138+1</f>
        <v>84</v>
      </c>
      <c r="D139" s="12" t="s">
        <v>177</v>
      </c>
      <c r="F139" s="35">
        <v>22130.98895566666</v>
      </c>
      <c r="H139" s="17">
        <v>2479.1055581980895</v>
      </c>
      <c r="J139" s="19" t="s">
        <v>306</v>
      </c>
      <c r="K139" s="29">
        <v>14</v>
      </c>
      <c r="L139" s="35">
        <f t="shared" si="38"/>
        <v>19651.883397468569</v>
      </c>
      <c r="N139" s="26" t="s">
        <v>308</v>
      </c>
      <c r="O139" s="29">
        <v>5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W139" s="13"/>
      <c r="X139" s="10">
        <v>0</v>
      </c>
      <c r="Y139" s="13"/>
      <c r="Z139" s="10">
        <v>0</v>
      </c>
      <c r="AA139" s="10"/>
      <c r="AB139" s="10">
        <v>19651.883397468569</v>
      </c>
      <c r="AC139" s="13"/>
      <c r="AD139" s="10">
        <v>2479.1055581980895</v>
      </c>
      <c r="AE139" s="13"/>
      <c r="AF139" s="10">
        <v>0</v>
      </c>
      <c r="AG139" s="13"/>
      <c r="AH139" s="10">
        <v>0</v>
      </c>
      <c r="AI139" s="13"/>
      <c r="AJ139" s="48"/>
      <c r="AL139" s="33"/>
      <c r="AM139" s="42"/>
      <c r="AO139" s="53"/>
      <c r="AP139" s="55"/>
      <c r="AR139" s="35"/>
      <c r="AT139" s="35"/>
      <c r="AV139" s="35"/>
      <c r="AX139" s="35"/>
      <c r="AZ139" s="35"/>
      <c r="BB139" s="35"/>
      <c r="BD139" s="35"/>
      <c r="BF139" s="35"/>
      <c r="BH139" s="35"/>
      <c r="BJ139" s="35"/>
      <c r="BL139" s="35"/>
    </row>
    <row r="140" spans="2:64" x14ac:dyDescent="0.2">
      <c r="B140" s="26">
        <f t="shared" ref="B140:B143" si="39">B139+1</f>
        <v>85</v>
      </c>
      <c r="D140" s="12" t="s">
        <v>178</v>
      </c>
      <c r="F140" s="35">
        <v>0</v>
      </c>
      <c r="H140" s="17"/>
      <c r="K140" s="29">
        <v>0</v>
      </c>
      <c r="L140" s="35">
        <f t="shared" si="38"/>
        <v>0</v>
      </c>
      <c r="N140" s="26" t="s">
        <v>308</v>
      </c>
      <c r="O140" s="29">
        <v>5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W140" s="13"/>
      <c r="X140" s="10">
        <v>0</v>
      </c>
      <c r="Y140" s="13"/>
      <c r="Z140" s="10">
        <v>0</v>
      </c>
      <c r="AA140" s="10"/>
      <c r="AB140" s="10">
        <v>0</v>
      </c>
      <c r="AC140" s="13"/>
      <c r="AD140" s="10">
        <v>0</v>
      </c>
      <c r="AE140" s="13"/>
      <c r="AF140" s="10">
        <v>0</v>
      </c>
      <c r="AG140" s="13"/>
      <c r="AH140" s="10">
        <v>0</v>
      </c>
      <c r="AI140" s="13"/>
      <c r="AJ140" s="48"/>
      <c r="AL140" s="33"/>
      <c r="AM140" s="42"/>
      <c r="AO140" s="53"/>
      <c r="AP140" s="55"/>
      <c r="AR140" s="35"/>
      <c r="AT140" s="35"/>
      <c r="AV140" s="35"/>
      <c r="AX140" s="35"/>
      <c r="AZ140" s="35"/>
      <c r="BB140" s="35"/>
      <c r="BD140" s="35"/>
      <c r="BF140" s="35"/>
      <c r="BH140" s="35"/>
      <c r="BJ140" s="35"/>
      <c r="BL140" s="35"/>
    </row>
    <row r="141" spans="2:64" x14ac:dyDescent="0.2">
      <c r="B141" s="26">
        <f t="shared" si="39"/>
        <v>86</v>
      </c>
      <c r="D141" s="12" t="s">
        <v>179</v>
      </c>
      <c r="F141" s="35">
        <v>59329.65715247715</v>
      </c>
      <c r="H141" s="17"/>
      <c r="K141" s="29">
        <v>0</v>
      </c>
      <c r="L141" s="35">
        <f t="shared" si="38"/>
        <v>59329.65715247715</v>
      </c>
      <c r="N141" s="26" t="s">
        <v>318</v>
      </c>
      <c r="O141" s="29">
        <v>56</v>
      </c>
      <c r="P141" s="10">
        <v>9368.4456685486002</v>
      </c>
      <c r="R141" s="10">
        <v>1791.8516422742014</v>
      </c>
      <c r="S141" s="10"/>
      <c r="T141" s="10">
        <v>9503.7745014742595</v>
      </c>
      <c r="U141" s="10"/>
      <c r="V141" s="10">
        <v>0</v>
      </c>
      <c r="W141" s="13"/>
      <c r="X141" s="10">
        <v>15453.127544832776</v>
      </c>
      <c r="Y141" s="13"/>
      <c r="Z141" s="10">
        <v>23212.457795347313</v>
      </c>
      <c r="AA141" s="10"/>
      <c r="AB141" s="10">
        <v>0</v>
      </c>
      <c r="AC141" s="13"/>
      <c r="AD141" s="10">
        <v>0</v>
      </c>
      <c r="AE141" s="13"/>
      <c r="AF141" s="10">
        <v>0</v>
      </c>
      <c r="AG141" s="13"/>
      <c r="AH141" s="10">
        <v>0</v>
      </c>
      <c r="AI141" s="13"/>
      <c r="AJ141" s="48"/>
      <c r="AL141" s="33"/>
      <c r="AM141" s="42"/>
      <c r="AO141" s="53"/>
      <c r="AP141" s="55"/>
      <c r="AR141" s="35"/>
      <c r="AT141" s="35"/>
      <c r="AV141" s="35"/>
      <c r="AX141" s="35"/>
      <c r="AZ141" s="35"/>
      <c r="BB141" s="35"/>
      <c r="BD141" s="35"/>
      <c r="BF141" s="35"/>
      <c r="BH141" s="35"/>
      <c r="BJ141" s="35"/>
      <c r="BL141" s="35"/>
    </row>
    <row r="142" spans="2:64" x14ac:dyDescent="0.2">
      <c r="B142" s="26">
        <f t="shared" si="39"/>
        <v>87</v>
      </c>
      <c r="D142" s="12" t="s">
        <v>101</v>
      </c>
      <c r="F142" s="35">
        <v>8901.2312001131213</v>
      </c>
      <c r="H142" s="17">
        <v>743.14971575767004</v>
      </c>
      <c r="J142" s="19" t="s">
        <v>306</v>
      </c>
      <c r="K142" s="29">
        <v>14</v>
      </c>
      <c r="L142" s="35">
        <f t="shared" si="38"/>
        <v>8158.0814843554508</v>
      </c>
      <c r="N142" s="26" t="s">
        <v>304</v>
      </c>
      <c r="O142" s="29">
        <v>53</v>
      </c>
      <c r="P142" s="10">
        <v>3698.6197028358279</v>
      </c>
      <c r="R142" s="10">
        <v>707.41487148965223</v>
      </c>
      <c r="S142" s="10"/>
      <c r="T142" s="10">
        <v>3752.0469100299715</v>
      </c>
      <c r="U142" s="10"/>
      <c r="V142" s="10">
        <v>0</v>
      </c>
      <c r="W142" s="13"/>
      <c r="X142" s="10">
        <v>0</v>
      </c>
      <c r="Y142" s="13"/>
      <c r="Z142" s="10">
        <v>0</v>
      </c>
      <c r="AA142" s="10"/>
      <c r="AB142" s="10">
        <v>0</v>
      </c>
      <c r="AC142" s="13"/>
      <c r="AD142" s="10">
        <v>743.14971575767004</v>
      </c>
      <c r="AE142" s="13"/>
      <c r="AF142" s="10">
        <v>0</v>
      </c>
      <c r="AG142" s="13"/>
      <c r="AH142" s="10">
        <v>0</v>
      </c>
      <c r="AI142" s="13"/>
      <c r="AJ142" s="48"/>
      <c r="AL142" s="33"/>
      <c r="AM142" s="42"/>
      <c r="AO142" s="53"/>
      <c r="AP142" s="55"/>
      <c r="AR142" s="35"/>
      <c r="AT142" s="35"/>
      <c r="AV142" s="35"/>
      <c r="AX142" s="35"/>
      <c r="AZ142" s="35"/>
      <c r="BB142" s="35"/>
      <c r="BD142" s="35"/>
      <c r="BF142" s="35"/>
      <c r="BH142" s="35"/>
      <c r="BJ142" s="35"/>
      <c r="BL142" s="35"/>
    </row>
    <row r="143" spans="2:64" x14ac:dyDescent="0.2">
      <c r="B143" s="26">
        <f t="shared" si="39"/>
        <v>88</v>
      </c>
      <c r="D143" s="12" t="s">
        <v>180</v>
      </c>
      <c r="F143" s="35">
        <v>352.78073788360939</v>
      </c>
      <c r="H143" s="17"/>
      <c r="K143" s="29">
        <v>0</v>
      </c>
      <c r="L143" s="35">
        <f t="shared" si="38"/>
        <v>352.78073788360939</v>
      </c>
      <c r="N143" s="19" t="s">
        <v>318</v>
      </c>
      <c r="O143" s="29">
        <v>56</v>
      </c>
      <c r="P143" s="10">
        <v>55.705819557986231</v>
      </c>
      <c r="R143" s="10">
        <v>10.654549088575967</v>
      </c>
      <c r="S143" s="10"/>
      <c r="T143" s="10">
        <v>56.510499844840858</v>
      </c>
      <c r="U143" s="10"/>
      <c r="V143" s="10">
        <v>0</v>
      </c>
      <c r="W143" s="13"/>
      <c r="X143" s="10">
        <v>91.886014508142495</v>
      </c>
      <c r="Y143" s="13"/>
      <c r="Z143" s="10">
        <v>138.02385488406384</v>
      </c>
      <c r="AA143" s="10"/>
      <c r="AB143" s="10">
        <v>0</v>
      </c>
      <c r="AC143" s="13"/>
      <c r="AD143" s="10">
        <v>0</v>
      </c>
      <c r="AE143" s="13"/>
      <c r="AF143" s="10">
        <v>0</v>
      </c>
      <c r="AG143" s="13"/>
      <c r="AH143" s="10">
        <v>0</v>
      </c>
      <c r="AI143" s="13"/>
      <c r="AJ143" s="48"/>
      <c r="AL143" s="33"/>
      <c r="AM143" s="42"/>
      <c r="AO143" s="53"/>
      <c r="AP143" s="55"/>
      <c r="AR143" s="35"/>
      <c r="AT143" s="35"/>
      <c r="AV143" s="35"/>
      <c r="AX143" s="35"/>
      <c r="AZ143" s="35"/>
      <c r="BB143" s="35"/>
      <c r="BD143" s="35"/>
      <c r="BF143" s="35"/>
      <c r="BH143" s="35"/>
      <c r="BJ143" s="35"/>
      <c r="BL143" s="35"/>
    </row>
    <row r="144" spans="2:64" x14ac:dyDescent="0.2">
      <c r="D144" s="1" t="s">
        <v>27</v>
      </c>
      <c r="F144" s="35"/>
      <c r="K144" s="29"/>
      <c r="O144" s="29"/>
      <c r="P144" s="10"/>
      <c r="R144" s="10"/>
      <c r="S144" s="10"/>
      <c r="T144" s="10"/>
      <c r="U144" s="10"/>
      <c r="V144" s="10"/>
      <c r="W144" s="13"/>
      <c r="X144" s="10"/>
      <c r="Y144" s="13"/>
      <c r="Z144" s="10"/>
      <c r="AA144" s="10"/>
      <c r="AB144" s="10"/>
      <c r="AC144" s="13"/>
      <c r="AD144" s="10"/>
      <c r="AE144" s="13"/>
      <c r="AF144" s="10"/>
      <c r="AG144" s="13"/>
      <c r="AH144" s="10"/>
      <c r="AJ144" s="48"/>
      <c r="AL144" s="33"/>
      <c r="AM144" s="42"/>
      <c r="AR144" s="35"/>
      <c r="AT144" s="35"/>
      <c r="AV144" s="35"/>
      <c r="AX144" s="35"/>
      <c r="AZ144" s="35"/>
      <c r="BB144" s="35"/>
      <c r="BD144" s="35"/>
      <c r="BF144" s="35"/>
      <c r="BH144" s="35"/>
      <c r="BJ144" s="35"/>
      <c r="BL144" s="35"/>
    </row>
    <row r="145" spans="2:64" x14ac:dyDescent="0.2">
      <c r="B145" s="26">
        <f>B143+1</f>
        <v>89</v>
      </c>
      <c r="D145" s="12" t="s">
        <v>181</v>
      </c>
      <c r="F145" s="35">
        <v>169987.47758188492</v>
      </c>
      <c r="H145" s="17">
        <v>394.23107506524224</v>
      </c>
      <c r="J145" s="19" t="s">
        <v>319</v>
      </c>
      <c r="K145" s="29">
        <v>11</v>
      </c>
      <c r="L145" s="35">
        <f t="shared" ref="L145" si="40">F145-H145</f>
        <v>169593.24650681968</v>
      </c>
      <c r="N145" s="26" t="s">
        <v>311</v>
      </c>
      <c r="O145" s="29">
        <v>38</v>
      </c>
      <c r="P145" s="10">
        <v>27638.250941894461</v>
      </c>
      <c r="R145" s="10">
        <v>5286.2179161778186</v>
      </c>
      <c r="S145" s="10"/>
      <c r="T145" s="10">
        <v>28037.49030095162</v>
      </c>
      <c r="U145" s="10"/>
      <c r="V145" s="10">
        <v>0</v>
      </c>
      <c r="W145" s="13"/>
      <c r="X145" s="10">
        <v>37754.655915559939</v>
      </c>
      <c r="Y145" s="13"/>
      <c r="Z145" s="10">
        <v>51517.656163927757</v>
      </c>
      <c r="AA145" s="10"/>
      <c r="AB145" s="10">
        <v>15170.781156644638</v>
      </c>
      <c r="AC145" s="13"/>
      <c r="AD145" s="10">
        <v>4188.1941116634362</v>
      </c>
      <c r="AE145" s="13"/>
      <c r="AF145" s="10">
        <v>394.23107506524224</v>
      </c>
      <c r="AG145" s="13"/>
      <c r="AH145" s="10">
        <v>0</v>
      </c>
      <c r="AI145" s="13"/>
      <c r="AJ145" s="48"/>
      <c r="AL145" s="33"/>
      <c r="AM145" s="42"/>
      <c r="AO145" s="53"/>
      <c r="AP145" s="61"/>
      <c r="AR145" s="35"/>
      <c r="AT145" s="35"/>
      <c r="AV145" s="35"/>
      <c r="AX145" s="35"/>
      <c r="AZ145" s="35"/>
      <c r="BB145" s="35"/>
      <c r="BD145" s="35"/>
      <c r="BF145" s="35"/>
      <c r="BH145" s="127"/>
      <c r="BJ145" s="35"/>
      <c r="BL145" s="35"/>
    </row>
    <row r="146" spans="2:64" x14ac:dyDescent="0.2">
      <c r="D146" s="1" t="s">
        <v>28</v>
      </c>
      <c r="AD146" s="13"/>
      <c r="AE146" s="13"/>
      <c r="AF146" s="13"/>
      <c r="AG146" s="13"/>
      <c r="AH146" s="13"/>
      <c r="AJ146" s="48"/>
      <c r="AL146" s="33"/>
      <c r="AM146" s="42"/>
      <c r="AR146" s="35"/>
      <c r="AT146" s="35"/>
      <c r="AV146" s="35"/>
      <c r="AX146" s="35"/>
      <c r="AZ146" s="35"/>
      <c r="BB146" s="35"/>
      <c r="BD146" s="35"/>
      <c r="BF146" s="35"/>
      <c r="BH146" s="35"/>
      <c r="BJ146" s="35"/>
      <c r="BL146" s="35"/>
    </row>
    <row r="147" spans="2:64" x14ac:dyDescent="0.2">
      <c r="B147" s="26">
        <f>B145+1</f>
        <v>90</v>
      </c>
      <c r="D147" s="12" t="s">
        <v>184</v>
      </c>
      <c r="F147" s="35">
        <v>10182.521136802581</v>
      </c>
      <c r="H147" s="17"/>
      <c r="K147" s="29">
        <v>0</v>
      </c>
      <c r="L147" s="35">
        <f t="shared" ref="L147:L149" si="41">F147-H147</f>
        <v>10182.521136802581</v>
      </c>
      <c r="N147" s="26" t="s">
        <v>319</v>
      </c>
      <c r="O147" s="29">
        <v>11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W147" s="13"/>
      <c r="X147" s="10">
        <v>0</v>
      </c>
      <c r="Y147" s="13"/>
      <c r="Z147" s="10">
        <v>0</v>
      </c>
      <c r="AA147" s="10"/>
      <c r="AB147" s="10">
        <v>0</v>
      </c>
      <c r="AC147" s="13"/>
      <c r="AD147" s="10">
        <v>0</v>
      </c>
      <c r="AE147" s="13"/>
      <c r="AF147" s="10">
        <v>10182.521136802581</v>
      </c>
      <c r="AG147" s="13"/>
      <c r="AH147" s="10">
        <v>0</v>
      </c>
      <c r="AI147" s="13"/>
      <c r="AJ147" s="48"/>
      <c r="AL147" s="33"/>
      <c r="AM147" s="42"/>
      <c r="AO147" s="53"/>
      <c r="AP147" s="55"/>
      <c r="AR147" s="35"/>
      <c r="AT147" s="35"/>
      <c r="AV147" s="35"/>
      <c r="AX147" s="35"/>
      <c r="AZ147" s="35"/>
      <c r="BB147" s="35"/>
      <c r="BD147" s="35"/>
      <c r="BF147" s="35"/>
      <c r="BH147" s="35"/>
      <c r="BJ147" s="35"/>
      <c r="BL147" s="35"/>
    </row>
    <row r="148" spans="2:64" x14ac:dyDescent="0.2">
      <c r="B148" s="26">
        <f>B147+1</f>
        <v>91</v>
      </c>
      <c r="D148" s="12" t="s">
        <v>185</v>
      </c>
      <c r="F148" s="35">
        <v>150927.52203758305</v>
      </c>
      <c r="H148" s="17"/>
      <c r="K148" s="29">
        <v>0</v>
      </c>
      <c r="L148" s="35">
        <f t="shared" si="41"/>
        <v>150927.52203758305</v>
      </c>
      <c r="N148" s="26" t="s">
        <v>320</v>
      </c>
      <c r="O148" s="29">
        <v>17</v>
      </c>
      <c r="P148" s="10">
        <v>0</v>
      </c>
      <c r="R148" s="10">
        <v>0</v>
      </c>
      <c r="S148" s="10"/>
      <c r="T148" s="10">
        <v>0</v>
      </c>
      <c r="U148" s="10"/>
      <c r="V148" s="10">
        <v>150927.52203758305</v>
      </c>
      <c r="W148" s="13"/>
      <c r="X148" s="10">
        <v>0</v>
      </c>
      <c r="Y148" s="13"/>
      <c r="Z148" s="10">
        <v>0</v>
      </c>
      <c r="AA148" s="10"/>
      <c r="AB148" s="10">
        <v>0</v>
      </c>
      <c r="AC148" s="13"/>
      <c r="AD148" s="10">
        <v>0</v>
      </c>
      <c r="AE148" s="13"/>
      <c r="AF148" s="10">
        <v>0</v>
      </c>
      <c r="AG148" s="13"/>
      <c r="AH148" s="10">
        <v>0</v>
      </c>
      <c r="AI148" s="13"/>
      <c r="AJ148" s="48"/>
      <c r="AL148" s="33"/>
      <c r="AM148" s="42"/>
      <c r="AO148" s="53"/>
      <c r="AP148" s="55"/>
      <c r="AR148" s="35"/>
      <c r="AT148" s="35"/>
      <c r="AV148" s="35"/>
      <c r="AX148" s="35"/>
      <c r="AZ148" s="35"/>
      <c r="BB148" s="35"/>
      <c r="BD148" s="35"/>
      <c r="BF148" s="35"/>
      <c r="BH148" s="35"/>
      <c r="BJ148" s="35"/>
      <c r="BL148" s="35"/>
    </row>
    <row r="149" spans="2:64" x14ac:dyDescent="0.2">
      <c r="B149" s="26">
        <f t="shared" ref="B149" si="42">B148+1</f>
        <v>92</v>
      </c>
      <c r="D149" s="12" t="s">
        <v>186</v>
      </c>
      <c r="F149" s="35">
        <v>32154.405162180323</v>
      </c>
      <c r="H149" s="17"/>
      <c r="K149" s="29">
        <v>0</v>
      </c>
      <c r="L149" s="35">
        <f t="shared" si="41"/>
        <v>32154.405162180323</v>
      </c>
      <c r="N149" s="26" t="s">
        <v>320</v>
      </c>
      <c r="O149" s="29">
        <v>17</v>
      </c>
      <c r="P149" s="10">
        <v>0</v>
      </c>
      <c r="R149" s="10">
        <v>0</v>
      </c>
      <c r="S149" s="10"/>
      <c r="T149" s="10">
        <v>0</v>
      </c>
      <c r="U149" s="10"/>
      <c r="V149" s="10">
        <v>32154.405162180323</v>
      </c>
      <c r="W149" s="13"/>
      <c r="X149" s="10">
        <v>0</v>
      </c>
      <c r="Y149" s="13"/>
      <c r="Z149" s="10">
        <v>0</v>
      </c>
      <c r="AA149" s="10"/>
      <c r="AB149" s="10">
        <v>0</v>
      </c>
      <c r="AC149" s="13"/>
      <c r="AD149" s="10">
        <v>0</v>
      </c>
      <c r="AE149" s="13"/>
      <c r="AF149" s="10">
        <v>0</v>
      </c>
      <c r="AG149" s="13"/>
      <c r="AH149" s="10">
        <v>0</v>
      </c>
      <c r="AI149" s="13"/>
      <c r="AJ149" s="48"/>
      <c r="AL149" s="33"/>
      <c r="AM149" s="42"/>
      <c r="AO149" s="53"/>
      <c r="AP149" s="55"/>
      <c r="AR149" s="35"/>
      <c r="AT149" s="35"/>
      <c r="AV149" s="35"/>
      <c r="AX149" s="35"/>
      <c r="AZ149" s="35"/>
      <c r="BB149" s="35"/>
      <c r="BD149" s="35"/>
      <c r="BF149" s="35"/>
      <c r="BH149" s="35"/>
      <c r="BJ149" s="35"/>
      <c r="BL149" s="35"/>
    </row>
    <row r="150" spans="2:64" x14ac:dyDescent="0.2">
      <c r="D150" s="1" t="s">
        <v>29</v>
      </c>
      <c r="AD150" s="13"/>
      <c r="AE150" s="13"/>
      <c r="AF150" s="13"/>
      <c r="AG150" s="13"/>
      <c r="AH150" s="13"/>
      <c r="AJ150" s="48"/>
      <c r="AL150" s="33"/>
      <c r="AM150" s="42"/>
      <c r="AR150" s="35"/>
      <c r="AT150" s="35"/>
      <c r="AV150" s="35"/>
      <c r="AX150" s="35"/>
      <c r="AZ150" s="35"/>
      <c r="BB150" s="35"/>
      <c r="BD150" s="35"/>
      <c r="BF150" s="35"/>
      <c r="BH150" s="35"/>
      <c r="BJ150" s="35"/>
      <c r="BL150" s="35"/>
    </row>
    <row r="151" spans="2:64" x14ac:dyDescent="0.2">
      <c r="B151" s="26">
        <f>B149+1</f>
        <v>93</v>
      </c>
      <c r="D151" s="12" t="s">
        <v>167</v>
      </c>
      <c r="F151" s="35">
        <v>2999.0388448958947</v>
      </c>
      <c r="H151" s="17">
        <v>412.91835995474958</v>
      </c>
      <c r="J151" s="19" t="s">
        <v>319</v>
      </c>
      <c r="K151" s="29">
        <v>11</v>
      </c>
      <c r="L151" s="35">
        <f t="shared" ref="L151:L157" si="43">F151-H151</f>
        <v>2586.1204849411452</v>
      </c>
      <c r="N151" s="26" t="s">
        <v>319</v>
      </c>
      <c r="O151" s="29">
        <v>11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W151" s="13"/>
      <c r="X151" s="10">
        <v>0</v>
      </c>
      <c r="Y151" s="13"/>
      <c r="Z151" s="10">
        <v>0</v>
      </c>
      <c r="AA151" s="10"/>
      <c r="AB151" s="10">
        <v>0</v>
      </c>
      <c r="AC151" s="13"/>
      <c r="AD151" s="10">
        <v>0</v>
      </c>
      <c r="AE151" s="13"/>
      <c r="AF151" s="10">
        <v>2999.0388448958947</v>
      </c>
      <c r="AG151" s="13"/>
      <c r="AH151" s="10">
        <v>0</v>
      </c>
      <c r="AI151" s="13"/>
      <c r="AJ151" s="48"/>
      <c r="AL151" s="33"/>
      <c r="AM151" s="42"/>
      <c r="AO151" s="53"/>
      <c r="AP151" s="61"/>
      <c r="AR151" s="35"/>
      <c r="AT151" s="35"/>
      <c r="AV151" s="35"/>
      <c r="AX151" s="35"/>
      <c r="AZ151" s="35"/>
      <c r="BB151" s="35"/>
      <c r="BD151" s="35"/>
      <c r="BF151" s="35"/>
      <c r="BH151" s="127"/>
      <c r="BJ151" s="35"/>
      <c r="BL151" s="35"/>
    </row>
    <row r="152" spans="2:64" x14ac:dyDescent="0.2">
      <c r="B152" s="26">
        <f>B151+1</f>
        <v>94</v>
      </c>
      <c r="D152" s="12" t="s">
        <v>188</v>
      </c>
      <c r="F152" s="35">
        <v>19535.319138357758</v>
      </c>
      <c r="H152" s="17"/>
      <c r="K152" s="29">
        <v>0</v>
      </c>
      <c r="L152" s="35">
        <f t="shared" si="43"/>
        <v>19535.319138357758</v>
      </c>
      <c r="N152" s="26" t="s">
        <v>319</v>
      </c>
      <c r="O152" s="29">
        <v>11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W152" s="13"/>
      <c r="X152" s="10">
        <v>0</v>
      </c>
      <c r="Y152" s="13"/>
      <c r="Z152" s="10">
        <v>0</v>
      </c>
      <c r="AA152" s="10"/>
      <c r="AB152" s="10">
        <v>0</v>
      </c>
      <c r="AC152" s="13"/>
      <c r="AD152" s="10">
        <v>0</v>
      </c>
      <c r="AE152" s="13"/>
      <c r="AF152" s="10">
        <v>19535.319138357758</v>
      </c>
      <c r="AG152" s="13"/>
      <c r="AH152" s="10">
        <v>0</v>
      </c>
      <c r="AI152" s="13"/>
      <c r="AJ152" s="48"/>
      <c r="AL152" s="33"/>
      <c r="AM152" s="42"/>
      <c r="AO152" s="53"/>
      <c r="AP152" s="55"/>
      <c r="AR152" s="35"/>
      <c r="AT152" s="35"/>
      <c r="AV152" s="35"/>
      <c r="AX152" s="35"/>
      <c r="AZ152" s="35"/>
      <c r="BB152" s="35"/>
      <c r="BD152" s="35"/>
      <c r="BF152" s="35"/>
      <c r="BH152" s="35"/>
      <c r="BJ152" s="35"/>
      <c r="BL152" s="35"/>
    </row>
    <row r="153" spans="2:64" x14ac:dyDescent="0.2">
      <c r="B153" s="26">
        <f>B152+1</f>
        <v>95</v>
      </c>
      <c r="D153" s="12" t="s">
        <v>189</v>
      </c>
      <c r="F153" s="35">
        <v>23437.232127810334</v>
      </c>
      <c r="H153" s="17"/>
      <c r="K153" s="29">
        <v>0</v>
      </c>
      <c r="L153" s="35">
        <f t="shared" si="43"/>
        <v>23437.232127810334</v>
      </c>
      <c r="N153" s="26" t="s">
        <v>319</v>
      </c>
      <c r="O153" s="29">
        <v>11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W153" s="13"/>
      <c r="X153" s="10">
        <v>0</v>
      </c>
      <c r="Y153" s="13"/>
      <c r="Z153" s="10">
        <v>0</v>
      </c>
      <c r="AA153" s="10"/>
      <c r="AB153" s="10">
        <v>0</v>
      </c>
      <c r="AC153" s="13"/>
      <c r="AD153" s="10">
        <v>0</v>
      </c>
      <c r="AE153" s="13"/>
      <c r="AF153" s="10">
        <v>23437.232127810334</v>
      </c>
      <c r="AG153" s="13"/>
      <c r="AH153" s="10">
        <v>0</v>
      </c>
      <c r="AI153" s="13"/>
      <c r="AJ153" s="48"/>
      <c r="AL153" s="33"/>
      <c r="AM153" s="42"/>
      <c r="AO153" s="53"/>
      <c r="AP153" s="55"/>
      <c r="AR153" s="35"/>
      <c r="AT153" s="35"/>
      <c r="AV153" s="35"/>
      <c r="AX153" s="35"/>
      <c r="AZ153" s="35"/>
      <c r="BB153" s="35"/>
      <c r="BD153" s="35"/>
      <c r="BF153" s="35"/>
      <c r="BH153" s="35"/>
      <c r="BJ153" s="35"/>
      <c r="BL153" s="35"/>
    </row>
    <row r="154" spans="2:64" x14ac:dyDescent="0.2">
      <c r="B154" s="26">
        <f t="shared" ref="B154:B157" si="44">B153+1</f>
        <v>96</v>
      </c>
      <c r="D154" s="12" t="s">
        <v>190</v>
      </c>
      <c r="F154" s="35">
        <v>47499.389818864729</v>
      </c>
      <c r="H154" s="17"/>
      <c r="K154" s="29">
        <v>0</v>
      </c>
      <c r="L154" s="35">
        <f t="shared" si="43"/>
        <v>47499.389818864729</v>
      </c>
      <c r="N154" s="26" t="s">
        <v>319</v>
      </c>
      <c r="O154" s="29">
        <v>11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W154" s="13"/>
      <c r="X154" s="10">
        <v>0</v>
      </c>
      <c r="Y154" s="13"/>
      <c r="Z154" s="10">
        <v>0</v>
      </c>
      <c r="AA154" s="10"/>
      <c r="AB154" s="10">
        <v>0</v>
      </c>
      <c r="AC154" s="13"/>
      <c r="AD154" s="10">
        <v>0</v>
      </c>
      <c r="AE154" s="13"/>
      <c r="AF154" s="10">
        <v>47499.389818864729</v>
      </c>
      <c r="AG154" s="13"/>
      <c r="AH154" s="10">
        <v>0</v>
      </c>
      <c r="AI154" s="13"/>
      <c r="AJ154" s="48"/>
      <c r="AL154" s="33"/>
      <c r="AM154" s="42"/>
      <c r="AO154" s="53"/>
      <c r="AP154" s="55"/>
      <c r="AR154" s="35"/>
      <c r="AT154" s="35"/>
      <c r="AV154" s="35"/>
      <c r="AX154" s="35"/>
      <c r="AZ154" s="35"/>
      <c r="BB154" s="35"/>
      <c r="BD154" s="35"/>
      <c r="BF154" s="35"/>
      <c r="BH154" s="35"/>
      <c r="BJ154" s="35"/>
      <c r="BL154" s="35"/>
    </row>
    <row r="155" spans="2:64" x14ac:dyDescent="0.2">
      <c r="B155" s="26">
        <f t="shared" si="44"/>
        <v>97</v>
      </c>
      <c r="D155" s="12" t="s">
        <v>191</v>
      </c>
      <c r="F155" s="35">
        <v>6052.9452734375218</v>
      </c>
      <c r="H155" s="17"/>
      <c r="K155" s="29">
        <v>0</v>
      </c>
      <c r="L155" s="35">
        <f t="shared" si="43"/>
        <v>6052.9452734375218</v>
      </c>
      <c r="N155" s="26" t="s">
        <v>319</v>
      </c>
      <c r="O155" s="29">
        <v>11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W155" s="13"/>
      <c r="X155" s="10">
        <v>0</v>
      </c>
      <c r="Y155" s="13"/>
      <c r="Z155" s="10">
        <v>0</v>
      </c>
      <c r="AA155" s="10"/>
      <c r="AB155" s="10">
        <v>0</v>
      </c>
      <c r="AC155" s="13"/>
      <c r="AD155" s="10">
        <v>0</v>
      </c>
      <c r="AE155" s="13"/>
      <c r="AF155" s="10">
        <v>6052.9452734375218</v>
      </c>
      <c r="AG155" s="13"/>
      <c r="AH155" s="10">
        <v>0</v>
      </c>
      <c r="AI155" s="13"/>
      <c r="AJ155" s="48"/>
      <c r="AL155" s="33"/>
      <c r="AM155" s="42"/>
      <c r="AO155" s="53"/>
      <c r="AP155" s="55"/>
      <c r="AR155" s="35"/>
      <c r="AT155" s="35"/>
      <c r="AV155" s="35"/>
      <c r="AX155" s="35"/>
      <c r="AZ155" s="35"/>
      <c r="BB155" s="35"/>
      <c r="BD155" s="35"/>
      <c r="BF155" s="35"/>
      <c r="BH155" s="35"/>
      <c r="BJ155" s="35"/>
      <c r="BL155" s="35"/>
    </row>
    <row r="156" spans="2:64" x14ac:dyDescent="0.2">
      <c r="B156" s="26">
        <f t="shared" si="44"/>
        <v>98</v>
      </c>
      <c r="D156" s="12" t="s">
        <v>192</v>
      </c>
      <c r="F156" s="35">
        <v>6258.7532042938401</v>
      </c>
      <c r="H156" s="17"/>
      <c r="K156" s="29">
        <v>0</v>
      </c>
      <c r="L156" s="35">
        <f t="shared" si="43"/>
        <v>6258.7532042938401</v>
      </c>
      <c r="N156" s="26" t="s">
        <v>319</v>
      </c>
      <c r="O156" s="29">
        <v>11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W156" s="13"/>
      <c r="X156" s="10">
        <v>0</v>
      </c>
      <c r="Y156" s="13"/>
      <c r="Z156" s="10">
        <v>0</v>
      </c>
      <c r="AA156" s="10"/>
      <c r="AB156" s="10">
        <v>0</v>
      </c>
      <c r="AC156" s="13"/>
      <c r="AD156" s="10">
        <v>0</v>
      </c>
      <c r="AE156" s="13"/>
      <c r="AF156" s="10">
        <v>6258.7532042938401</v>
      </c>
      <c r="AG156" s="13"/>
      <c r="AH156" s="10">
        <v>0</v>
      </c>
      <c r="AI156" s="13"/>
      <c r="AJ156" s="48"/>
      <c r="AL156" s="33"/>
      <c r="AM156" s="42"/>
      <c r="AO156" s="53"/>
      <c r="AP156" s="55"/>
      <c r="AR156" s="35"/>
      <c r="AT156" s="35"/>
      <c r="AV156" s="35"/>
      <c r="AX156" s="35"/>
      <c r="AZ156" s="35"/>
      <c r="BB156" s="35"/>
      <c r="BD156" s="35"/>
      <c r="BF156" s="35"/>
      <c r="BH156" s="35"/>
      <c r="BJ156" s="35"/>
      <c r="BL156" s="35"/>
    </row>
    <row r="157" spans="2:64" x14ac:dyDescent="0.2">
      <c r="B157" s="26">
        <f t="shared" si="44"/>
        <v>99</v>
      </c>
      <c r="D157" s="12" t="s">
        <v>193</v>
      </c>
      <c r="F157" s="35">
        <v>11814.781536038916</v>
      </c>
      <c r="H157" s="17"/>
      <c r="K157" s="29">
        <v>0</v>
      </c>
      <c r="L157" s="35">
        <f t="shared" si="43"/>
        <v>11814.781536038916</v>
      </c>
      <c r="N157" s="26" t="s">
        <v>319</v>
      </c>
      <c r="O157" s="29">
        <v>11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W157" s="13"/>
      <c r="X157" s="10">
        <v>0</v>
      </c>
      <c r="Y157" s="13"/>
      <c r="Z157" s="10">
        <v>0</v>
      </c>
      <c r="AA157" s="10"/>
      <c r="AB157" s="10">
        <v>0</v>
      </c>
      <c r="AC157" s="13"/>
      <c r="AD157" s="10">
        <v>0</v>
      </c>
      <c r="AE157" s="13"/>
      <c r="AF157" s="10">
        <v>11814.781536038916</v>
      </c>
      <c r="AG157" s="13"/>
      <c r="AH157" s="10">
        <v>0</v>
      </c>
      <c r="AI157" s="13"/>
      <c r="AJ157" s="48"/>
      <c r="AL157" s="33"/>
      <c r="AM157" s="42"/>
      <c r="AO157" s="53"/>
      <c r="AP157" s="55"/>
      <c r="AR157" s="35"/>
      <c r="AT157" s="35"/>
      <c r="AV157" s="35"/>
      <c r="AX157" s="35"/>
      <c r="AZ157" s="35"/>
      <c r="BB157" s="35"/>
      <c r="BD157" s="35"/>
      <c r="BF157" s="35"/>
      <c r="BH157" s="35"/>
      <c r="BJ157" s="35"/>
      <c r="BL157" s="35"/>
    </row>
    <row r="158" spans="2:64" x14ac:dyDescent="0.2">
      <c r="D158" s="1" t="s">
        <v>30</v>
      </c>
      <c r="AD158" s="13"/>
      <c r="AE158" s="13"/>
      <c r="AF158" s="13"/>
      <c r="AG158" s="13"/>
      <c r="AH158" s="13"/>
      <c r="AJ158" s="48"/>
      <c r="AL158" s="33"/>
      <c r="AM158" s="42"/>
      <c r="AR158" s="35"/>
      <c r="AT158" s="35"/>
      <c r="AV158" s="35"/>
      <c r="AX158" s="35"/>
      <c r="AZ158" s="35"/>
      <c r="BB158" s="35"/>
      <c r="BD158" s="35"/>
      <c r="BF158" s="35"/>
      <c r="BH158" s="35"/>
      <c r="BJ158" s="35"/>
      <c r="BL158" s="35"/>
    </row>
    <row r="159" spans="2:64" x14ac:dyDescent="0.2">
      <c r="B159" s="26">
        <f>B157+1</f>
        <v>100</v>
      </c>
      <c r="D159" s="12" t="s">
        <v>31</v>
      </c>
      <c r="F159" s="35">
        <v>151458.62512828546</v>
      </c>
      <c r="H159" s="17">
        <v>427.13051271001717</v>
      </c>
      <c r="J159" s="19" t="s">
        <v>319</v>
      </c>
      <c r="K159" s="29">
        <v>11</v>
      </c>
      <c r="L159" s="35">
        <f t="shared" ref="L159:L160" si="45">F159-H159</f>
        <v>151031.49461557544</v>
      </c>
      <c r="N159" s="26" t="s">
        <v>321</v>
      </c>
      <c r="O159" s="29">
        <v>29</v>
      </c>
      <c r="P159" s="10">
        <v>16355.649916370174</v>
      </c>
      <c r="R159" s="10">
        <v>3128.2561910454197</v>
      </c>
      <c r="S159" s="10"/>
      <c r="T159" s="10">
        <v>16591.91013425816</v>
      </c>
      <c r="U159" s="10"/>
      <c r="V159" s="10">
        <v>15450.631284303165</v>
      </c>
      <c r="W159" s="13"/>
      <c r="X159" s="10">
        <v>20955.360028710787</v>
      </c>
      <c r="Y159" s="13"/>
      <c r="Z159" s="10">
        <v>29461.926867395032</v>
      </c>
      <c r="AA159" s="10"/>
      <c r="AB159" s="10">
        <v>12635.927051838729</v>
      </c>
      <c r="AC159" s="13"/>
      <c r="AD159" s="10">
        <v>2839.9369420136341</v>
      </c>
      <c r="AE159" s="13"/>
      <c r="AF159" s="10">
        <v>34039.026712350402</v>
      </c>
      <c r="AG159" s="13"/>
      <c r="AH159" s="10">
        <v>0</v>
      </c>
      <c r="AI159" s="13"/>
      <c r="AJ159" s="48"/>
      <c r="AL159" s="33"/>
      <c r="AM159" s="42"/>
      <c r="AO159" s="53"/>
      <c r="AP159" s="55"/>
      <c r="AR159" s="35"/>
      <c r="AT159" s="35"/>
      <c r="AV159" s="35"/>
      <c r="AX159" s="35"/>
      <c r="AZ159" s="35"/>
      <c r="BB159" s="35"/>
      <c r="BD159" s="35"/>
      <c r="BF159" s="35"/>
      <c r="BH159" s="35"/>
      <c r="BJ159" s="35"/>
      <c r="BL159" s="35"/>
    </row>
    <row r="160" spans="2:64" x14ac:dyDescent="0.2">
      <c r="B160" s="26">
        <f>B159+1</f>
        <v>101</v>
      </c>
      <c r="D160" s="12" t="s">
        <v>32</v>
      </c>
      <c r="F160" s="35">
        <v>184250.05767693275</v>
      </c>
      <c r="H160" s="38">
        <v>1107.36012997326</v>
      </c>
      <c r="J160" s="19" t="s">
        <v>319</v>
      </c>
      <c r="K160" s="29">
        <v>11</v>
      </c>
      <c r="L160" s="35">
        <f t="shared" si="45"/>
        <v>183142.69754695948</v>
      </c>
      <c r="N160" s="26" t="s">
        <v>322</v>
      </c>
      <c r="O160" s="29">
        <v>41</v>
      </c>
      <c r="P160" s="23">
        <v>18856.373801257079</v>
      </c>
      <c r="R160" s="23">
        <v>3606.5560455295117</v>
      </c>
      <c r="S160" s="23"/>
      <c r="T160" s="23">
        <v>19128.757412158615</v>
      </c>
      <c r="U160" s="23"/>
      <c r="V160" s="23">
        <v>15304.692369778431</v>
      </c>
      <c r="W160" s="48"/>
      <c r="X160" s="23">
        <v>24457.377068685659</v>
      </c>
      <c r="Y160" s="13"/>
      <c r="Z160" s="10">
        <v>34419.982039641938</v>
      </c>
      <c r="AA160" s="10"/>
      <c r="AB160" s="10">
        <v>15997.030879782425</v>
      </c>
      <c r="AC160" s="13"/>
      <c r="AD160" s="10">
        <v>3416.6690359990903</v>
      </c>
      <c r="AE160" s="13"/>
      <c r="AF160" s="10">
        <v>49062.619024099913</v>
      </c>
      <c r="AG160" s="13"/>
      <c r="AH160" s="10">
        <v>0</v>
      </c>
      <c r="AI160" s="13"/>
      <c r="AJ160" s="48"/>
      <c r="AL160" s="33"/>
      <c r="AM160" s="42"/>
      <c r="AO160" s="53"/>
      <c r="AP160" s="61"/>
      <c r="AR160" s="35"/>
      <c r="AT160" s="35"/>
      <c r="AV160" s="35"/>
      <c r="AX160" s="35"/>
      <c r="AZ160" s="35"/>
      <c r="BB160" s="35"/>
      <c r="BD160" s="35"/>
      <c r="BF160" s="35"/>
      <c r="BH160" s="127"/>
      <c r="BJ160" s="35"/>
      <c r="BL160" s="35"/>
    </row>
    <row r="161" spans="2:64" x14ac:dyDescent="0.2">
      <c r="AL161" s="33"/>
      <c r="AM161" s="42"/>
    </row>
    <row r="162" spans="2:64" x14ac:dyDescent="0.2">
      <c r="B162" s="26">
        <f>B160+1</f>
        <v>102</v>
      </c>
      <c r="D162" s="1" t="s">
        <v>199</v>
      </c>
      <c r="F162" s="37">
        <f>SUM(F115:F160)</f>
        <v>946939.3723735325</v>
      </c>
      <c r="H162" s="37">
        <f>SUM(H115:H160)</f>
        <v>5563.8953516590282</v>
      </c>
      <c r="L162" s="37">
        <f>SUM(L115:L160)</f>
        <v>941375.47702187346</v>
      </c>
      <c r="P162" s="15">
        <f>SUM(P115:P160)</f>
        <v>88218.856885679357</v>
      </c>
      <c r="R162" s="15">
        <f>SUM(R115:R160)</f>
        <v>14824.699334234072</v>
      </c>
      <c r="S162" s="10"/>
      <c r="T162" s="15">
        <f>SUM(T115:T160)</f>
        <v>78628.495909348363</v>
      </c>
      <c r="U162" s="10"/>
      <c r="V162" s="15">
        <f>SUM(V115:V160)</f>
        <v>213837.25085384498</v>
      </c>
      <c r="X162" s="15">
        <f>SUM(X115:X160)</f>
        <v>100531.7141810902</v>
      </c>
      <c r="Z162" s="15">
        <f>SUM(Z115:Z160)</f>
        <v>141482.86575497029</v>
      </c>
      <c r="AB162" s="15">
        <f>SUM(AB115:AB160)</f>
        <v>65755.576799421135</v>
      </c>
      <c r="AD162" s="15">
        <f>SUM(AD115:AD160)</f>
        <v>14044.171376751005</v>
      </c>
      <c r="AF162" s="15">
        <f>SUM(AF115:AF160)</f>
        <v>211275.85789201711</v>
      </c>
      <c r="AH162" s="15">
        <f>SUM(AH115:AH160)</f>
        <v>18339.883386175716</v>
      </c>
      <c r="AJ162" s="48"/>
      <c r="AL162" s="33"/>
      <c r="AM162" s="42"/>
      <c r="AO162" s="52"/>
      <c r="AR162" s="52"/>
      <c r="AT162" s="52"/>
      <c r="AV162" s="52"/>
      <c r="AX162" s="52"/>
      <c r="AZ162" s="52"/>
      <c r="BB162" s="52"/>
      <c r="BD162" s="52"/>
      <c r="BF162" s="52"/>
      <c r="BH162" s="52"/>
      <c r="BJ162" s="52"/>
      <c r="BL162" s="52"/>
    </row>
    <row r="163" spans="2:64" x14ac:dyDescent="0.2">
      <c r="S163" s="10"/>
      <c r="U163" s="10"/>
      <c r="AL163" s="33"/>
      <c r="AM163" s="42"/>
    </row>
    <row r="164" spans="2:64" ht="13.5" thickBot="1" x14ac:dyDescent="0.25">
      <c r="B164" s="26">
        <f>B162+1</f>
        <v>103</v>
      </c>
      <c r="D164" s="1" t="s">
        <v>200</v>
      </c>
      <c r="F164" s="39">
        <f>F162+F104+F109+F108+F97</f>
        <v>2464291.6658636788</v>
      </c>
      <c r="H164" s="39">
        <f>H162+H104+H109+H108+H97</f>
        <v>5563.8953516590282</v>
      </c>
      <c r="L164" s="39">
        <f>L162+L104+L109+L108+L97</f>
        <v>2458727.7705120193</v>
      </c>
      <c r="P164" s="49">
        <f>P162+P104+P109+P108+P97</f>
        <v>311406.91405573947</v>
      </c>
      <c r="R164" s="49">
        <f>R162+R104+R109+R108+R97</f>
        <v>57512.664971773804</v>
      </c>
      <c r="S164" s="10"/>
      <c r="T164" s="49">
        <f>T162+T104+T109+T108+T97</f>
        <v>306243.27582367021</v>
      </c>
      <c r="U164" s="10"/>
      <c r="V164" s="49">
        <f>V162+V104+V109+V108+V97</f>
        <v>216775.89918464425</v>
      </c>
      <c r="X164" s="49">
        <f>X162+X104+X109+X108+X97</f>
        <v>407980.07155946712</v>
      </c>
      <c r="Z164" s="49">
        <f>Z162+Z104+Z109+Z108+Z97</f>
        <v>583743.7291515196</v>
      </c>
      <c r="AB164" s="49">
        <f>AB162+AB104+AB109+AB108+AB97</f>
        <v>293237.9955716416</v>
      </c>
      <c r="AD164" s="49">
        <f>AD162+AD104+AD109+AD108+AD97</f>
        <v>48458.119684596852</v>
      </c>
      <c r="AF164" s="49">
        <f>AF162+AF104+AF109+AF108+AF97</f>
        <v>220593.11247444997</v>
      </c>
      <c r="AH164" s="49">
        <f>AH162+AH104+AH109+AH108+AH97</f>
        <v>18339.883386175716</v>
      </c>
      <c r="AJ164" s="5"/>
      <c r="AL164" s="33"/>
      <c r="AM164" s="42"/>
    </row>
    <row r="165" spans="2:64" ht="13.5" thickTop="1" x14ac:dyDescent="0.2">
      <c r="F165" s="35"/>
      <c r="H165" s="35"/>
      <c r="L165" s="35"/>
      <c r="AL165" s="33"/>
      <c r="AM165" s="42"/>
    </row>
    <row r="166" spans="2:64" x14ac:dyDescent="0.2">
      <c r="F166" s="35"/>
      <c r="H166" s="35"/>
      <c r="L166" s="35"/>
      <c r="AL166" s="33"/>
      <c r="AM166" s="42"/>
    </row>
    <row r="167" spans="2:64" x14ac:dyDescent="0.2">
      <c r="F167" s="35"/>
      <c r="H167" s="35"/>
      <c r="L167" s="35"/>
      <c r="AL167" s="33"/>
      <c r="AM167" s="42"/>
    </row>
    <row r="168" spans="2:64" x14ac:dyDescent="0.2">
      <c r="D168" s="8" t="s">
        <v>35</v>
      </c>
      <c r="AL168" s="33"/>
      <c r="AM168" s="42"/>
    </row>
    <row r="169" spans="2:64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W169" s="13"/>
      <c r="X169" s="10"/>
      <c r="Y169" s="13"/>
      <c r="Z169" s="10"/>
      <c r="AA169" s="10"/>
      <c r="AB169" s="10"/>
      <c r="AC169" s="13"/>
      <c r="AD169" s="10"/>
      <c r="AE169" s="13"/>
      <c r="AF169" s="10"/>
      <c r="AG169" s="13"/>
      <c r="AH169" s="10"/>
      <c r="AI169" s="13"/>
      <c r="AJ169" s="23"/>
      <c r="AL169" s="33"/>
      <c r="AM169" s="42"/>
    </row>
    <row r="170" spans="2:64" x14ac:dyDescent="0.2">
      <c r="B170" s="26">
        <f>B164+1</f>
        <v>104</v>
      </c>
      <c r="D170" s="1" t="s">
        <v>201</v>
      </c>
      <c r="F170" s="35">
        <v>0</v>
      </c>
      <c r="H170" s="17"/>
      <c r="K170" s="29">
        <v>0</v>
      </c>
      <c r="L170" s="35">
        <f t="shared" ref="L170:L176" si="46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W170" s="13"/>
      <c r="X170" s="10">
        <v>0</v>
      </c>
      <c r="Y170" s="13"/>
      <c r="Z170" s="10">
        <v>0</v>
      </c>
      <c r="AA170" s="10"/>
      <c r="AB170" s="10">
        <v>0</v>
      </c>
      <c r="AC170" s="13"/>
      <c r="AD170" s="10">
        <v>0</v>
      </c>
      <c r="AE170" s="13"/>
      <c r="AF170" s="10">
        <v>0</v>
      </c>
      <c r="AG170" s="13"/>
      <c r="AH170" s="10">
        <v>0</v>
      </c>
      <c r="AI170" s="13"/>
      <c r="AJ170" s="23"/>
      <c r="AL170" s="33"/>
      <c r="AM170" s="42"/>
    </row>
    <row r="171" spans="2:64" x14ac:dyDescent="0.2">
      <c r="B171" s="26">
        <f t="shared" ref="B171:B176" si="47">B170+1</f>
        <v>105</v>
      </c>
      <c r="D171" s="1" t="s">
        <v>202</v>
      </c>
      <c r="F171" s="35">
        <v>0</v>
      </c>
      <c r="H171" s="17"/>
      <c r="J171" s="19"/>
      <c r="K171" s="29">
        <v>0</v>
      </c>
      <c r="L171" s="35">
        <f t="shared" si="46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W171" s="13"/>
      <c r="X171" s="10">
        <v>0</v>
      </c>
      <c r="Y171" s="13"/>
      <c r="Z171" s="10">
        <v>0</v>
      </c>
      <c r="AA171" s="10"/>
      <c r="AB171" s="10">
        <v>0</v>
      </c>
      <c r="AC171" s="13"/>
      <c r="AD171" s="10">
        <v>0</v>
      </c>
      <c r="AE171" s="13"/>
      <c r="AF171" s="10">
        <v>0</v>
      </c>
      <c r="AG171" s="13"/>
      <c r="AH171" s="10">
        <v>0</v>
      </c>
      <c r="AI171" s="13"/>
      <c r="AJ171" s="23"/>
      <c r="AL171" s="33"/>
      <c r="AM171" s="42"/>
    </row>
    <row r="172" spans="2:64" x14ac:dyDescent="0.2">
      <c r="B172" s="26">
        <f t="shared" si="47"/>
        <v>106</v>
      </c>
      <c r="D172" s="1" t="s">
        <v>203</v>
      </c>
      <c r="F172" s="35">
        <v>0</v>
      </c>
      <c r="H172" s="17"/>
      <c r="J172" s="19"/>
      <c r="K172" s="29">
        <v>0</v>
      </c>
      <c r="L172" s="35">
        <f t="shared" si="46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W172" s="13"/>
      <c r="X172" s="10">
        <v>0</v>
      </c>
      <c r="Y172" s="13"/>
      <c r="Z172" s="10">
        <v>0</v>
      </c>
      <c r="AA172" s="10"/>
      <c r="AB172" s="10">
        <v>0</v>
      </c>
      <c r="AC172" s="13"/>
      <c r="AD172" s="10">
        <v>0</v>
      </c>
      <c r="AE172" s="13"/>
      <c r="AF172" s="10">
        <v>0</v>
      </c>
      <c r="AG172" s="13"/>
      <c r="AH172" s="10">
        <v>0</v>
      </c>
      <c r="AI172" s="13"/>
      <c r="AJ172" s="23"/>
      <c r="AL172" s="33"/>
      <c r="AM172" s="42"/>
    </row>
    <row r="173" spans="2:64" x14ac:dyDescent="0.2">
      <c r="B173" s="26">
        <f t="shared" si="47"/>
        <v>107</v>
      </c>
      <c r="D173" s="1" t="s">
        <v>204</v>
      </c>
      <c r="F173" s="35">
        <v>26870.623617239937</v>
      </c>
      <c r="H173" s="17"/>
      <c r="J173" s="19"/>
      <c r="K173" s="29">
        <v>0</v>
      </c>
      <c r="L173" s="35">
        <f t="shared" si="46"/>
        <v>26870.623617239937</v>
      </c>
      <c r="N173" s="26" t="s">
        <v>319</v>
      </c>
      <c r="O173" s="29">
        <v>11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W173" s="13"/>
      <c r="X173" s="10">
        <v>0</v>
      </c>
      <c r="Y173" s="13"/>
      <c r="Z173" s="10">
        <v>0</v>
      </c>
      <c r="AA173" s="10"/>
      <c r="AB173" s="10">
        <v>0</v>
      </c>
      <c r="AC173" s="13"/>
      <c r="AD173" s="10">
        <v>0</v>
      </c>
      <c r="AE173" s="13"/>
      <c r="AF173" s="10">
        <v>26870.623617239937</v>
      </c>
      <c r="AG173" s="13"/>
      <c r="AH173" s="10">
        <v>0</v>
      </c>
      <c r="AI173" s="13"/>
      <c r="AJ173" s="23"/>
      <c r="AL173" s="33"/>
      <c r="AM173" s="42"/>
    </row>
    <row r="174" spans="2:64" x14ac:dyDescent="0.2">
      <c r="B174" s="26">
        <f t="shared" si="47"/>
        <v>108</v>
      </c>
      <c r="D174" s="1" t="s">
        <v>205</v>
      </c>
      <c r="F174" s="35">
        <v>14283.139384300001</v>
      </c>
      <c r="H174" s="17"/>
      <c r="J174" s="19"/>
      <c r="K174" s="29">
        <v>0</v>
      </c>
      <c r="L174" s="35">
        <f t="shared" si="46"/>
        <v>14283.139384300001</v>
      </c>
      <c r="N174" s="26" t="s">
        <v>319</v>
      </c>
      <c r="O174" s="29">
        <v>11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W174" s="13"/>
      <c r="X174" s="10">
        <v>0</v>
      </c>
      <c r="Y174" s="13"/>
      <c r="Z174" s="10">
        <v>0</v>
      </c>
      <c r="AA174" s="10"/>
      <c r="AB174" s="10">
        <v>0</v>
      </c>
      <c r="AC174" s="13"/>
      <c r="AD174" s="10">
        <v>0</v>
      </c>
      <c r="AE174" s="13"/>
      <c r="AF174" s="10">
        <v>14283.139384300001</v>
      </c>
      <c r="AG174" s="13"/>
      <c r="AH174" s="10">
        <v>0</v>
      </c>
      <c r="AI174" s="13"/>
      <c r="AJ174" s="23"/>
      <c r="AL174" s="33"/>
      <c r="AM174" s="42"/>
    </row>
    <row r="175" spans="2:64" x14ac:dyDescent="0.2">
      <c r="B175" s="26">
        <f t="shared" si="47"/>
        <v>109</v>
      </c>
      <c r="D175" s="1" t="s">
        <v>206</v>
      </c>
      <c r="F175" s="35">
        <v>17761.652743977927</v>
      </c>
      <c r="H175" s="17"/>
      <c r="J175" s="19"/>
      <c r="K175" s="29">
        <v>0</v>
      </c>
      <c r="L175" s="35">
        <f t="shared" si="46"/>
        <v>17761.652743977927</v>
      </c>
      <c r="N175" s="26" t="s">
        <v>319</v>
      </c>
      <c r="O175" s="29">
        <v>11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W175" s="13"/>
      <c r="X175" s="10">
        <v>0</v>
      </c>
      <c r="Y175" s="13"/>
      <c r="Z175" s="10">
        <v>0</v>
      </c>
      <c r="AA175" s="10"/>
      <c r="AB175" s="10">
        <v>0</v>
      </c>
      <c r="AC175" s="13"/>
      <c r="AD175" s="10">
        <v>0</v>
      </c>
      <c r="AE175" s="13"/>
      <c r="AF175" s="10">
        <v>17761.652743977927</v>
      </c>
      <c r="AG175" s="13"/>
      <c r="AH175" s="10">
        <v>0</v>
      </c>
      <c r="AI175" s="13"/>
      <c r="AJ175" s="23"/>
      <c r="AL175" s="33"/>
      <c r="AM175" s="42"/>
    </row>
    <row r="176" spans="2:64" x14ac:dyDescent="0.2">
      <c r="B176" s="26">
        <f t="shared" si="47"/>
        <v>110</v>
      </c>
      <c r="D176" s="1" t="s">
        <v>207</v>
      </c>
      <c r="F176" s="35">
        <v>6017.1693334783249</v>
      </c>
      <c r="H176" s="17">
        <v>3019.5891666666666</v>
      </c>
      <c r="J176" s="19" t="s">
        <v>306</v>
      </c>
      <c r="K176" s="29">
        <v>14</v>
      </c>
      <c r="L176" s="35">
        <f t="shared" si="46"/>
        <v>2997.5801668116583</v>
      </c>
      <c r="N176" s="26" t="s">
        <v>323</v>
      </c>
      <c r="O176" s="29">
        <v>2</v>
      </c>
      <c r="P176" s="10">
        <v>0</v>
      </c>
      <c r="R176" s="10">
        <v>0</v>
      </c>
      <c r="S176" s="10"/>
      <c r="T176" s="10">
        <v>559.86422969329931</v>
      </c>
      <c r="U176" s="10"/>
      <c r="V176" s="10">
        <v>0</v>
      </c>
      <c r="W176" s="13"/>
      <c r="X176" s="10">
        <v>745.85620820414306</v>
      </c>
      <c r="Y176" s="13"/>
      <c r="Z176" s="10">
        <v>1067.1817442544775</v>
      </c>
      <c r="AA176" s="10"/>
      <c r="AB176" s="10">
        <v>536.08838942165892</v>
      </c>
      <c r="AC176" s="13"/>
      <c r="AD176" s="10">
        <v>3108.1787619047464</v>
      </c>
      <c r="AE176" s="13"/>
      <c r="AF176" s="10">
        <v>0</v>
      </c>
      <c r="AG176" s="13"/>
      <c r="AH176" s="10">
        <v>0</v>
      </c>
      <c r="AI176" s="13"/>
      <c r="AJ176" s="23"/>
      <c r="AL176" s="33"/>
      <c r="AM176" s="42"/>
    </row>
    <row r="177" spans="2:39" x14ac:dyDescent="0.2">
      <c r="AE177" s="13"/>
      <c r="AG177" s="13"/>
      <c r="AL177" s="33"/>
      <c r="AM177" s="42"/>
    </row>
    <row r="178" spans="2:39" x14ac:dyDescent="0.2">
      <c r="B178" s="26">
        <f>B176+1</f>
        <v>111</v>
      </c>
      <c r="D178" s="1" t="s">
        <v>208</v>
      </c>
      <c r="F178" s="36">
        <f>SUM(F170:F176)</f>
        <v>64932.585078996191</v>
      </c>
      <c r="H178" s="36">
        <f>SUM(H170:H176)</f>
        <v>3019.5891666666666</v>
      </c>
      <c r="J178" s="19"/>
      <c r="L178" s="36">
        <f>SUM(L170:L176)</f>
        <v>61912.995912329527</v>
      </c>
      <c r="P178" s="45">
        <f>SUM(P170:P176)</f>
        <v>0</v>
      </c>
      <c r="R178" s="45">
        <f>SUM(R170:R176)</f>
        <v>0</v>
      </c>
      <c r="S178" s="10"/>
      <c r="T178" s="45">
        <f>SUM(T170:T176)</f>
        <v>559.86422969329931</v>
      </c>
      <c r="U178" s="10"/>
      <c r="V178" s="45">
        <f>SUM(V170:V176)</f>
        <v>0</v>
      </c>
      <c r="X178" s="45">
        <f>SUM(X170:X176)</f>
        <v>745.85620820414306</v>
      </c>
      <c r="Z178" s="45">
        <f>SUM(Z170:Z176)</f>
        <v>1067.1817442544775</v>
      </c>
      <c r="AB178" s="45">
        <f>SUM(AB170:AB176)</f>
        <v>536.08838942165892</v>
      </c>
      <c r="AD178" s="45">
        <f>SUM(AD170:AD176)</f>
        <v>3108.1787619047464</v>
      </c>
      <c r="AE178" s="13"/>
      <c r="AF178" s="45">
        <f>SUM(AF170:AF176)</f>
        <v>58915.415745517865</v>
      </c>
      <c r="AG178" s="13"/>
      <c r="AH178" s="45">
        <f>SUM(AH170:AH176)</f>
        <v>0</v>
      </c>
      <c r="AJ178" s="5"/>
      <c r="AL178" s="33"/>
      <c r="AM178" s="42"/>
    </row>
    <row r="179" spans="2:39" x14ac:dyDescent="0.2">
      <c r="S179" s="10"/>
      <c r="U179" s="10"/>
      <c r="AL179" s="33"/>
      <c r="AM179" s="42"/>
    </row>
    <row r="180" spans="2:39" ht="13.5" thickBot="1" x14ac:dyDescent="0.25">
      <c r="B180" s="26">
        <f>B178+1</f>
        <v>112</v>
      </c>
      <c r="D180" s="1" t="s">
        <v>36</v>
      </c>
      <c r="F180" s="39">
        <f>F164-F178</f>
        <v>2399359.0807846827</v>
      </c>
      <c r="H180" s="39">
        <f>H164-H178</f>
        <v>2544.3061849923615</v>
      </c>
      <c r="L180" s="39">
        <f>L164-L178</f>
        <v>2396814.77459969</v>
      </c>
      <c r="P180" s="49">
        <f>P164-P178</f>
        <v>311406.91405573947</v>
      </c>
      <c r="R180" s="49">
        <f>R164-R178</f>
        <v>57512.664971773804</v>
      </c>
      <c r="S180" s="10"/>
      <c r="T180" s="49">
        <f>T164-T178</f>
        <v>305683.4115939769</v>
      </c>
      <c r="U180" s="10"/>
      <c r="V180" s="49">
        <f>V164-V178</f>
        <v>216775.89918464425</v>
      </c>
      <c r="X180" s="49">
        <f>X164-X178</f>
        <v>407234.215351263</v>
      </c>
      <c r="Z180" s="49">
        <f>Z164-Z178</f>
        <v>582676.54740726517</v>
      </c>
      <c r="AB180" s="49">
        <f>AB164-AB178</f>
        <v>292701.90718221996</v>
      </c>
      <c r="AD180" s="49">
        <f>AD164-AD178</f>
        <v>45349.940922692105</v>
      </c>
      <c r="AF180" s="49">
        <f>AF164-AF178</f>
        <v>161677.69672893209</v>
      </c>
      <c r="AH180" s="49">
        <f>AH164-AH178</f>
        <v>18339.883386175716</v>
      </c>
      <c r="AJ180" s="5"/>
      <c r="AL180" s="33"/>
      <c r="AM180" s="42"/>
    </row>
    <row r="181" spans="2:39" ht="13.5" thickTop="1" x14ac:dyDescent="0.2">
      <c r="D181" s="1" t="s">
        <v>209</v>
      </c>
    </row>
    <row r="182" spans="2:39" x14ac:dyDescent="0.2">
      <c r="V182" s="5"/>
    </row>
  </sheetData>
  <mergeCells count="5">
    <mergeCell ref="B5:AJ5"/>
    <mergeCell ref="B6:AJ6"/>
    <mergeCell ref="B7:AJ7"/>
    <mergeCell ref="P9:V9"/>
    <mergeCell ref="X9:AF9"/>
  </mergeCells>
  <pageMargins left="0.7" right="0.7" top="0.75" bottom="0.75" header="0.3" footer="0.3"/>
  <pageSetup scale="39" fitToHeight="0" orientation="landscape" blackAndWhite="1" horizontalDpi="1200" verticalDpi="1200" r:id="rId1"/>
  <headerFooter>
    <oddHeader xml:space="preserve">&amp;R&amp;"Arial,Regular"&amp;10Filed: 2025-02-28
EB-2025-0064
Phase 3 Exhibit 7
Tab 3
Schedule 5
Attachment 7
Page &amp;P of &amp;N
</oddHeader>
  </headerFooter>
  <rowBreaks count="4" manualBreakCount="4">
    <brk id="58" max="33" man="1"/>
    <brk id="111" max="33" man="1"/>
    <brk id="166" max="33" man="1"/>
    <brk id="183" max="35" man="1"/>
  </rowBreaks>
  <colBreaks count="1" manualBreakCount="1">
    <brk id="15" max="18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955D0-7BE6-451E-AFFC-20D0BADA3434}">
  <dimension ref="B1:T66"/>
  <sheetViews>
    <sheetView view="pageBreakPreview" zoomScale="80" zoomScaleNormal="70" zoomScaleSheetLayoutView="80" workbookViewId="0">
      <selection activeCell="I35" sqref="I35"/>
    </sheetView>
  </sheetViews>
  <sheetFormatPr defaultColWidth="9.140625" defaultRowHeight="12.75" x14ac:dyDescent="0.2"/>
  <cols>
    <col min="1" max="1" width="9.140625" style="6"/>
    <col min="2" max="2" width="5.5703125" style="19" customWidth="1"/>
    <col min="3" max="3" width="44.5703125" style="6" customWidth="1"/>
    <col min="4" max="4" width="1.5703125" style="6" customWidth="1"/>
    <col min="5" max="5" width="20.140625" style="6" customWidth="1"/>
    <col min="6" max="6" width="1.5703125" style="6" customWidth="1"/>
    <col min="7" max="7" width="20.140625" style="6" customWidth="1"/>
    <col min="8" max="8" width="1.5703125" style="6" customWidth="1"/>
    <col min="9" max="9" width="17.140625" style="6" customWidth="1"/>
    <col min="10" max="10" width="1.5703125" style="128" customWidth="1"/>
    <col min="11" max="11" width="26.85546875" style="19" customWidth="1"/>
    <col min="12" max="12" width="1.5703125" style="28" customWidth="1"/>
    <col min="13" max="13" width="17.140625" style="6" customWidth="1"/>
    <col min="14" max="14" width="1.5703125" style="128" customWidth="1"/>
    <col min="15" max="15" width="21.140625" style="19" customWidth="1"/>
    <col min="16" max="16" width="1.5703125" style="28" customWidth="1"/>
    <col min="17" max="17" width="14.5703125" style="6" customWidth="1"/>
    <col min="18" max="18" width="15.42578125" style="6" customWidth="1"/>
    <col min="19" max="19" width="12.85546875" style="6" customWidth="1"/>
    <col min="20" max="20" width="11.42578125" style="6" bestFit="1" customWidth="1"/>
    <col min="21" max="16384" width="9.140625" style="6"/>
  </cols>
  <sheetData>
    <row r="1" spans="2:20" ht="54" customHeight="1" x14ac:dyDescent="0.2"/>
    <row r="2" spans="2:20" ht="15" customHeight="1" x14ac:dyDescent="0.2">
      <c r="B2" s="234" t="s">
        <v>0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2:20" ht="15" customHeight="1" x14ac:dyDescent="0.2">
      <c r="B3" s="234" t="s">
        <v>324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5" spans="2:20" x14ac:dyDescent="0.2">
      <c r="G5" s="19" t="s">
        <v>325</v>
      </c>
    </row>
    <row r="6" spans="2:20" x14ac:dyDescent="0.2">
      <c r="B6" s="19" t="s">
        <v>3</v>
      </c>
      <c r="E6" s="19" t="s">
        <v>325</v>
      </c>
      <c r="G6" s="19" t="s">
        <v>7</v>
      </c>
      <c r="I6" s="19" t="s">
        <v>326</v>
      </c>
      <c r="K6" s="19" t="s">
        <v>327</v>
      </c>
      <c r="L6" s="29"/>
      <c r="M6" s="19" t="s">
        <v>328</v>
      </c>
      <c r="O6" s="19" t="s">
        <v>87</v>
      </c>
      <c r="Q6" s="19"/>
      <c r="R6" s="19"/>
      <c r="S6" s="19"/>
    </row>
    <row r="7" spans="2:20" x14ac:dyDescent="0.2">
      <c r="B7" s="18" t="s">
        <v>5</v>
      </c>
      <c r="C7" s="101" t="s">
        <v>6</v>
      </c>
      <c r="E7" s="18" t="s">
        <v>329</v>
      </c>
      <c r="G7" s="18" t="s">
        <v>330</v>
      </c>
      <c r="I7" s="18" t="s">
        <v>85</v>
      </c>
      <c r="K7" s="18" t="s">
        <v>88</v>
      </c>
      <c r="L7" s="29"/>
      <c r="M7" s="18" t="s">
        <v>331</v>
      </c>
      <c r="O7" s="18" t="s">
        <v>88</v>
      </c>
      <c r="Q7" s="106" t="s">
        <v>332</v>
      </c>
      <c r="R7" s="106" t="s">
        <v>333</v>
      </c>
      <c r="S7" s="18" t="s">
        <v>334</v>
      </c>
      <c r="T7" s="19"/>
    </row>
    <row r="8" spans="2:20" x14ac:dyDescent="0.2">
      <c r="E8" s="103" t="s">
        <v>64</v>
      </c>
      <c r="G8" s="103" t="s">
        <v>13</v>
      </c>
      <c r="I8" s="103" t="s">
        <v>14</v>
      </c>
      <c r="K8" s="103" t="s">
        <v>15</v>
      </c>
      <c r="M8" s="103" t="s">
        <v>16</v>
      </c>
      <c r="O8" s="103" t="s">
        <v>65</v>
      </c>
      <c r="Q8" s="103" t="s">
        <v>66</v>
      </c>
      <c r="R8" s="103" t="s">
        <v>67</v>
      </c>
      <c r="S8" s="103" t="s">
        <v>68</v>
      </c>
    </row>
    <row r="9" spans="2:20" x14ac:dyDescent="0.2">
      <c r="E9" s="103"/>
      <c r="G9" s="103"/>
      <c r="I9" s="103"/>
      <c r="K9" s="103"/>
      <c r="M9" s="103"/>
      <c r="O9" s="103"/>
      <c r="Q9" s="129">
        <v>4</v>
      </c>
      <c r="R9" s="129">
        <v>6</v>
      </c>
      <c r="S9" s="129">
        <v>8</v>
      </c>
    </row>
    <row r="10" spans="2:20" x14ac:dyDescent="0.2">
      <c r="C10" s="11" t="s">
        <v>335</v>
      </c>
      <c r="Q10" s="28"/>
      <c r="R10" s="28"/>
      <c r="S10" s="28"/>
    </row>
    <row r="11" spans="2:20" x14ac:dyDescent="0.2">
      <c r="B11" s="19">
        <v>1</v>
      </c>
      <c r="C11" s="6" t="s">
        <v>336</v>
      </c>
      <c r="E11" s="17">
        <v>1878311.1040714213</v>
      </c>
      <c r="F11" s="17"/>
      <c r="G11" s="17">
        <v>1878311.1040714213</v>
      </c>
      <c r="L11" s="28">
        <v>0</v>
      </c>
      <c r="M11" s="17">
        <f>G11-I11</f>
        <v>1878311.1040714213</v>
      </c>
      <c r="O11" s="19" t="s">
        <v>337</v>
      </c>
      <c r="P11" s="28">
        <v>2</v>
      </c>
      <c r="Q11" s="13">
        <v>270929.52717932063</v>
      </c>
      <c r="R11" s="13">
        <v>1607381.5768921007</v>
      </c>
      <c r="S11" s="13">
        <v>0</v>
      </c>
      <c r="T11" s="35"/>
    </row>
    <row r="12" spans="2:20" x14ac:dyDescent="0.2">
      <c r="B12" s="19">
        <f>B11+1</f>
        <v>2</v>
      </c>
      <c r="C12" s="6" t="s">
        <v>338</v>
      </c>
      <c r="E12" s="17">
        <v>161486.41315728414</v>
      </c>
      <c r="F12" s="17"/>
      <c r="G12" s="17">
        <v>153599.23567205007</v>
      </c>
      <c r="I12" s="17"/>
      <c r="L12" s="28">
        <v>0</v>
      </c>
      <c r="M12" s="17">
        <f t="shared" ref="M12:M16" si="0">G12-I12</f>
        <v>153599.23567205007</v>
      </c>
      <c r="O12" s="19" t="s">
        <v>339</v>
      </c>
      <c r="P12" s="28">
        <v>5</v>
      </c>
      <c r="Q12" s="13">
        <v>138979.68258070419</v>
      </c>
      <c r="R12" s="13">
        <v>14619.553091345873</v>
      </c>
      <c r="S12" s="13">
        <v>0</v>
      </c>
      <c r="T12" s="35"/>
    </row>
    <row r="13" spans="2:20" x14ac:dyDescent="0.2">
      <c r="B13" s="19">
        <f t="shared" ref="B13:B17" si="1">B12+1</f>
        <v>3</v>
      </c>
      <c r="C13" s="6" t="s">
        <v>340</v>
      </c>
      <c r="E13" s="17">
        <v>40328.527901042762</v>
      </c>
      <c r="F13" s="17"/>
      <c r="G13" s="17">
        <v>40328.527901042762</v>
      </c>
      <c r="L13" s="28">
        <v>0</v>
      </c>
      <c r="M13" s="17">
        <f t="shared" si="0"/>
        <v>40328.527901042762</v>
      </c>
      <c r="O13" s="19" t="s">
        <v>341</v>
      </c>
      <c r="P13" s="28">
        <v>11</v>
      </c>
      <c r="Q13" s="13">
        <v>6857.6208003154688</v>
      </c>
      <c r="R13" s="13">
        <v>33470.907100727294</v>
      </c>
      <c r="S13" s="13">
        <v>0</v>
      </c>
      <c r="T13" s="35"/>
    </row>
    <row r="14" spans="2:20" x14ac:dyDescent="0.2">
      <c r="B14" s="19">
        <f t="shared" si="1"/>
        <v>4</v>
      </c>
      <c r="C14" s="6" t="s">
        <v>342</v>
      </c>
      <c r="E14" s="17">
        <v>152523.42553920622</v>
      </c>
      <c r="F14" s="17"/>
      <c r="G14" s="17">
        <v>145074.01041898847</v>
      </c>
      <c r="I14" s="17">
        <v>-7449.4151202177381</v>
      </c>
      <c r="K14" s="19" t="s">
        <v>343</v>
      </c>
      <c r="L14" s="28">
        <v>17</v>
      </c>
      <c r="M14" s="17">
        <f t="shared" si="0"/>
        <v>152523.42553920622</v>
      </c>
      <c r="O14" s="19" t="s">
        <v>344</v>
      </c>
      <c r="P14" s="28">
        <v>14</v>
      </c>
      <c r="Q14" s="13">
        <v>104440.2785921582</v>
      </c>
      <c r="R14" s="13">
        <v>40633.731826830277</v>
      </c>
      <c r="S14" s="13">
        <v>0</v>
      </c>
      <c r="T14" s="35"/>
    </row>
    <row r="15" spans="2:20" x14ac:dyDescent="0.2">
      <c r="B15" s="19">
        <f t="shared" si="1"/>
        <v>5</v>
      </c>
      <c r="C15" s="6" t="s">
        <v>345</v>
      </c>
      <c r="E15" s="17">
        <v>14888.543237034275</v>
      </c>
      <c r="F15" s="17"/>
      <c r="G15" s="17">
        <v>14888.543237034275</v>
      </c>
      <c r="L15" s="28">
        <v>0</v>
      </c>
      <c r="M15" s="17">
        <f t="shared" si="0"/>
        <v>14888.543237034275</v>
      </c>
      <c r="O15" s="19" t="s">
        <v>346</v>
      </c>
      <c r="P15" s="28">
        <v>20</v>
      </c>
      <c r="Q15" s="13">
        <v>14324.690465038228</v>
      </c>
      <c r="R15" s="13">
        <v>563.8527719960482</v>
      </c>
      <c r="S15" s="13">
        <v>0</v>
      </c>
      <c r="T15" s="35"/>
    </row>
    <row r="16" spans="2:20" x14ac:dyDescent="0.2">
      <c r="B16" s="19">
        <f t="shared" si="1"/>
        <v>6</v>
      </c>
      <c r="C16" s="6" t="s">
        <v>218</v>
      </c>
      <c r="E16" s="17">
        <v>20855.923243351954</v>
      </c>
      <c r="F16" s="17"/>
      <c r="G16" s="17">
        <v>15491.673288166032</v>
      </c>
      <c r="L16" s="28">
        <v>0</v>
      </c>
      <c r="M16" s="17">
        <f t="shared" si="0"/>
        <v>15491.673288166032</v>
      </c>
      <c r="O16" s="19" t="s">
        <v>347</v>
      </c>
      <c r="P16" s="28">
        <v>23</v>
      </c>
      <c r="Q16" s="13">
        <v>2849.7936423711335</v>
      </c>
      <c r="R16" s="13">
        <v>12641.879645794897</v>
      </c>
      <c r="S16" s="13">
        <v>0</v>
      </c>
      <c r="T16" s="35"/>
    </row>
    <row r="17" spans="2:20" x14ac:dyDescent="0.2">
      <c r="B17" s="19">
        <f t="shared" si="1"/>
        <v>7</v>
      </c>
      <c r="C17" s="6" t="s">
        <v>348</v>
      </c>
      <c r="E17" s="37">
        <f>SUM(E11:E16)</f>
        <v>2268393.9371493403</v>
      </c>
      <c r="F17" s="17"/>
      <c r="G17" s="37">
        <f>SUM(G11:G16)</f>
        <v>2247693.094588703</v>
      </c>
      <c r="I17" s="37">
        <f>SUM(I11:I16)</f>
        <v>-7449.4151202177381</v>
      </c>
      <c r="M17" s="36">
        <f>SUM(M11:M16)</f>
        <v>2255142.5097089205</v>
      </c>
      <c r="Q17" s="36">
        <f t="shared" ref="Q17:S17" si="2">SUM(Q11:Q16)</f>
        <v>538381.59325990768</v>
      </c>
      <c r="R17" s="36">
        <f t="shared" si="2"/>
        <v>1709311.501328795</v>
      </c>
      <c r="S17" s="36">
        <f t="shared" si="2"/>
        <v>0</v>
      </c>
      <c r="T17" s="35"/>
    </row>
    <row r="18" spans="2:20" x14ac:dyDescent="0.2">
      <c r="E18" s="17"/>
      <c r="F18" s="17"/>
      <c r="G18" s="17"/>
      <c r="Q18" s="17" t="s">
        <v>223</v>
      </c>
      <c r="R18" s="17"/>
      <c r="S18" s="17"/>
      <c r="T18" s="35"/>
    </row>
    <row r="19" spans="2:20" x14ac:dyDescent="0.2">
      <c r="C19" s="11" t="s">
        <v>349</v>
      </c>
      <c r="E19" s="17"/>
      <c r="F19" s="17"/>
      <c r="G19" s="17"/>
      <c r="Q19" s="17"/>
      <c r="R19" s="17"/>
      <c r="S19" s="17"/>
      <c r="T19" s="35"/>
    </row>
    <row r="20" spans="2:20" x14ac:dyDescent="0.2">
      <c r="B20" s="19">
        <f>B17+1</f>
        <v>8</v>
      </c>
      <c r="C20" s="6" t="s">
        <v>350</v>
      </c>
      <c r="E20" s="17">
        <v>106265.51371986591</v>
      </c>
      <c r="F20" s="17"/>
      <c r="G20" s="17">
        <v>106265.51371986591</v>
      </c>
      <c r="L20" s="28">
        <v>0</v>
      </c>
      <c r="M20" s="17">
        <f t="shared" ref="M20:M23" si="3">G20-I20</f>
        <v>106265.51371986591</v>
      </c>
      <c r="O20" s="19" t="s">
        <v>341</v>
      </c>
      <c r="P20" s="28">
        <v>11</v>
      </c>
      <c r="Q20" s="13">
        <v>18069.804061028441</v>
      </c>
      <c r="R20" s="13">
        <v>88195.70965883747</v>
      </c>
      <c r="S20" s="13">
        <v>0</v>
      </c>
      <c r="T20" s="35"/>
    </row>
    <row r="21" spans="2:20" x14ac:dyDescent="0.2">
      <c r="B21" s="19">
        <f>B20+1</f>
        <v>9</v>
      </c>
      <c r="C21" s="6" t="s">
        <v>351</v>
      </c>
      <c r="E21" s="17">
        <v>67317.433307812898</v>
      </c>
      <c r="F21" s="17"/>
      <c r="G21" s="17">
        <v>67317.433307812898</v>
      </c>
      <c r="I21" s="17">
        <v>28256.55440729922</v>
      </c>
      <c r="K21" s="19" t="s">
        <v>352</v>
      </c>
      <c r="L21" s="28">
        <v>31</v>
      </c>
      <c r="M21" s="17">
        <f t="shared" si="3"/>
        <v>39060.878900513679</v>
      </c>
      <c r="O21" s="19" t="s">
        <v>353</v>
      </c>
      <c r="P21" s="28">
        <v>28</v>
      </c>
      <c r="Q21" s="13">
        <v>12594.453556751592</v>
      </c>
      <c r="R21" s="13">
        <v>54722.979751061299</v>
      </c>
      <c r="S21" s="13">
        <v>0</v>
      </c>
      <c r="T21" s="35"/>
    </row>
    <row r="22" spans="2:20" x14ac:dyDescent="0.2">
      <c r="B22" s="19">
        <f t="shared" ref="B22:B24" si="4">B21+1</f>
        <v>10</v>
      </c>
      <c r="C22" s="6" t="s">
        <v>354</v>
      </c>
      <c r="E22" s="17">
        <v>5768.9625818688937</v>
      </c>
      <c r="F22" s="17"/>
      <c r="G22" s="17">
        <v>5768.9625818688937</v>
      </c>
      <c r="L22" s="28">
        <v>0</v>
      </c>
      <c r="M22" s="17">
        <f t="shared" si="3"/>
        <v>5768.9625818688937</v>
      </c>
      <c r="O22" s="19" t="s">
        <v>355</v>
      </c>
      <c r="P22" s="28">
        <v>34</v>
      </c>
      <c r="Q22" s="13">
        <v>940.68031530198107</v>
      </c>
      <c r="R22" s="13">
        <v>4368.2244235760718</v>
      </c>
      <c r="S22" s="13">
        <v>460.05784299084013</v>
      </c>
      <c r="T22" s="35"/>
    </row>
    <row r="23" spans="2:20" x14ac:dyDescent="0.2">
      <c r="B23" s="19">
        <f t="shared" si="4"/>
        <v>11</v>
      </c>
      <c r="C23" s="6" t="s">
        <v>356</v>
      </c>
      <c r="E23" s="17">
        <v>14135.587472300971</v>
      </c>
      <c r="F23" s="17"/>
      <c r="G23" s="17">
        <v>14135.587472300971</v>
      </c>
      <c r="L23" s="28">
        <v>0</v>
      </c>
      <c r="M23" s="17">
        <f t="shared" si="3"/>
        <v>14135.587472300971</v>
      </c>
      <c r="O23" s="19" t="s">
        <v>357</v>
      </c>
      <c r="P23" s="28">
        <v>37</v>
      </c>
      <c r="Q23" s="13">
        <v>2164.0334581366324</v>
      </c>
      <c r="R23" s="13">
        <v>11971.55401416434</v>
      </c>
      <c r="S23" s="13">
        <v>0</v>
      </c>
      <c r="T23" s="35"/>
    </row>
    <row r="24" spans="2:20" x14ac:dyDescent="0.2">
      <c r="B24" s="19">
        <f t="shared" si="4"/>
        <v>12</v>
      </c>
      <c r="C24" s="6" t="s">
        <v>358</v>
      </c>
      <c r="E24" s="36">
        <f>SUM(E20:E23)</f>
        <v>193487.49708184868</v>
      </c>
      <c r="G24" s="36">
        <f>SUM(G20:G23)</f>
        <v>193487.49708184868</v>
      </c>
      <c r="I24" s="36">
        <f>SUM(I20:I23)</f>
        <v>28256.55440729922</v>
      </c>
      <c r="K24" s="104"/>
      <c r="M24" s="36">
        <f>SUM(M20:M23)</f>
        <v>165230.94267454944</v>
      </c>
      <c r="Q24" s="36">
        <f t="shared" ref="Q24:S24" si="5">SUM(Q20:Q23)</f>
        <v>33768.971391218649</v>
      </c>
      <c r="R24" s="36">
        <f t="shared" si="5"/>
        <v>159258.46784763917</v>
      </c>
      <c r="S24" s="36">
        <f t="shared" si="5"/>
        <v>460.05784299084013</v>
      </c>
      <c r="T24" s="35"/>
    </row>
    <row r="25" spans="2:20" x14ac:dyDescent="0.2">
      <c r="E25" s="35"/>
      <c r="Q25" s="17"/>
      <c r="R25" s="17"/>
      <c r="S25" s="17"/>
      <c r="T25" s="35"/>
    </row>
    <row r="26" spans="2:20" x14ac:dyDescent="0.2">
      <c r="C26" s="11" t="s">
        <v>359</v>
      </c>
      <c r="Q26" s="17"/>
      <c r="R26" s="17"/>
      <c r="S26" s="17"/>
      <c r="T26" s="35"/>
    </row>
    <row r="27" spans="2:20" x14ac:dyDescent="0.2">
      <c r="B27" s="19">
        <f>B24+1</f>
        <v>13</v>
      </c>
      <c r="C27" s="6" t="s">
        <v>360</v>
      </c>
      <c r="E27" s="17">
        <v>12889.72691135346</v>
      </c>
      <c r="F27" s="17"/>
      <c r="G27" s="17">
        <v>12889.72691135346</v>
      </c>
      <c r="L27" s="28">
        <v>0</v>
      </c>
      <c r="M27" s="17">
        <f t="shared" ref="M27:M33" si="6">G27-I27</f>
        <v>12889.72691135346</v>
      </c>
      <c r="O27" s="19" t="s">
        <v>361</v>
      </c>
      <c r="P27" s="28">
        <v>42</v>
      </c>
      <c r="Q27" s="13">
        <v>1027.3968883345722</v>
      </c>
      <c r="R27" s="13">
        <v>7179.1739335693392</v>
      </c>
      <c r="S27" s="13">
        <v>4683.1560894495487</v>
      </c>
      <c r="T27" s="35"/>
    </row>
    <row r="28" spans="2:20" x14ac:dyDescent="0.2">
      <c r="B28" s="19">
        <f>B27+1</f>
        <v>14</v>
      </c>
      <c r="C28" s="6" t="s">
        <v>362</v>
      </c>
      <c r="E28" s="17">
        <v>1418.3718363261082</v>
      </c>
      <c r="F28" s="17"/>
      <c r="G28" s="17">
        <v>1418.3718363261082</v>
      </c>
      <c r="L28" s="28">
        <v>0</v>
      </c>
      <c r="M28" s="17">
        <f t="shared" si="6"/>
        <v>1418.3718363261082</v>
      </c>
      <c r="O28" s="19" t="s">
        <v>363</v>
      </c>
      <c r="P28" s="28">
        <v>45</v>
      </c>
      <c r="Q28" s="13">
        <v>135.75366221986275</v>
      </c>
      <c r="R28" s="13">
        <v>286.05282800224478</v>
      </c>
      <c r="S28" s="13">
        <v>996.56534610400081</v>
      </c>
      <c r="T28" s="35"/>
    </row>
    <row r="29" spans="2:20" x14ac:dyDescent="0.2">
      <c r="B29" s="19">
        <f t="shared" ref="B29:B34" si="7">B28+1</f>
        <v>15</v>
      </c>
      <c r="C29" s="6" t="s">
        <v>364</v>
      </c>
      <c r="E29" s="17">
        <v>46033.650718814592</v>
      </c>
      <c r="F29" s="17"/>
      <c r="G29" s="17">
        <v>46033.650718814592</v>
      </c>
      <c r="L29" s="28">
        <v>0</v>
      </c>
      <c r="M29" s="17">
        <f t="shared" si="6"/>
        <v>46033.650718814592</v>
      </c>
      <c r="O29" s="19" t="s">
        <v>365</v>
      </c>
      <c r="P29" s="28">
        <v>48</v>
      </c>
      <c r="Q29" s="13">
        <v>5975.1599630035262</v>
      </c>
      <c r="R29" s="13">
        <v>16407.221259188133</v>
      </c>
      <c r="S29" s="13">
        <v>23651.269496622928</v>
      </c>
      <c r="T29" s="35"/>
    </row>
    <row r="30" spans="2:20" x14ac:dyDescent="0.2">
      <c r="B30" s="19">
        <f t="shared" si="7"/>
        <v>16</v>
      </c>
      <c r="C30" s="6" t="s">
        <v>366</v>
      </c>
      <c r="E30" s="17">
        <v>229743.82612937456</v>
      </c>
      <c r="F30" s="17"/>
      <c r="G30" s="17">
        <v>229743.82612937456</v>
      </c>
      <c r="L30" s="28">
        <v>0</v>
      </c>
      <c r="M30" s="17">
        <f t="shared" si="6"/>
        <v>229743.82612937456</v>
      </c>
      <c r="O30" s="19" t="s">
        <v>367</v>
      </c>
      <c r="P30" s="28">
        <v>51</v>
      </c>
      <c r="Q30" s="13">
        <v>22094.044389053375</v>
      </c>
      <c r="R30" s="13">
        <v>141086.42307606991</v>
      </c>
      <c r="S30" s="13">
        <v>66563.358664251267</v>
      </c>
      <c r="T30" s="35"/>
    </row>
    <row r="31" spans="2:20" x14ac:dyDescent="0.2">
      <c r="B31" s="19">
        <f t="shared" si="7"/>
        <v>17</v>
      </c>
      <c r="C31" s="6" t="s">
        <v>368</v>
      </c>
      <c r="E31" s="17">
        <v>30569.722628306641</v>
      </c>
      <c r="F31" s="17"/>
      <c r="G31" s="17">
        <v>30569.722628306641</v>
      </c>
      <c r="L31" s="28">
        <v>0</v>
      </c>
      <c r="M31" s="17">
        <f t="shared" si="6"/>
        <v>30569.722628306641</v>
      </c>
      <c r="O31" s="19" t="s">
        <v>369</v>
      </c>
      <c r="P31" s="28">
        <v>54</v>
      </c>
      <c r="Q31" s="13">
        <v>0</v>
      </c>
      <c r="R31" s="13">
        <v>12227.889051322658</v>
      </c>
      <c r="S31" s="13">
        <v>18341.833576983983</v>
      </c>
      <c r="T31" s="35"/>
    </row>
    <row r="32" spans="2:20" x14ac:dyDescent="0.2">
      <c r="B32" s="19">
        <f t="shared" si="7"/>
        <v>18</v>
      </c>
      <c r="C32" s="6" t="s">
        <v>370</v>
      </c>
      <c r="E32" s="17">
        <v>53148.309605428796</v>
      </c>
      <c r="F32" s="17"/>
      <c r="G32" s="17">
        <v>53148.309605428796</v>
      </c>
      <c r="L32" s="28">
        <v>0</v>
      </c>
      <c r="M32" s="17">
        <f t="shared" si="6"/>
        <v>53148.309605428796</v>
      </c>
      <c r="O32" s="19" t="s">
        <v>371</v>
      </c>
      <c r="P32" s="28">
        <v>57</v>
      </c>
      <c r="Q32" s="13">
        <v>0</v>
      </c>
      <c r="R32" s="13">
        <v>53148.309605428796</v>
      </c>
      <c r="S32" s="13">
        <v>0</v>
      </c>
      <c r="T32" s="35"/>
    </row>
    <row r="33" spans="2:20" x14ac:dyDescent="0.2">
      <c r="B33" s="19">
        <f t="shared" si="7"/>
        <v>19</v>
      </c>
      <c r="C33" s="6" t="s">
        <v>372</v>
      </c>
      <c r="E33" s="17">
        <v>29913.696260682678</v>
      </c>
      <c r="F33" s="17"/>
      <c r="G33" s="17">
        <v>29913.696260682678</v>
      </c>
      <c r="I33" s="17">
        <v>18533.95038585359</v>
      </c>
      <c r="K33" s="19" t="s">
        <v>373</v>
      </c>
      <c r="L33" s="28">
        <v>60</v>
      </c>
      <c r="M33" s="17">
        <f t="shared" si="6"/>
        <v>11379.745874829088</v>
      </c>
      <c r="O33" s="19" t="s">
        <v>374</v>
      </c>
      <c r="P33" s="28">
        <v>63</v>
      </c>
      <c r="Q33" s="13">
        <v>1093.9002420090587</v>
      </c>
      <c r="R33" s="13">
        <v>8163.6709527584489</v>
      </c>
      <c r="S33" s="13">
        <v>20656.12506591517</v>
      </c>
      <c r="T33" s="35"/>
    </row>
    <row r="34" spans="2:20" x14ac:dyDescent="0.2">
      <c r="B34" s="19">
        <f t="shared" si="7"/>
        <v>20</v>
      </c>
      <c r="C34" s="6" t="s">
        <v>375</v>
      </c>
      <c r="E34" s="36">
        <f>SUM(E27:E33)</f>
        <v>403717.30409028684</v>
      </c>
      <c r="G34" s="36">
        <f>SUM(G27:G33)</f>
        <v>403717.30409028684</v>
      </c>
      <c r="I34" s="36">
        <f>SUM(I27:I33)</f>
        <v>18533.95038585359</v>
      </c>
      <c r="M34" s="36">
        <f>SUM(M27:M33)</f>
        <v>385183.35370443325</v>
      </c>
      <c r="Q34" s="36">
        <f t="shared" ref="Q34:S34" si="8">SUM(Q27:Q33)</f>
        <v>30326.255144620394</v>
      </c>
      <c r="R34" s="36">
        <f t="shared" si="8"/>
        <v>238498.74070633954</v>
      </c>
      <c r="S34" s="36">
        <f t="shared" si="8"/>
        <v>134892.3082393269</v>
      </c>
      <c r="T34" s="35"/>
    </row>
    <row r="35" spans="2:20" x14ac:dyDescent="0.2">
      <c r="E35" s="35"/>
      <c r="Q35" s="17"/>
      <c r="R35" s="17"/>
      <c r="S35" s="17"/>
      <c r="T35" s="35"/>
    </row>
    <row r="36" spans="2:20" x14ac:dyDescent="0.2">
      <c r="C36" s="11" t="s">
        <v>376</v>
      </c>
      <c r="Q36" s="17"/>
      <c r="R36" s="17"/>
      <c r="S36" s="17"/>
      <c r="T36" s="35"/>
    </row>
    <row r="37" spans="2:20" x14ac:dyDescent="0.2">
      <c r="B37" s="19">
        <f>B34+1</f>
        <v>21</v>
      </c>
      <c r="C37" s="6" t="s">
        <v>377</v>
      </c>
      <c r="E37" s="17">
        <v>311406.91405573947</v>
      </c>
      <c r="F37" s="17"/>
      <c r="G37" s="17">
        <v>311406.91405573947</v>
      </c>
      <c r="H37" s="17"/>
      <c r="I37" s="17"/>
      <c r="J37" s="112"/>
      <c r="K37" s="130"/>
      <c r="L37" s="28">
        <v>0</v>
      </c>
      <c r="M37" s="17">
        <f t="shared" ref="M37:M51" si="9">G37-I37</f>
        <v>311406.91405573947</v>
      </c>
      <c r="O37" s="19" t="s">
        <v>378</v>
      </c>
      <c r="P37" s="28">
        <v>68</v>
      </c>
      <c r="Q37" s="13">
        <v>64030.452893941489</v>
      </c>
      <c r="R37" s="13">
        <v>247062.5619188835</v>
      </c>
      <c r="S37" s="13">
        <v>313.89924291449967</v>
      </c>
      <c r="T37" s="35"/>
    </row>
    <row r="38" spans="2:20" x14ac:dyDescent="0.2">
      <c r="B38" s="19">
        <f>B37+1</f>
        <v>22</v>
      </c>
      <c r="C38" s="6" t="s">
        <v>379</v>
      </c>
      <c r="E38" s="17">
        <v>57512.664971773804</v>
      </c>
      <c r="F38" s="17"/>
      <c r="G38" s="17">
        <v>57512.664971773804</v>
      </c>
      <c r="H38" s="17"/>
      <c r="I38" s="17"/>
      <c r="J38" s="112"/>
      <c r="K38" s="130"/>
      <c r="L38" s="28">
        <v>0</v>
      </c>
      <c r="M38" s="17">
        <f t="shared" si="9"/>
        <v>57512.664971773804</v>
      </c>
      <c r="O38" s="19" t="s">
        <v>380</v>
      </c>
      <c r="P38" s="28">
        <v>71</v>
      </c>
      <c r="Q38" s="13">
        <v>12439.588642790051</v>
      </c>
      <c r="R38" s="13">
        <v>45073.076328983749</v>
      </c>
      <c r="S38" s="13">
        <v>0</v>
      </c>
      <c r="T38" s="35"/>
    </row>
    <row r="39" spans="2:20" x14ac:dyDescent="0.2">
      <c r="B39" s="19">
        <f>B38+1</f>
        <v>23</v>
      </c>
      <c r="C39" s="6" t="s">
        <v>381</v>
      </c>
      <c r="E39" s="17">
        <v>306243.27582367021</v>
      </c>
      <c r="F39" s="17"/>
      <c r="G39" s="17">
        <v>305683.4115939769</v>
      </c>
      <c r="H39" s="17"/>
      <c r="I39" s="17"/>
      <c r="J39" s="112"/>
      <c r="K39" s="130"/>
      <c r="L39" s="28">
        <v>0</v>
      </c>
      <c r="M39" s="17">
        <f t="shared" si="9"/>
        <v>305683.4115939769</v>
      </c>
      <c r="O39" s="19" t="s">
        <v>382</v>
      </c>
      <c r="P39" s="28">
        <v>74</v>
      </c>
      <c r="Q39" s="13">
        <v>66331.533485144479</v>
      </c>
      <c r="R39" s="13">
        <v>239351.8781088324</v>
      </c>
      <c r="S39" s="13">
        <v>0</v>
      </c>
      <c r="T39" s="35"/>
    </row>
    <row r="40" spans="2:20" x14ac:dyDescent="0.2">
      <c r="C40" s="6" t="s">
        <v>383</v>
      </c>
      <c r="E40" s="17"/>
      <c r="F40" s="17"/>
      <c r="G40" s="17"/>
      <c r="H40" s="17"/>
      <c r="I40" s="17"/>
      <c r="J40" s="112"/>
      <c r="K40" s="130"/>
      <c r="M40" s="17"/>
      <c r="T40" s="35"/>
    </row>
    <row r="41" spans="2:20" x14ac:dyDescent="0.2">
      <c r="B41" s="19">
        <f>B39+1</f>
        <v>24</v>
      </c>
      <c r="C41" s="105" t="s">
        <v>384</v>
      </c>
      <c r="E41" s="17">
        <v>150927.52203758305</v>
      </c>
      <c r="F41" s="17"/>
      <c r="G41" s="17">
        <f>E41</f>
        <v>150927.52203758305</v>
      </c>
      <c r="H41" s="17"/>
      <c r="I41" s="17"/>
      <c r="J41" s="112"/>
      <c r="K41" s="130"/>
      <c r="L41" s="28">
        <v>0</v>
      </c>
      <c r="M41" s="17">
        <f t="shared" si="9"/>
        <v>150927.52203758305</v>
      </c>
      <c r="O41" s="19" t="s">
        <v>385</v>
      </c>
      <c r="P41" s="28">
        <v>77</v>
      </c>
      <c r="Q41" s="13">
        <v>26194.90785653748</v>
      </c>
      <c r="R41" s="13">
        <v>124732.61418104559</v>
      </c>
      <c r="S41" s="13">
        <v>0</v>
      </c>
      <c r="T41" s="35"/>
    </row>
    <row r="42" spans="2:20" x14ac:dyDescent="0.2">
      <c r="B42" s="19">
        <f t="shared" ref="B42:B52" si="10">B41+1</f>
        <v>25</v>
      </c>
      <c r="C42" s="105" t="s">
        <v>386</v>
      </c>
      <c r="E42" s="17">
        <v>65848.377147061168</v>
      </c>
      <c r="F42" s="17"/>
      <c r="G42" s="17">
        <f>E42</f>
        <v>65848.377147061168</v>
      </c>
      <c r="H42" s="17"/>
      <c r="I42" s="17"/>
      <c r="J42" s="112"/>
      <c r="K42" s="130"/>
      <c r="L42" s="28">
        <v>0</v>
      </c>
      <c r="M42" s="17">
        <f t="shared" si="9"/>
        <v>65848.377147061168</v>
      </c>
      <c r="O42" s="19" t="s">
        <v>387</v>
      </c>
      <c r="P42" s="28">
        <v>80</v>
      </c>
      <c r="Q42" s="13">
        <v>10871.824947018506</v>
      </c>
      <c r="R42" s="13">
        <v>54976.552200042664</v>
      </c>
      <c r="S42" s="13">
        <v>0</v>
      </c>
      <c r="T42" s="35"/>
    </row>
    <row r="43" spans="2:20" x14ac:dyDescent="0.2">
      <c r="B43" s="19">
        <f t="shared" si="10"/>
        <v>26</v>
      </c>
      <c r="C43" s="6" t="s">
        <v>388</v>
      </c>
      <c r="E43" s="17">
        <v>407980.07155946712</v>
      </c>
      <c r="F43" s="17"/>
      <c r="G43" s="17">
        <v>407234.215351263</v>
      </c>
      <c r="H43" s="17"/>
      <c r="I43" s="17"/>
      <c r="J43" s="112"/>
      <c r="K43" s="130"/>
      <c r="L43" s="28">
        <v>0</v>
      </c>
      <c r="M43" s="17">
        <f t="shared" si="9"/>
        <v>407234.215351263</v>
      </c>
      <c r="O43" s="19" t="s">
        <v>389</v>
      </c>
      <c r="P43" s="28">
        <v>83</v>
      </c>
      <c r="Q43" s="13">
        <v>90526.297625461884</v>
      </c>
      <c r="R43" s="13">
        <v>316707.91772580112</v>
      </c>
      <c r="S43" s="13">
        <v>0</v>
      </c>
      <c r="T43" s="35"/>
    </row>
    <row r="44" spans="2:20" x14ac:dyDescent="0.2">
      <c r="B44" s="19">
        <f t="shared" si="10"/>
        <v>27</v>
      </c>
      <c r="C44" s="6" t="s">
        <v>390</v>
      </c>
      <c r="E44" s="17">
        <v>583743.7291515196</v>
      </c>
      <c r="F44" s="17"/>
      <c r="G44" s="17">
        <v>582676.54740726517</v>
      </c>
      <c r="H44" s="17"/>
      <c r="I44" s="17"/>
      <c r="J44" s="112"/>
      <c r="K44" s="130"/>
      <c r="L44" s="28">
        <v>0</v>
      </c>
      <c r="M44" s="17">
        <f t="shared" si="9"/>
        <v>582676.54740726517</v>
      </c>
      <c r="O44" s="19" t="s">
        <v>391</v>
      </c>
      <c r="P44" s="28">
        <v>86</v>
      </c>
      <c r="Q44" s="13">
        <v>134443.3062422114</v>
      </c>
      <c r="R44" s="13">
        <v>448233.2411650538</v>
      </c>
      <c r="S44" s="13">
        <v>0</v>
      </c>
      <c r="T44" s="35"/>
    </row>
    <row r="45" spans="2:20" x14ac:dyDescent="0.2">
      <c r="B45" s="19">
        <f t="shared" si="10"/>
        <v>28</v>
      </c>
      <c r="C45" s="6" t="s">
        <v>392</v>
      </c>
      <c r="E45" s="17">
        <v>293237.9955716416</v>
      </c>
      <c r="F45" s="17"/>
      <c r="G45" s="17">
        <v>292701.90718221996</v>
      </c>
      <c r="H45" s="17"/>
      <c r="I45" s="17"/>
      <c r="J45" s="112"/>
      <c r="K45" s="130"/>
      <c r="L45" s="28">
        <v>0</v>
      </c>
      <c r="M45" s="17">
        <f t="shared" si="9"/>
        <v>292701.90718221996</v>
      </c>
      <c r="O45" s="19" t="s">
        <v>393</v>
      </c>
      <c r="P45" s="28">
        <v>89</v>
      </c>
      <c r="Q45" s="13">
        <v>54411.832565596756</v>
      </c>
      <c r="R45" s="13">
        <v>238290.07461662323</v>
      </c>
      <c r="S45" s="13">
        <v>0</v>
      </c>
      <c r="T45" s="35"/>
    </row>
    <row r="46" spans="2:20" x14ac:dyDescent="0.2">
      <c r="B46" s="19">
        <f t="shared" si="10"/>
        <v>29</v>
      </c>
      <c r="C46" s="6" t="s">
        <v>394</v>
      </c>
      <c r="E46" s="17">
        <v>48458.119684596859</v>
      </c>
      <c r="F46" s="17"/>
      <c r="G46" s="17">
        <v>45349.940922692113</v>
      </c>
      <c r="H46" s="17"/>
      <c r="I46" s="17"/>
      <c r="J46" s="112"/>
      <c r="K46" s="130"/>
      <c r="L46" s="28">
        <v>0</v>
      </c>
      <c r="M46" s="17">
        <f t="shared" si="9"/>
        <v>45349.940922692113</v>
      </c>
      <c r="O46" s="19" t="s">
        <v>395</v>
      </c>
      <c r="P46" s="28">
        <v>92</v>
      </c>
      <c r="Q46" s="13">
        <v>8816.5672504434751</v>
      </c>
      <c r="R46" s="13">
        <v>36533.373672248636</v>
      </c>
      <c r="S46" s="13">
        <v>0</v>
      </c>
      <c r="T46" s="35"/>
    </row>
    <row r="47" spans="2:20" x14ac:dyDescent="0.2">
      <c r="C47" s="6" t="s">
        <v>396</v>
      </c>
      <c r="E47" s="17"/>
      <c r="F47" s="17"/>
      <c r="G47" s="17"/>
      <c r="H47" s="17"/>
      <c r="I47" s="17"/>
      <c r="J47" s="112"/>
      <c r="K47" s="130"/>
      <c r="M47" s="17"/>
      <c r="O47" s="1"/>
      <c r="Q47" s="17"/>
      <c r="R47" s="17"/>
      <c r="S47" s="17"/>
      <c r="T47" s="35"/>
    </row>
    <row r="48" spans="2:20" x14ac:dyDescent="0.2">
      <c r="B48" s="19">
        <f>B46+1</f>
        <v>30</v>
      </c>
      <c r="C48" s="105" t="s">
        <v>193</v>
      </c>
      <c r="E48" s="17">
        <v>12560.863985801008</v>
      </c>
      <c r="G48" s="35">
        <v>12560.863985801008</v>
      </c>
      <c r="L48" s="28">
        <v>0</v>
      </c>
      <c r="M48" s="17">
        <f t="shared" si="9"/>
        <v>12560.863985801008</v>
      </c>
      <c r="O48" s="19" t="s">
        <v>397</v>
      </c>
      <c r="P48" s="28">
        <v>95</v>
      </c>
      <c r="Q48" s="10">
        <v>2245.4336732255811</v>
      </c>
      <c r="R48" s="10">
        <v>10315.430312575427</v>
      </c>
      <c r="S48" s="10">
        <v>0</v>
      </c>
      <c r="T48" s="35"/>
    </row>
    <row r="49" spans="2:20" x14ac:dyDescent="0.2">
      <c r="B49" s="19">
        <f t="shared" si="10"/>
        <v>31</v>
      </c>
      <c r="C49" s="105" t="s">
        <v>29</v>
      </c>
      <c r="E49" s="17">
        <v>189555.60052844332</v>
      </c>
      <c r="G49" s="35">
        <v>130640.18478292545</v>
      </c>
      <c r="I49" s="17">
        <v>11615.535133857922</v>
      </c>
      <c r="K49" s="19" t="s">
        <v>398</v>
      </c>
      <c r="L49" s="28">
        <v>107</v>
      </c>
      <c r="M49" s="17">
        <f t="shared" si="9"/>
        <v>119024.64964906753</v>
      </c>
      <c r="O49" s="19" t="s">
        <v>399</v>
      </c>
      <c r="P49" s="28">
        <v>98</v>
      </c>
      <c r="Q49" s="10">
        <v>25378.078251326944</v>
      </c>
      <c r="R49" s="10">
        <v>105241.08922094478</v>
      </c>
      <c r="S49" s="10">
        <v>21.017310653740005</v>
      </c>
      <c r="T49" s="35"/>
    </row>
    <row r="50" spans="2:20" x14ac:dyDescent="0.2">
      <c r="B50" s="19">
        <f t="shared" si="10"/>
        <v>32</v>
      </c>
      <c r="C50" s="105" t="s">
        <v>191</v>
      </c>
      <c r="E50" s="17">
        <v>18476.647960205675</v>
      </c>
      <c r="G50" s="35">
        <v>18476.647960205675</v>
      </c>
      <c r="L50" s="28">
        <v>0</v>
      </c>
      <c r="M50" s="17">
        <f t="shared" si="9"/>
        <v>18476.647960205675</v>
      </c>
      <c r="O50" s="19" t="s">
        <v>400</v>
      </c>
      <c r="P50" s="28">
        <v>101</v>
      </c>
      <c r="Q50" s="10">
        <v>3176.9214016175324</v>
      </c>
      <c r="R50" s="10">
        <v>15299.726558588145</v>
      </c>
      <c r="S50" s="10">
        <v>0</v>
      </c>
      <c r="T50" s="35"/>
    </row>
    <row r="51" spans="2:20" x14ac:dyDescent="0.2">
      <c r="B51" s="19">
        <f t="shared" si="10"/>
        <v>33</v>
      </c>
      <c r="C51" s="6" t="s">
        <v>401</v>
      </c>
      <c r="E51" s="35">
        <v>18339.883386175716</v>
      </c>
      <c r="G51" s="35">
        <v>18339.883386175716</v>
      </c>
      <c r="I51" s="17">
        <v>0</v>
      </c>
      <c r="L51" s="28">
        <v>0</v>
      </c>
      <c r="M51" s="17">
        <f t="shared" si="9"/>
        <v>18339.883386175716</v>
      </c>
      <c r="O51" s="19" t="s">
        <v>402</v>
      </c>
      <c r="P51" s="28">
        <v>104</v>
      </c>
      <c r="Q51" s="13">
        <v>3490.1646868213684</v>
      </c>
      <c r="R51" s="13">
        <v>14849.718699354347</v>
      </c>
      <c r="S51" s="13">
        <v>0</v>
      </c>
      <c r="T51" s="35"/>
    </row>
    <row r="52" spans="2:20" x14ac:dyDescent="0.2">
      <c r="B52" s="19">
        <f t="shared" si="10"/>
        <v>34</v>
      </c>
      <c r="C52" s="6" t="s">
        <v>403</v>
      </c>
      <c r="E52" s="36">
        <f>SUM(E37:E51)</f>
        <v>2464291.6658636788</v>
      </c>
      <c r="G52" s="36">
        <f>SUM(G37:G51)</f>
        <v>2399359.0807846822</v>
      </c>
      <c r="I52" s="36">
        <f>SUM(I37:I51)</f>
        <v>11615.535133857922</v>
      </c>
      <c r="M52" s="36">
        <f>SUM(M37:M51)</f>
        <v>2387743.545650824</v>
      </c>
      <c r="Q52" s="36">
        <f>SUM(Q37:Q51)</f>
        <v>502356.90952213679</v>
      </c>
      <c r="R52" s="36">
        <f t="shared" ref="R52:S52" si="11">SUM(R37:R51)</f>
        <v>1896667.2547089774</v>
      </c>
      <c r="S52" s="36">
        <f t="shared" si="11"/>
        <v>334.91655356823969</v>
      </c>
      <c r="T52" s="35"/>
    </row>
    <row r="53" spans="2:20" x14ac:dyDescent="0.2">
      <c r="E53" s="35"/>
      <c r="G53" s="35"/>
      <c r="T53" s="35"/>
    </row>
    <row r="54" spans="2:20" ht="13.5" thickBot="1" x14ac:dyDescent="0.25">
      <c r="B54" s="19">
        <f>B52+1</f>
        <v>35</v>
      </c>
      <c r="C54" s="6" t="s">
        <v>404</v>
      </c>
      <c r="E54" s="39">
        <f>E17+E24+E34+E52</f>
        <v>5329890.4041851545</v>
      </c>
      <c r="G54" s="39">
        <f>G17+G24+G34+G52</f>
        <v>5244256.9765455211</v>
      </c>
      <c r="I54" s="39">
        <f>I17+I24+I34+I52</f>
        <v>50956.624806792992</v>
      </c>
      <c r="M54" s="39">
        <f>M17+M24+M34+M52</f>
        <v>5193300.3517387267</v>
      </c>
      <c r="O54" s="1"/>
      <c r="Q54" s="39">
        <f>Q17+Q24+Q34+Q52</f>
        <v>1104833.7293178835</v>
      </c>
      <c r="R54" s="39">
        <f t="shared" ref="R54:S54" si="12">R17+R24+R34+R52</f>
        <v>4003735.9645917513</v>
      </c>
      <c r="S54" s="39">
        <f t="shared" si="12"/>
        <v>135687.28263588599</v>
      </c>
      <c r="T54" s="35"/>
    </row>
    <row r="55" spans="2:20" ht="13.5" thickTop="1" x14ac:dyDescent="0.2">
      <c r="E55" s="35"/>
      <c r="G55" s="35"/>
      <c r="Q55" s="35"/>
      <c r="R55" s="35"/>
      <c r="S55" s="35"/>
    </row>
    <row r="56" spans="2:20" x14ac:dyDescent="0.2">
      <c r="E56" s="35"/>
      <c r="G56" s="35"/>
      <c r="I56" s="35"/>
      <c r="M56" s="35"/>
      <c r="O56" s="1"/>
      <c r="Q56" s="35"/>
      <c r="R56" s="35"/>
      <c r="S56" s="35"/>
    </row>
    <row r="57" spans="2:20" x14ac:dyDescent="0.2">
      <c r="O57" s="1"/>
    </row>
    <row r="58" spans="2:20" x14ac:dyDescent="0.2">
      <c r="B58" s="103"/>
    </row>
    <row r="60" spans="2:20" x14ac:dyDescent="0.2">
      <c r="O60" s="1"/>
    </row>
    <row r="63" spans="2:20" x14ac:dyDescent="0.2">
      <c r="O63" s="1"/>
    </row>
    <row r="65" spans="15:15" x14ac:dyDescent="0.2">
      <c r="O65" s="1"/>
    </row>
    <row r="66" spans="15:15" x14ac:dyDescent="0.2">
      <c r="O66" s="1"/>
    </row>
  </sheetData>
  <mergeCells count="2">
    <mergeCell ref="B2:S2"/>
    <mergeCell ref="B3:S3"/>
  </mergeCells>
  <printOptions horizontalCentered="1"/>
  <pageMargins left="0.7" right="0.7" top="0.75" bottom="0.75" header="0.3" footer="0.3"/>
  <pageSetup scale="51" orientation="landscape" r:id="rId1"/>
  <headerFooter>
    <oddHeader xml:space="preserve">&amp;R&amp;"Arial,Regular"&amp;10Filed: 2025-02-28
EB-2025-0064
Phase 3 Exhibit 7
Tab 3
Schedule 5
Attachment 8
Page 1 of 6
</oddHeader>
  </headerFooter>
  <colBreaks count="1" manualBreakCount="1">
    <brk id="20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A18E-66BB-435B-A0FF-B49FF442BB22}">
  <dimension ref="A1:AD58"/>
  <sheetViews>
    <sheetView view="pageBreakPreview" zoomScale="70" zoomScaleNormal="100" zoomScaleSheetLayoutView="70" workbookViewId="0">
      <selection activeCell="AB18" sqref="AB18"/>
    </sheetView>
  </sheetViews>
  <sheetFormatPr defaultColWidth="9.140625" defaultRowHeight="12.75" x14ac:dyDescent="0.2"/>
  <cols>
    <col min="1" max="1" width="5.5703125" style="19" customWidth="1"/>
    <col min="2" max="2" width="44.5703125" style="6" customWidth="1"/>
    <col min="3" max="3" width="1.5703125" style="6" customWidth="1"/>
    <col min="4" max="4" width="20.140625" style="6" customWidth="1"/>
    <col min="5" max="5" width="1.5703125" style="6" customWidth="1"/>
    <col min="6" max="6" width="17.140625" style="6" customWidth="1"/>
    <col min="7" max="7" width="1.5703125" style="6" customWidth="1"/>
    <col min="8" max="8" width="24.5703125" style="19" customWidth="1"/>
    <col min="9" max="9" width="1.5703125" style="6" customWidth="1"/>
    <col min="10" max="10" width="17.140625" style="6" customWidth="1"/>
    <col min="11" max="11" width="1.5703125" style="6" customWidth="1"/>
    <col min="12" max="12" width="20" style="19" customWidth="1"/>
    <col min="13" max="13" width="1.5703125" style="6" customWidth="1"/>
    <col min="14" max="14" width="10.5703125" style="6" customWidth="1"/>
    <col min="15" max="16" width="11.5703125" style="6" customWidth="1"/>
    <col min="17" max="18" width="11.5703125" style="6" hidden="1" customWidth="1"/>
    <col min="19" max="19" width="11.5703125" style="6" customWidth="1"/>
    <col min="20" max="20" width="11.42578125" style="6" customWidth="1"/>
    <col min="21" max="29" width="10.5703125" style="6" customWidth="1"/>
    <col min="30" max="16384" width="9.140625" style="6"/>
  </cols>
  <sheetData>
    <row r="1" spans="1:30" ht="52.7" customHeight="1" x14ac:dyDescent="0.2"/>
    <row r="2" spans="1:30" ht="15" customHeight="1" x14ac:dyDescent="0.2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 t="s">
        <v>0</v>
      </c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</row>
    <row r="3" spans="1:30" ht="15" customHeight="1" x14ac:dyDescent="0.2">
      <c r="A3" s="234" t="s">
        <v>405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 t="s">
        <v>406</v>
      </c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</row>
    <row r="5" spans="1:30" x14ac:dyDescent="0.2">
      <c r="D5" s="19" t="s">
        <v>325</v>
      </c>
    </row>
    <row r="6" spans="1:30" x14ac:dyDescent="0.2">
      <c r="A6" s="19" t="s">
        <v>3</v>
      </c>
      <c r="D6" s="19" t="s">
        <v>7</v>
      </c>
      <c r="F6" s="19" t="s">
        <v>326</v>
      </c>
      <c r="H6" s="19" t="s">
        <v>327</v>
      </c>
      <c r="I6" s="19"/>
      <c r="J6" s="19" t="s">
        <v>328</v>
      </c>
      <c r="L6" s="19" t="s">
        <v>87</v>
      </c>
      <c r="N6" s="19" t="s">
        <v>407</v>
      </c>
      <c r="O6" s="19" t="s">
        <v>407</v>
      </c>
      <c r="P6" s="19" t="s">
        <v>407</v>
      </c>
      <c r="Q6" s="19" t="s">
        <v>407</v>
      </c>
      <c r="R6" s="19" t="s">
        <v>407</v>
      </c>
      <c r="S6" s="19" t="s">
        <v>407</v>
      </c>
      <c r="T6" s="19" t="s">
        <v>407</v>
      </c>
      <c r="U6" s="19" t="s">
        <v>407</v>
      </c>
      <c r="V6" s="19" t="s">
        <v>407</v>
      </c>
      <c r="W6" s="19" t="s">
        <v>407</v>
      </c>
      <c r="X6" s="19" t="s">
        <v>407</v>
      </c>
      <c r="Y6" s="19" t="s">
        <v>407</v>
      </c>
      <c r="Z6" s="19" t="s">
        <v>407</v>
      </c>
      <c r="AA6" s="19" t="s">
        <v>407</v>
      </c>
      <c r="AB6" s="19" t="s">
        <v>407</v>
      </c>
      <c r="AC6" s="19" t="s">
        <v>407</v>
      </c>
    </row>
    <row r="7" spans="1:30" x14ac:dyDescent="0.2">
      <c r="A7" s="18" t="s">
        <v>5</v>
      </c>
      <c r="B7" s="101" t="s">
        <v>6</v>
      </c>
      <c r="D7" s="18" t="s">
        <v>330</v>
      </c>
      <c r="F7" s="18" t="s">
        <v>85</v>
      </c>
      <c r="H7" s="18" t="s">
        <v>88</v>
      </c>
      <c r="I7" s="19"/>
      <c r="J7" s="18" t="s">
        <v>331</v>
      </c>
      <c r="L7" s="18" t="s">
        <v>88</v>
      </c>
      <c r="N7" s="18" t="s">
        <v>408</v>
      </c>
      <c r="O7" s="18" t="s">
        <v>409</v>
      </c>
      <c r="P7" s="18" t="s">
        <v>410</v>
      </c>
      <c r="Q7" s="18" t="s">
        <v>46</v>
      </c>
      <c r="R7" s="18" t="s">
        <v>47</v>
      </c>
      <c r="S7" s="18" t="s">
        <v>411</v>
      </c>
      <c r="T7" s="18" t="s">
        <v>412</v>
      </c>
      <c r="U7" s="18" t="s">
        <v>413</v>
      </c>
      <c r="V7" s="18" t="s">
        <v>414</v>
      </c>
      <c r="W7" s="18" t="s">
        <v>415</v>
      </c>
      <c r="X7" s="18" t="s">
        <v>416</v>
      </c>
      <c r="Y7" s="18" t="s">
        <v>417</v>
      </c>
      <c r="Z7" s="18" t="s">
        <v>418</v>
      </c>
      <c r="AA7" s="102" t="s">
        <v>419</v>
      </c>
      <c r="AB7" s="18" t="s">
        <v>420</v>
      </c>
      <c r="AC7" s="18" t="s">
        <v>421</v>
      </c>
    </row>
    <row r="8" spans="1:30" x14ac:dyDescent="0.2">
      <c r="D8" s="103" t="s">
        <v>64</v>
      </c>
      <c r="F8" s="103" t="s">
        <v>13</v>
      </c>
      <c r="H8" s="103" t="s">
        <v>14</v>
      </c>
      <c r="J8" s="103" t="s">
        <v>15</v>
      </c>
      <c r="L8" s="103" t="s">
        <v>16</v>
      </c>
      <c r="N8" s="103" t="s">
        <v>65</v>
      </c>
      <c r="O8" s="103" t="s">
        <v>66</v>
      </c>
      <c r="P8" s="103" t="s">
        <v>67</v>
      </c>
      <c r="Q8" s="103" t="s">
        <v>68</v>
      </c>
      <c r="R8" s="103" t="s">
        <v>69</v>
      </c>
      <c r="S8" s="19" t="s">
        <v>68</v>
      </c>
      <c r="T8" s="19" t="s">
        <v>69</v>
      </c>
      <c r="U8" s="103" t="s">
        <v>70</v>
      </c>
      <c r="V8" s="103" t="s">
        <v>71</v>
      </c>
      <c r="W8" s="103" t="s">
        <v>72</v>
      </c>
      <c r="X8" s="103" t="s">
        <v>73</v>
      </c>
      <c r="Y8" s="103" t="s">
        <v>74</v>
      </c>
      <c r="Z8" s="103" t="s">
        <v>75</v>
      </c>
      <c r="AA8" s="103" t="s">
        <v>76</v>
      </c>
      <c r="AB8" s="103" t="s">
        <v>77</v>
      </c>
      <c r="AC8" s="103" t="s">
        <v>78</v>
      </c>
    </row>
    <row r="10" spans="1:30" x14ac:dyDescent="0.2">
      <c r="B10" s="11" t="s">
        <v>335</v>
      </c>
    </row>
    <row r="11" spans="1:30" x14ac:dyDescent="0.2">
      <c r="A11" s="19">
        <v>1</v>
      </c>
      <c r="B11" s="6" t="s">
        <v>336</v>
      </c>
      <c r="D11" s="17">
        <v>270929.52717932063</v>
      </c>
      <c r="J11" s="17">
        <f>D11-F11</f>
        <v>270929.52717932063</v>
      </c>
      <c r="L11" s="19" t="s">
        <v>422</v>
      </c>
      <c r="N11" s="17">
        <v>178880.33443915378</v>
      </c>
      <c r="O11" s="17">
        <v>69383.573866603023</v>
      </c>
      <c r="P11" s="17">
        <v>6297.2593833721794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637.1758591763579</v>
      </c>
      <c r="Z11" s="17">
        <v>54.670996477038791</v>
      </c>
      <c r="AA11" s="17">
        <v>0</v>
      </c>
      <c r="AB11" s="17">
        <v>15676.512634538278</v>
      </c>
      <c r="AC11" s="17">
        <v>0</v>
      </c>
      <c r="AD11" s="35"/>
    </row>
    <row r="12" spans="1:30" x14ac:dyDescent="0.2">
      <c r="A12" s="19">
        <f>A11+1</f>
        <v>2</v>
      </c>
      <c r="B12" s="6" t="s">
        <v>338</v>
      </c>
      <c r="D12" s="17">
        <v>138979.68258070419</v>
      </c>
      <c r="J12" s="17">
        <f t="shared" ref="J12:J16" si="0">D12-F12</f>
        <v>138979.68258070419</v>
      </c>
      <c r="L12" s="19" t="s">
        <v>423</v>
      </c>
      <c r="N12" s="17">
        <v>76854.231793669431</v>
      </c>
      <c r="O12" s="17">
        <v>51475.616449695081</v>
      </c>
      <c r="P12" s="17">
        <v>4522.1534478489257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2.5001909698624809</v>
      </c>
      <c r="Z12" s="17">
        <v>0</v>
      </c>
      <c r="AA12" s="17">
        <v>1502.627000678041</v>
      </c>
      <c r="AB12" s="17">
        <v>4622.5536978428727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340</v>
      </c>
      <c r="D13" s="17">
        <v>6857.6208003154688</v>
      </c>
      <c r="J13" s="17">
        <f t="shared" si="0"/>
        <v>6857.6208003154688</v>
      </c>
      <c r="L13" s="19" t="s">
        <v>424</v>
      </c>
      <c r="N13" s="17">
        <v>3781.516991091431</v>
      </c>
      <c r="O13" s="17">
        <v>2532.7937536871132</v>
      </c>
      <c r="P13" s="17">
        <v>222.50694204157028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0.12301879041470183</v>
      </c>
      <c r="Z13" s="17">
        <v>0</v>
      </c>
      <c r="AA13" s="17">
        <v>93.233083100495676</v>
      </c>
      <c r="AB13" s="17">
        <v>227.44701160444384</v>
      </c>
      <c r="AC13" s="17">
        <v>0</v>
      </c>
      <c r="AD13" s="35"/>
    </row>
    <row r="14" spans="1:30" x14ac:dyDescent="0.2">
      <c r="A14" s="19">
        <f t="shared" si="1"/>
        <v>4</v>
      </c>
      <c r="B14" s="6" t="s">
        <v>342</v>
      </c>
      <c r="D14" s="17">
        <v>104440.2785921582</v>
      </c>
      <c r="F14" s="35">
        <v>-7493.093779438952</v>
      </c>
      <c r="H14" s="19" t="s">
        <v>425</v>
      </c>
      <c r="J14" s="17">
        <f t="shared" si="0"/>
        <v>111933.37237159714</v>
      </c>
      <c r="L14" s="19" t="s">
        <v>426</v>
      </c>
      <c r="N14" s="17">
        <v>54572.504312963363</v>
      </c>
      <c r="O14" s="17">
        <v>31262.572889390882</v>
      </c>
      <c r="P14" s="17">
        <v>10823.389666541996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1372.2917068093625</v>
      </c>
      <c r="Z14" s="17">
        <v>266.32806540565878</v>
      </c>
      <c r="AA14" s="17">
        <v>199.13732512473226</v>
      </c>
      <c r="AB14" s="17">
        <v>5944.0546259222028</v>
      </c>
      <c r="AC14" s="17">
        <v>0</v>
      </c>
      <c r="AD14" s="35"/>
    </row>
    <row r="15" spans="1:30" x14ac:dyDescent="0.2">
      <c r="A15" s="19">
        <f t="shared" si="1"/>
        <v>5</v>
      </c>
      <c r="B15" s="6" t="s">
        <v>345</v>
      </c>
      <c r="D15" s="17">
        <v>14324.690465038228</v>
      </c>
      <c r="J15" s="17">
        <f t="shared" si="0"/>
        <v>14324.690465038228</v>
      </c>
      <c r="L15" s="19" t="s">
        <v>427</v>
      </c>
      <c r="N15" s="17">
        <v>7496.9697679692581</v>
      </c>
      <c r="O15" s="17">
        <v>4334.8190820417858</v>
      </c>
      <c r="P15" s="17">
        <v>1410.9879286580035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193.21308142471432</v>
      </c>
      <c r="Z15" s="17">
        <v>37.497906554104617</v>
      </c>
      <c r="AA15" s="17">
        <v>14.304023908463684</v>
      </c>
      <c r="AB15" s="17">
        <v>836.89867448189773</v>
      </c>
      <c r="AC15" s="17">
        <v>0</v>
      </c>
      <c r="AD15" s="35"/>
    </row>
    <row r="16" spans="1:30" x14ac:dyDescent="0.2">
      <c r="A16" s="19">
        <f t="shared" si="1"/>
        <v>6</v>
      </c>
      <c r="B16" s="6" t="s">
        <v>218</v>
      </c>
      <c r="D16" s="17">
        <v>2849.7936423711335</v>
      </c>
      <c r="J16" s="17">
        <f t="shared" si="0"/>
        <v>2849.7936423711335</v>
      </c>
      <c r="L16" s="19" t="s">
        <v>422</v>
      </c>
      <c r="N16" s="17">
        <v>1881.5669341663111</v>
      </c>
      <c r="O16" s="17">
        <v>729.81660488840714</v>
      </c>
      <c r="P16" s="17">
        <v>66.238220477231778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6.7021846288142282</v>
      </c>
      <c r="Z16" s="17">
        <v>0.57506119692609015</v>
      </c>
      <c r="AA16" s="17">
        <v>0</v>
      </c>
      <c r="AB16" s="17">
        <v>164.89463701344343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348</v>
      </c>
      <c r="D17" s="36">
        <f>SUM(D11:D16)</f>
        <v>538381.59325990768</v>
      </c>
      <c r="F17" s="37">
        <f>SUM(F11:F16)</f>
        <v>-7493.093779438952</v>
      </c>
      <c r="J17" s="36">
        <f>SUM(J11:J16)</f>
        <v>545874.68703934667</v>
      </c>
      <c r="N17" s="36">
        <f t="shared" ref="N17:AB17" si="2">SUM(N11:N16)</f>
        <v>323467.12423901359</v>
      </c>
      <c r="O17" s="36">
        <f t="shared" si="2"/>
        <v>159719.1926463063</v>
      </c>
      <c r="P17" s="36">
        <f t="shared" si="2"/>
        <v>23342.535588939911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2212.0060417995264</v>
      </c>
      <c r="Z17" s="36">
        <f t="shared" si="2"/>
        <v>359.07202963372822</v>
      </c>
      <c r="AA17" s="36">
        <f t="shared" si="2"/>
        <v>1809.3014328117326</v>
      </c>
      <c r="AB17" s="36">
        <f t="shared" si="2"/>
        <v>27472.361281403137</v>
      </c>
      <c r="AC17" s="36">
        <f>SUM(AC11:AC16)</f>
        <v>0</v>
      </c>
      <c r="AD17" s="35"/>
    </row>
    <row r="18" spans="1:30" x14ac:dyDescent="0.2"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349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350</v>
      </c>
      <c r="D20" s="17">
        <v>18069.804061028441</v>
      </c>
      <c r="J20" s="17">
        <f t="shared" ref="J20:J23" si="3">D20-F20</f>
        <v>18069.804061028441</v>
      </c>
      <c r="L20" s="19" t="s">
        <v>424</v>
      </c>
      <c r="N20" s="17">
        <v>9964.2825219103051</v>
      </c>
      <c r="O20" s="17">
        <v>6673.901661931709</v>
      </c>
      <c r="P20" s="17">
        <v>586.30492440247292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0.32415403291417416</v>
      </c>
      <c r="Z20" s="17">
        <v>0</v>
      </c>
      <c r="AA20" s="17">
        <v>245.66881031888465</v>
      </c>
      <c r="AB20" s="17">
        <v>599.32198843215349</v>
      </c>
      <c r="AC20" s="17">
        <v>0</v>
      </c>
      <c r="AD20" s="35"/>
    </row>
    <row r="21" spans="1:30" x14ac:dyDescent="0.2">
      <c r="A21" s="19">
        <f>A20+1</f>
        <v>9</v>
      </c>
      <c r="B21" s="6" t="s">
        <v>351</v>
      </c>
      <c r="D21" s="17">
        <v>12594.453556751592</v>
      </c>
      <c r="F21" s="17">
        <v>5495.4447783159658</v>
      </c>
      <c r="H21" s="19" t="s">
        <v>428</v>
      </c>
      <c r="J21" s="17">
        <f t="shared" si="3"/>
        <v>7099.0087784356265</v>
      </c>
      <c r="L21" s="19" t="s">
        <v>429</v>
      </c>
      <c r="N21" s="17">
        <v>6528.5891246030496</v>
      </c>
      <c r="O21" s="17">
        <v>4788.0313307172482</v>
      </c>
      <c r="P21" s="17">
        <v>456.60144578646765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53.691887848294357</v>
      </c>
      <c r="Z21" s="17">
        <v>0</v>
      </c>
      <c r="AA21" s="17">
        <v>171.86007481922138</v>
      </c>
      <c r="AB21" s="17">
        <v>595.67969297731065</v>
      </c>
      <c r="AC21" s="17">
        <v>0</v>
      </c>
      <c r="AD21" s="35"/>
    </row>
    <row r="22" spans="1:30" x14ac:dyDescent="0.2">
      <c r="A22" s="19">
        <f t="shared" ref="A22:A24" si="4">A21+1</f>
        <v>10</v>
      </c>
      <c r="B22" s="6" t="s">
        <v>354</v>
      </c>
      <c r="D22" s="17">
        <v>940.68031530198107</v>
      </c>
      <c r="J22" s="17">
        <f t="shared" si="3"/>
        <v>940.68031530198107</v>
      </c>
      <c r="L22" s="19" t="s">
        <v>430</v>
      </c>
      <c r="N22" s="17">
        <v>531.18040544722521</v>
      </c>
      <c r="O22" s="17">
        <v>348.19243030594123</v>
      </c>
      <c r="P22" s="17">
        <v>13.141453101011562</v>
      </c>
      <c r="Q22" s="17">
        <v>0</v>
      </c>
      <c r="R22" s="17">
        <v>0</v>
      </c>
      <c r="S22" s="17">
        <v>0</v>
      </c>
      <c r="T22" s="17">
        <v>0</v>
      </c>
      <c r="U22" s="17">
        <v>14.134857380232466</v>
      </c>
      <c r="V22" s="17">
        <v>0.88840039449626063</v>
      </c>
      <c r="W22" s="17">
        <v>14.489002855242063</v>
      </c>
      <c r="X22" s="17">
        <v>0.96553814959623618</v>
      </c>
      <c r="Y22" s="17">
        <v>1.2889121508145027</v>
      </c>
      <c r="Z22" s="17">
        <v>0.13048027851073338</v>
      </c>
      <c r="AA22" s="17">
        <v>4.1339202011272089</v>
      </c>
      <c r="AB22" s="17">
        <v>12.134915037783557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356</v>
      </c>
      <c r="D23" s="17">
        <v>2164.0334581366324</v>
      </c>
      <c r="J23" s="17">
        <f t="shared" si="3"/>
        <v>2164.0334581366324</v>
      </c>
      <c r="L23" s="19" t="s">
        <v>431</v>
      </c>
      <c r="N23" s="17">
        <v>1124.5752436953617</v>
      </c>
      <c r="O23" s="17">
        <v>652.43510150876773</v>
      </c>
      <c r="P23" s="17">
        <v>211.66907821774635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28.969913495298449</v>
      </c>
      <c r="Z23" s="17">
        <v>5.6248375324150857</v>
      </c>
      <c r="AA23" s="17">
        <v>15.221100155063281</v>
      </c>
      <c r="AB23" s="17">
        <v>125.53818353197981</v>
      </c>
      <c r="AC23" s="17">
        <v>0</v>
      </c>
      <c r="AD23" s="35"/>
    </row>
    <row r="24" spans="1:30" x14ac:dyDescent="0.2">
      <c r="A24" s="19">
        <f t="shared" si="4"/>
        <v>12</v>
      </c>
      <c r="B24" s="6" t="s">
        <v>358</v>
      </c>
      <c r="D24" s="36">
        <f>SUM(D20:D23)</f>
        <v>33768.971391218649</v>
      </c>
      <c r="F24" s="36">
        <f>SUM(F20:F23)</f>
        <v>5495.4447783159658</v>
      </c>
      <c r="H24" s="104"/>
      <c r="J24" s="36">
        <f>SUM(J20:J23)</f>
        <v>28273.526612902682</v>
      </c>
      <c r="N24" s="36">
        <f t="shared" ref="N24:AB24" si="5">SUM(N20:N23)</f>
        <v>18148.627295655944</v>
      </c>
      <c r="O24" s="36">
        <f t="shared" si="5"/>
        <v>12462.560524463664</v>
      </c>
      <c r="P24" s="36">
        <f t="shared" si="5"/>
        <v>1267.7169015076986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14.134857380232466</v>
      </c>
      <c r="V24" s="36">
        <f t="shared" si="5"/>
        <v>0.88840039449626063</v>
      </c>
      <c r="W24" s="36">
        <f t="shared" si="5"/>
        <v>14.489002855242063</v>
      </c>
      <c r="X24" s="36">
        <f t="shared" si="5"/>
        <v>0.96553814959623618</v>
      </c>
      <c r="Y24" s="36">
        <f t="shared" si="5"/>
        <v>84.274867527321476</v>
      </c>
      <c r="Z24" s="36">
        <f t="shared" si="5"/>
        <v>5.7553178109258187</v>
      </c>
      <c r="AA24" s="36">
        <f t="shared" si="5"/>
        <v>436.88390549429647</v>
      </c>
      <c r="AB24" s="36">
        <f t="shared" si="5"/>
        <v>1332.6747799792274</v>
      </c>
      <c r="AC24" s="36">
        <f>SUM(AC20:AC23)</f>
        <v>0</v>
      </c>
      <c r="AD24" s="35"/>
    </row>
    <row r="25" spans="1:30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359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360</v>
      </c>
      <c r="D27" s="17">
        <v>1027.3968883345722</v>
      </c>
      <c r="J27" s="17">
        <f t="shared" ref="J27:J33" si="6">D27-F27</f>
        <v>1027.3968883345722</v>
      </c>
      <c r="L27" s="19" t="s">
        <v>432</v>
      </c>
      <c r="N27" s="17">
        <v>561.05978716691493</v>
      </c>
      <c r="O27" s="17">
        <v>361.70314326916213</v>
      </c>
      <c r="P27" s="17">
        <v>52.911113851571905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1.7197337847930125E-2</v>
      </c>
      <c r="AA27" s="17">
        <v>10.04071377420588</v>
      </c>
      <c r="AB27" s="17">
        <v>41.664932934869292</v>
      </c>
      <c r="AC27" s="17">
        <v>0</v>
      </c>
      <c r="AD27" s="35"/>
    </row>
    <row r="28" spans="1:30" x14ac:dyDescent="0.2">
      <c r="A28" s="19">
        <f>A27+1</f>
        <v>14</v>
      </c>
      <c r="B28" s="6" t="s">
        <v>362</v>
      </c>
      <c r="D28" s="17">
        <v>135.75366221986278</v>
      </c>
      <c r="J28" s="17">
        <f t="shared" si="6"/>
        <v>135.75366221986278</v>
      </c>
      <c r="L28" s="19" t="s">
        <v>433</v>
      </c>
      <c r="N28" s="17">
        <v>74.134856448389428</v>
      </c>
      <c r="O28" s="17">
        <v>47.793142935074002</v>
      </c>
      <c r="P28" s="17">
        <v>6.991336609094235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2.272346373438212E-3</v>
      </c>
      <c r="AA28" s="17">
        <v>1.3267157820182016</v>
      </c>
      <c r="AB28" s="17">
        <v>5.5053380989134855</v>
      </c>
      <c r="AC28" s="17">
        <v>0</v>
      </c>
      <c r="AD28" s="35"/>
    </row>
    <row r="29" spans="1:30" x14ac:dyDescent="0.2">
      <c r="A29" s="19">
        <f t="shared" ref="A29:A33" si="7">A28+1</f>
        <v>15</v>
      </c>
      <c r="B29" s="6" t="s">
        <v>364</v>
      </c>
      <c r="D29" s="17">
        <v>5975.1599630035262</v>
      </c>
      <c r="J29" s="17">
        <f t="shared" si="6"/>
        <v>5975.1599630035262</v>
      </c>
      <c r="L29" s="19" t="s">
        <v>434</v>
      </c>
      <c r="N29" s="17">
        <v>3263.0252390245832</v>
      </c>
      <c r="O29" s="17">
        <v>2103.6019912984393</v>
      </c>
      <c r="P29" s="17">
        <v>307.72175064333919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0.10001669826523216</v>
      </c>
      <c r="AA29" s="17">
        <v>58.395028858677691</v>
      </c>
      <c r="AB29" s="17">
        <v>242.31593648022206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366</v>
      </c>
      <c r="D30" s="17">
        <v>22094.044389053375</v>
      </c>
      <c r="J30" s="17">
        <f t="shared" si="6"/>
        <v>22094.044389053375</v>
      </c>
      <c r="L30" s="19" t="s">
        <v>435</v>
      </c>
      <c r="N30" s="17">
        <v>12065.522081415796</v>
      </c>
      <c r="O30" s="17">
        <v>7778.3818442387301</v>
      </c>
      <c r="P30" s="17">
        <v>1137.8470300858012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0.36982664644978192</v>
      </c>
      <c r="AA30" s="17">
        <v>215.92432130555775</v>
      </c>
      <c r="AB30" s="17">
        <v>895.99928536104119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368</v>
      </c>
      <c r="D31" s="17">
        <v>0</v>
      </c>
      <c r="J31" s="17">
        <f t="shared" si="6"/>
        <v>0</v>
      </c>
      <c r="L31" s="19" t="s">
        <v>436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370</v>
      </c>
      <c r="D32" s="17">
        <v>0</v>
      </c>
      <c r="J32" s="17">
        <f t="shared" si="6"/>
        <v>0</v>
      </c>
      <c r="L32" s="19" t="s">
        <v>286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372</v>
      </c>
      <c r="D33" s="17">
        <v>1093.9002420090587</v>
      </c>
      <c r="F33" s="17">
        <v>1036.8177511340325</v>
      </c>
      <c r="H33" s="19" t="s">
        <v>437</v>
      </c>
      <c r="J33" s="17">
        <f t="shared" si="6"/>
        <v>57.082490875026224</v>
      </c>
      <c r="L33" s="19" t="s">
        <v>438</v>
      </c>
      <c r="N33" s="17">
        <v>570.8314938454331</v>
      </c>
      <c r="O33" s="17">
        <v>330.07040482297288</v>
      </c>
      <c r="P33" s="17">
        <v>107.43491998037608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14.711558844759395</v>
      </c>
      <c r="Z33" s="17">
        <v>2.8551517048079251</v>
      </c>
      <c r="AA33" s="17">
        <v>4.2738840739585999</v>
      </c>
      <c r="AB33" s="17">
        <v>63.722828736750586</v>
      </c>
      <c r="AC33" s="17">
        <v>0</v>
      </c>
      <c r="AD33" s="35"/>
    </row>
    <row r="34" spans="1:30" x14ac:dyDescent="0.2">
      <c r="A34" s="19">
        <f>A33+1</f>
        <v>20</v>
      </c>
      <c r="B34" s="6" t="s">
        <v>375</v>
      </c>
      <c r="D34" s="36">
        <f>SUM(D27:D33)</f>
        <v>30326.255144620394</v>
      </c>
      <c r="F34" s="36">
        <f>SUM(F27:F33)</f>
        <v>1036.8177511340325</v>
      </c>
      <c r="J34" s="36">
        <f>SUM(J27:J33)</f>
        <v>29289.437393486362</v>
      </c>
      <c r="N34" s="36">
        <f t="shared" ref="N34:AC34" si="8">SUM(N27:N33)</f>
        <v>16534.573457901115</v>
      </c>
      <c r="O34" s="36">
        <f t="shared" si="8"/>
        <v>10621.550526564379</v>
      </c>
      <c r="P34" s="36">
        <f t="shared" si="8"/>
        <v>1612.9061511701825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14.711558844759395</v>
      </c>
      <c r="Z34" s="36">
        <f t="shared" si="8"/>
        <v>3.3444647337443074</v>
      </c>
      <c r="AA34" s="36">
        <f t="shared" si="8"/>
        <v>289.96066379441811</v>
      </c>
      <c r="AB34" s="36">
        <f t="shared" si="8"/>
        <v>1249.2083216117967</v>
      </c>
      <c r="AC34" s="36">
        <f t="shared" si="8"/>
        <v>0</v>
      </c>
      <c r="AD34" s="35"/>
    </row>
    <row r="35" spans="1:30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x14ac:dyDescent="0.2">
      <c r="B36" s="11" t="s">
        <v>439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x14ac:dyDescent="0.2">
      <c r="A37" s="19">
        <f>A34+1</f>
        <v>21</v>
      </c>
      <c r="B37" s="6" t="s">
        <v>377</v>
      </c>
      <c r="D37" s="17">
        <v>64030.452893941489</v>
      </c>
      <c r="E37" s="17"/>
      <c r="F37" s="17"/>
      <c r="G37" s="17"/>
      <c r="H37" s="130"/>
      <c r="I37" s="17"/>
      <c r="J37" s="17">
        <f t="shared" ref="J37:J51" si="9">D37-F37</f>
        <v>64030.452893941489</v>
      </c>
      <c r="L37" s="19" t="s">
        <v>440</v>
      </c>
      <c r="N37" s="17">
        <v>26356.832533497509</v>
      </c>
      <c r="O37" s="17">
        <v>17038.577572488975</v>
      </c>
      <c r="P37" s="17">
        <v>2485.5985027702891</v>
      </c>
      <c r="Q37" s="17">
        <v>0</v>
      </c>
      <c r="R37" s="17">
        <v>0</v>
      </c>
      <c r="S37" s="17">
        <v>0</v>
      </c>
      <c r="T37" s="17">
        <v>0</v>
      </c>
      <c r="U37" s="17">
        <v>8047.0537831982083</v>
      </c>
      <c r="V37" s="17">
        <v>0</v>
      </c>
      <c r="W37" s="17">
        <v>8144.2944980207176</v>
      </c>
      <c r="X37" s="17">
        <v>0</v>
      </c>
      <c r="Y37" s="17">
        <v>0</v>
      </c>
      <c r="Z37" s="17">
        <v>0.8078770998161483</v>
      </c>
      <c r="AA37" s="17">
        <v>0</v>
      </c>
      <c r="AB37" s="17">
        <v>1957.2881268659769</v>
      </c>
      <c r="AC37" s="17">
        <v>0</v>
      </c>
      <c r="AD37" s="35"/>
    </row>
    <row r="38" spans="1:30" x14ac:dyDescent="0.2">
      <c r="A38" s="19">
        <f>A37+1</f>
        <v>22</v>
      </c>
      <c r="B38" s="6" t="s">
        <v>379</v>
      </c>
      <c r="D38" s="17">
        <v>12439.588642790051</v>
      </c>
      <c r="E38" s="17"/>
      <c r="F38" s="17"/>
      <c r="G38" s="17"/>
      <c r="H38" s="130"/>
      <c r="I38" s="17"/>
      <c r="J38" s="17">
        <f t="shared" si="9"/>
        <v>12439.588642790051</v>
      </c>
      <c r="L38" s="19" t="s">
        <v>441</v>
      </c>
      <c r="N38" s="17">
        <v>7116.0065011251227</v>
      </c>
      <c r="O38" s="17">
        <v>4600.1972589711268</v>
      </c>
      <c r="P38" s="17">
        <v>457.60884384911208</v>
      </c>
      <c r="Q38" s="17">
        <v>0</v>
      </c>
      <c r="R38" s="17">
        <v>0</v>
      </c>
      <c r="S38" s="17">
        <v>0</v>
      </c>
      <c r="T38" s="17">
        <v>0</v>
      </c>
      <c r="U38" s="17">
        <v>265.63988783511962</v>
      </c>
      <c r="V38" s="17">
        <v>0</v>
      </c>
      <c r="W38" s="17">
        <v>0</v>
      </c>
      <c r="X38" s="17">
        <v>0</v>
      </c>
      <c r="Y38" s="17">
        <v>0</v>
      </c>
      <c r="Z38" s="17">
        <v>0.13615100956858459</v>
      </c>
      <c r="AA38" s="17">
        <v>0</v>
      </c>
      <c r="AB38" s="17">
        <v>0</v>
      </c>
      <c r="AC38" s="17">
        <v>0</v>
      </c>
      <c r="AD38" s="35"/>
    </row>
    <row r="39" spans="1:30" x14ac:dyDescent="0.2">
      <c r="A39" s="19">
        <f t="shared" ref="A39:A52" si="10">A38+1</f>
        <v>23</v>
      </c>
      <c r="B39" s="6" t="s">
        <v>381</v>
      </c>
      <c r="D39" s="17">
        <v>66331.533485144479</v>
      </c>
      <c r="E39" s="17"/>
      <c r="F39" s="17"/>
      <c r="G39" s="17"/>
      <c r="H39" s="130"/>
      <c r="I39" s="17"/>
      <c r="J39" s="17">
        <f t="shared" si="9"/>
        <v>66331.533485144479</v>
      </c>
      <c r="L39" s="19" t="s">
        <v>442</v>
      </c>
      <c r="N39" s="17">
        <v>37926.350807867813</v>
      </c>
      <c r="O39" s="17">
        <v>24517.781848786304</v>
      </c>
      <c r="P39" s="17">
        <v>1995.3051288891056</v>
      </c>
      <c r="Q39" s="17">
        <v>0</v>
      </c>
      <c r="R39" s="17">
        <v>0</v>
      </c>
      <c r="S39" s="17">
        <v>0</v>
      </c>
      <c r="T39" s="17">
        <v>0</v>
      </c>
      <c r="U39" s="17">
        <v>32.028977677339377</v>
      </c>
      <c r="V39" s="17">
        <v>581.47679559247501</v>
      </c>
      <c r="W39" s="17">
        <v>0</v>
      </c>
      <c r="X39" s="17">
        <v>1203.3177817803776</v>
      </c>
      <c r="Y39" s="17">
        <v>74.730603370095864</v>
      </c>
      <c r="Z39" s="17">
        <v>0.54154118095465908</v>
      </c>
      <c r="AA39" s="17">
        <v>0</v>
      </c>
      <c r="AB39" s="17">
        <v>0</v>
      </c>
      <c r="AC39" s="17">
        <v>0</v>
      </c>
      <c r="AD39" s="35"/>
    </row>
    <row r="40" spans="1:30" x14ac:dyDescent="0.2">
      <c r="B40" s="6" t="s">
        <v>383</v>
      </c>
      <c r="D40" s="17"/>
      <c r="E40" s="17"/>
      <c r="F40" s="17"/>
      <c r="G40" s="17"/>
      <c r="H40" s="130"/>
      <c r="I40" s="17"/>
      <c r="J40" s="17">
        <f t="shared" si="9"/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35"/>
    </row>
    <row r="41" spans="1:30" x14ac:dyDescent="0.2">
      <c r="A41" s="19">
        <f>A39+1</f>
        <v>24</v>
      </c>
      <c r="B41" s="105" t="s">
        <v>384</v>
      </c>
      <c r="D41" s="17">
        <v>26194.90785653748</v>
      </c>
      <c r="E41" s="17"/>
      <c r="F41" s="17"/>
      <c r="G41" s="17"/>
      <c r="H41" s="130"/>
      <c r="I41" s="17"/>
      <c r="J41" s="17">
        <f t="shared" si="9"/>
        <v>26194.90785653748</v>
      </c>
      <c r="L41" s="19" t="s">
        <v>443</v>
      </c>
      <c r="N41" s="17">
        <v>19898.257573059538</v>
      </c>
      <c r="O41" s="17">
        <v>3565.3537380143243</v>
      </c>
      <c r="P41" s="17">
        <v>1043.0829584341225</v>
      </c>
      <c r="Q41" s="17">
        <v>0</v>
      </c>
      <c r="R41" s="17">
        <v>0</v>
      </c>
      <c r="S41" s="17">
        <v>0</v>
      </c>
      <c r="T41" s="17">
        <v>0</v>
      </c>
      <c r="U41" s="17">
        <v>1170.4404097252682</v>
      </c>
      <c r="V41" s="17">
        <v>73.564217435152656</v>
      </c>
      <c r="W41" s="17">
        <v>207.41058658767858</v>
      </c>
      <c r="X41" s="17">
        <v>13.821729333408713</v>
      </c>
      <c r="Y41" s="17">
        <v>87.130378997228163</v>
      </c>
      <c r="Z41" s="17">
        <v>103.14088054997968</v>
      </c>
      <c r="AA41" s="17">
        <v>0</v>
      </c>
      <c r="AB41" s="17">
        <v>32.705384400780112</v>
      </c>
      <c r="AC41" s="17">
        <v>0</v>
      </c>
      <c r="AD41" s="35"/>
    </row>
    <row r="42" spans="1:30" x14ac:dyDescent="0.2">
      <c r="A42" s="19">
        <f t="shared" si="10"/>
        <v>25</v>
      </c>
      <c r="B42" s="105" t="s">
        <v>386</v>
      </c>
      <c r="D42" s="17">
        <v>10871.824947018506</v>
      </c>
      <c r="E42" s="17"/>
      <c r="F42" s="17"/>
      <c r="G42" s="17"/>
      <c r="H42" s="130"/>
      <c r="I42" s="17"/>
      <c r="J42" s="17">
        <f t="shared" si="9"/>
        <v>10871.824947018506</v>
      </c>
      <c r="L42" s="19" t="s">
        <v>444</v>
      </c>
      <c r="N42" s="17">
        <v>7166.4210198328392</v>
      </c>
      <c r="O42" s="17">
        <v>1984.2456044203839</v>
      </c>
      <c r="P42" s="17">
        <v>808.58474131559319</v>
      </c>
      <c r="Q42" s="17">
        <v>0</v>
      </c>
      <c r="R42" s="17">
        <v>0</v>
      </c>
      <c r="S42" s="17">
        <v>0</v>
      </c>
      <c r="T42" s="17">
        <v>0</v>
      </c>
      <c r="U42" s="17">
        <v>622.21846713393336</v>
      </c>
      <c r="V42" s="17">
        <v>39.107513913631998</v>
      </c>
      <c r="W42" s="17">
        <v>87.830558483878193</v>
      </c>
      <c r="X42" s="17">
        <v>5.8529809231946182</v>
      </c>
      <c r="Y42" s="17">
        <v>58.447335571849322</v>
      </c>
      <c r="Z42" s="17">
        <v>86.073930583178523</v>
      </c>
      <c r="AA42" s="17">
        <v>0</v>
      </c>
      <c r="AB42" s="17">
        <v>13.042794840022374</v>
      </c>
      <c r="AC42" s="17">
        <v>0</v>
      </c>
      <c r="AD42" s="35"/>
    </row>
    <row r="43" spans="1:30" x14ac:dyDescent="0.2">
      <c r="A43" s="19">
        <f t="shared" si="10"/>
        <v>26</v>
      </c>
      <c r="B43" s="6" t="s">
        <v>388</v>
      </c>
      <c r="D43" s="17">
        <v>90526.297625461884</v>
      </c>
      <c r="E43" s="17"/>
      <c r="F43" s="17"/>
      <c r="G43" s="17"/>
      <c r="H43" s="130"/>
      <c r="I43" s="17"/>
      <c r="J43" s="17">
        <f t="shared" si="9"/>
        <v>90526.297625461884</v>
      </c>
      <c r="L43" s="19" t="s">
        <v>445</v>
      </c>
      <c r="N43" s="17">
        <v>88764.859283244092</v>
      </c>
      <c r="O43" s="17">
        <v>1744.5723684044247</v>
      </c>
      <c r="P43" s="17">
        <v>9.1740797333550681</v>
      </c>
      <c r="Q43" s="17">
        <v>0</v>
      </c>
      <c r="R43" s="17">
        <v>0</v>
      </c>
      <c r="S43" s="17">
        <v>0</v>
      </c>
      <c r="T43" s="17">
        <v>0</v>
      </c>
      <c r="U43" s="17">
        <v>5.7632039350563886</v>
      </c>
      <c r="V43" s="17">
        <v>0</v>
      </c>
      <c r="W43" s="17">
        <v>0.35284922051365647</v>
      </c>
      <c r="X43" s="17">
        <v>0</v>
      </c>
      <c r="Y43" s="17">
        <v>0.51729326289182287</v>
      </c>
      <c r="Z43" s="17">
        <v>0.94093125470308381</v>
      </c>
      <c r="AA43" s="17">
        <v>0</v>
      </c>
      <c r="AB43" s="17">
        <v>0.11761640683788548</v>
      </c>
      <c r="AC43" s="17">
        <v>0</v>
      </c>
      <c r="AD43" s="35"/>
    </row>
    <row r="44" spans="1:30" x14ac:dyDescent="0.2">
      <c r="A44" s="19">
        <f t="shared" si="10"/>
        <v>27</v>
      </c>
      <c r="B44" s="6" t="s">
        <v>390</v>
      </c>
      <c r="D44" s="17">
        <v>134443.3062422114</v>
      </c>
      <c r="E44" s="17"/>
      <c r="F44" s="17"/>
      <c r="G44" s="17"/>
      <c r="H44" s="130"/>
      <c r="I44" s="17"/>
      <c r="J44" s="17">
        <f t="shared" si="9"/>
        <v>134443.3062422114</v>
      </c>
      <c r="L44" s="19" t="s">
        <v>445</v>
      </c>
      <c r="N44" s="17">
        <v>131827.34159236637</v>
      </c>
      <c r="O44" s="17">
        <v>2590.9164887919433</v>
      </c>
      <c r="P44" s="17">
        <v>13.624699600384519</v>
      </c>
      <c r="Q44" s="17">
        <v>0</v>
      </c>
      <c r="R44" s="17">
        <v>0</v>
      </c>
      <c r="S44" s="17">
        <v>0</v>
      </c>
      <c r="T44" s="17">
        <v>0</v>
      </c>
      <c r="U44" s="17">
        <v>8.559106159215915</v>
      </c>
      <c r="V44" s="17">
        <v>0</v>
      </c>
      <c r="W44" s="17">
        <v>0.52402690770709692</v>
      </c>
      <c r="X44" s="17">
        <v>0</v>
      </c>
      <c r="Y44" s="17">
        <v>0.76824766265970734</v>
      </c>
      <c r="Z44" s="17">
        <v>1.3974050872189248</v>
      </c>
      <c r="AA44" s="17">
        <v>0</v>
      </c>
      <c r="AB44" s="17">
        <v>0.17467563590236559</v>
      </c>
      <c r="AC44" s="17">
        <v>0</v>
      </c>
      <c r="AD44" s="35"/>
    </row>
    <row r="45" spans="1:30" x14ac:dyDescent="0.2">
      <c r="A45" s="19">
        <f t="shared" si="10"/>
        <v>28</v>
      </c>
      <c r="B45" s="6" t="s">
        <v>392</v>
      </c>
      <c r="D45" s="17">
        <v>54411.832565596756</v>
      </c>
      <c r="E45" s="17"/>
      <c r="F45" s="17"/>
      <c r="G45" s="17"/>
      <c r="H45" s="130"/>
      <c r="I45" s="17"/>
      <c r="J45" s="17">
        <f t="shared" si="9"/>
        <v>54411.832565596756</v>
      </c>
      <c r="L45" s="19" t="s">
        <v>446</v>
      </c>
      <c r="N45" s="17">
        <v>44549.072954901952</v>
      </c>
      <c r="O45" s="17">
        <v>9124.5575344136068</v>
      </c>
      <c r="P45" s="17">
        <v>290.95791034238596</v>
      </c>
      <c r="Q45" s="17">
        <v>0</v>
      </c>
      <c r="R45" s="17">
        <v>0</v>
      </c>
      <c r="S45" s="17">
        <v>0</v>
      </c>
      <c r="T45" s="17">
        <v>0</v>
      </c>
      <c r="U45" s="17">
        <v>311.97387031119462</v>
      </c>
      <c r="V45" s="17">
        <v>10.838078128726007</v>
      </c>
      <c r="W45" s="17">
        <v>40.532196651408583</v>
      </c>
      <c r="X45" s="17">
        <v>0</v>
      </c>
      <c r="Y45" s="17">
        <v>25.611375520967297</v>
      </c>
      <c r="Z45" s="17">
        <v>53.904444627247962</v>
      </c>
      <c r="AA45" s="17">
        <v>0</v>
      </c>
      <c r="AB45" s="17">
        <v>4.3842006992686668</v>
      </c>
      <c r="AC45" s="17">
        <v>0</v>
      </c>
      <c r="AD45" s="35"/>
    </row>
    <row r="46" spans="1:30" x14ac:dyDescent="0.2">
      <c r="A46" s="19">
        <f t="shared" si="10"/>
        <v>29</v>
      </c>
      <c r="B46" s="6" t="s">
        <v>394</v>
      </c>
      <c r="D46" s="17">
        <v>8816.5672504434751</v>
      </c>
      <c r="E46" s="17"/>
      <c r="F46" s="17"/>
      <c r="G46" s="17"/>
      <c r="H46" s="130"/>
      <c r="I46" s="17"/>
      <c r="J46" s="17">
        <f t="shared" si="9"/>
        <v>8816.5672504434751</v>
      </c>
      <c r="L46" s="19" t="s">
        <v>447</v>
      </c>
      <c r="N46" s="17">
        <v>0</v>
      </c>
      <c r="O46" s="17">
        <v>6963.7443263613477</v>
      </c>
      <c r="P46" s="17">
        <v>177.1209695045996</v>
      </c>
      <c r="Q46" s="17">
        <v>0</v>
      </c>
      <c r="R46" s="17">
        <v>0</v>
      </c>
      <c r="S46" s="17">
        <v>0</v>
      </c>
      <c r="T46" s="17">
        <v>0</v>
      </c>
      <c r="U46" s="17">
        <v>433.87431480021229</v>
      </c>
      <c r="V46" s="17">
        <v>3.1124361864836234</v>
      </c>
      <c r="W46" s="17">
        <v>1152.582659795476</v>
      </c>
      <c r="X46" s="17">
        <v>6.4409273701736662</v>
      </c>
      <c r="Y46" s="17">
        <v>17.744748984688428</v>
      </c>
      <c r="Z46" s="17">
        <v>61.946867440491964</v>
      </c>
      <c r="AA46" s="17">
        <v>0</v>
      </c>
      <c r="AB46" s="17">
        <v>0</v>
      </c>
      <c r="AC46" s="17">
        <v>0</v>
      </c>
      <c r="AD46" s="35"/>
    </row>
    <row r="47" spans="1:30" x14ac:dyDescent="0.2">
      <c r="B47" s="6" t="s">
        <v>396</v>
      </c>
      <c r="D47" s="17"/>
      <c r="E47" s="17"/>
      <c r="F47" s="17"/>
      <c r="G47" s="17"/>
      <c r="H47" s="130"/>
      <c r="I47" s="17"/>
      <c r="J47" s="17">
        <f t="shared" si="9"/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35"/>
    </row>
    <row r="48" spans="1:30" x14ac:dyDescent="0.2">
      <c r="A48" s="19">
        <f>A46+1</f>
        <v>30</v>
      </c>
      <c r="B48" s="105" t="s">
        <v>193</v>
      </c>
      <c r="D48" s="17">
        <v>2245.4336732255811</v>
      </c>
      <c r="J48" s="17">
        <f t="shared" si="9"/>
        <v>2245.4336732255811</v>
      </c>
      <c r="L48" s="19" t="s">
        <v>448</v>
      </c>
      <c r="N48" s="17">
        <v>2035.4099329168653</v>
      </c>
      <c r="O48" s="17">
        <v>40.003667622700384</v>
      </c>
      <c r="P48" s="17">
        <v>92.738221465099173</v>
      </c>
      <c r="Q48" s="17">
        <v>0</v>
      </c>
      <c r="R48" s="17">
        <v>0</v>
      </c>
      <c r="S48" s="17">
        <v>0</v>
      </c>
      <c r="T48" s="17">
        <v>0</v>
      </c>
      <c r="U48" s="17">
        <v>58.258626304998195</v>
      </c>
      <c r="V48" s="17">
        <v>0</v>
      </c>
      <c r="W48" s="17">
        <v>3.5668546717345828</v>
      </c>
      <c r="X48" s="17">
        <v>0</v>
      </c>
      <c r="Y48" s="17">
        <v>4.7558062289794449</v>
      </c>
      <c r="Z48" s="17">
        <v>9.5116124579588881</v>
      </c>
      <c r="AA48" s="17">
        <v>0</v>
      </c>
      <c r="AB48" s="17">
        <v>1.1889515572448612</v>
      </c>
      <c r="AC48" s="17">
        <v>0</v>
      </c>
      <c r="AD48" s="35"/>
    </row>
    <row r="49" spans="1:30" x14ac:dyDescent="0.2">
      <c r="A49" s="19">
        <f t="shared" si="10"/>
        <v>31</v>
      </c>
      <c r="B49" s="105" t="s">
        <v>29</v>
      </c>
      <c r="D49" s="17">
        <v>25378.078251326944</v>
      </c>
      <c r="F49" s="17">
        <v>3225.5508472825672</v>
      </c>
      <c r="H49" s="19" t="s">
        <v>449</v>
      </c>
      <c r="J49" s="17">
        <f t="shared" si="9"/>
        <v>22152.527404044376</v>
      </c>
      <c r="L49" s="19" t="s">
        <v>445</v>
      </c>
      <c r="N49" s="17">
        <v>24322.119491779809</v>
      </c>
      <c r="O49" s="17">
        <v>478.02360020638758</v>
      </c>
      <c r="P49" s="17">
        <v>315.2311092187141</v>
      </c>
      <c r="Q49" s="17">
        <v>0</v>
      </c>
      <c r="R49" s="17">
        <v>0</v>
      </c>
      <c r="S49" s="17">
        <v>0</v>
      </c>
      <c r="T49" s="17">
        <v>0</v>
      </c>
      <c r="U49" s="17">
        <v>198.02979938098704</v>
      </c>
      <c r="V49" s="17">
        <v>0</v>
      </c>
      <c r="W49" s="17">
        <v>12.124273431489001</v>
      </c>
      <c r="X49" s="17">
        <v>0</v>
      </c>
      <c r="Y49" s="17">
        <v>16.177157015086074</v>
      </c>
      <c r="Z49" s="17">
        <v>32.331395817304006</v>
      </c>
      <c r="AA49" s="17">
        <v>0</v>
      </c>
      <c r="AB49" s="17">
        <v>4.0414244771630008</v>
      </c>
      <c r="AC49" s="17">
        <v>0</v>
      </c>
      <c r="AD49" s="35"/>
    </row>
    <row r="50" spans="1:30" x14ac:dyDescent="0.2">
      <c r="A50" s="19">
        <f t="shared" si="10"/>
        <v>32</v>
      </c>
      <c r="B50" s="105" t="s">
        <v>191</v>
      </c>
      <c r="D50" s="17">
        <v>3176.9214016175324</v>
      </c>
      <c r="J50" s="17">
        <f t="shared" si="9"/>
        <v>3176.9214016175324</v>
      </c>
      <c r="L50" s="19" t="s">
        <v>450</v>
      </c>
      <c r="N50" s="17">
        <v>0</v>
      </c>
      <c r="O50" s="17">
        <v>0</v>
      </c>
      <c r="P50" s="17">
        <v>1732.8662190641085</v>
      </c>
      <c r="Q50" s="17">
        <v>0</v>
      </c>
      <c r="R50" s="17">
        <v>0</v>
      </c>
      <c r="S50" s="17">
        <v>0</v>
      </c>
      <c r="T50" s="17">
        <v>0</v>
      </c>
      <c r="U50" s="17">
        <v>1088.5954453095042</v>
      </c>
      <c r="V50" s="17">
        <v>0</v>
      </c>
      <c r="W50" s="17">
        <v>66.648700733234946</v>
      </c>
      <c r="X50" s="17">
        <v>0</v>
      </c>
      <c r="Y50" s="17">
        <v>88.864934310979933</v>
      </c>
      <c r="Z50" s="17">
        <v>177.72986862195987</v>
      </c>
      <c r="AA50" s="17">
        <v>0</v>
      </c>
      <c r="AB50" s="17">
        <v>22.216233577744983</v>
      </c>
      <c r="AC50" s="17">
        <v>0</v>
      </c>
      <c r="AD50" s="35"/>
    </row>
    <row r="51" spans="1:30" x14ac:dyDescent="0.2">
      <c r="A51" s="19">
        <f t="shared" si="10"/>
        <v>33</v>
      </c>
      <c r="B51" s="6" t="s">
        <v>401</v>
      </c>
      <c r="D51" s="17">
        <v>3490.1646868213684</v>
      </c>
      <c r="F51" s="17">
        <v>0</v>
      </c>
      <c r="J51" s="17">
        <f t="shared" si="9"/>
        <v>3490.1646868213684</v>
      </c>
      <c r="L51" s="19" t="s">
        <v>451</v>
      </c>
      <c r="N51" s="17">
        <v>1130.1704474191167</v>
      </c>
      <c r="O51" s="17">
        <v>656.06798414576053</v>
      </c>
      <c r="P51" s="17">
        <v>212.70685463446139</v>
      </c>
      <c r="Q51" s="17">
        <v>0</v>
      </c>
      <c r="R51" s="17">
        <v>0</v>
      </c>
      <c r="S51" s="17">
        <v>0</v>
      </c>
      <c r="T51" s="17">
        <v>0</v>
      </c>
      <c r="U51" s="17">
        <v>616.94988924066263</v>
      </c>
      <c r="V51" s="17">
        <v>38.776374620683647</v>
      </c>
      <c r="W51" s="17">
        <v>632.40742133347385</v>
      </c>
      <c r="X51" s="17">
        <v>42.143237701435908</v>
      </c>
      <c r="Y51" s="17">
        <v>29.126930138354396</v>
      </c>
      <c r="Z51" s="17">
        <v>5.6528206914474515</v>
      </c>
      <c r="AA51" s="17">
        <v>0</v>
      </c>
      <c r="AB51" s="17">
        <v>126.16272689597304</v>
      </c>
      <c r="AC51" s="17">
        <v>0</v>
      </c>
      <c r="AD51" s="35"/>
    </row>
    <row r="52" spans="1:30" x14ac:dyDescent="0.2">
      <c r="A52" s="19">
        <f t="shared" si="10"/>
        <v>34</v>
      </c>
      <c r="B52" s="6" t="s">
        <v>403</v>
      </c>
      <c r="D52" s="36">
        <f>SUM(D37:D51)</f>
        <v>502356.90952213679</v>
      </c>
      <c r="F52" s="36">
        <f>SUM(F37:F51)</f>
        <v>3225.5508472825672</v>
      </c>
      <c r="J52" s="36">
        <f>SUM(J37:J51)</f>
        <v>499131.35867485427</v>
      </c>
      <c r="N52" s="36">
        <f t="shared" ref="N52:AB52" si="11">SUM(N37:N51)</f>
        <v>391092.84213801107</v>
      </c>
      <c r="O52" s="36">
        <f t="shared" si="11"/>
        <v>73304.041992627288</v>
      </c>
      <c r="P52" s="36">
        <f t="shared" si="11"/>
        <v>9634.600238821331</v>
      </c>
      <c r="Q52" s="36">
        <f t="shared" si="11"/>
        <v>0</v>
      </c>
      <c r="R52" s="36">
        <f t="shared" si="11"/>
        <v>0</v>
      </c>
      <c r="S52" s="36">
        <f t="shared" si="11"/>
        <v>0</v>
      </c>
      <c r="T52" s="36">
        <f t="shared" si="11"/>
        <v>0</v>
      </c>
      <c r="U52" s="36">
        <f t="shared" si="11"/>
        <v>12859.385781011699</v>
      </c>
      <c r="V52" s="36">
        <f t="shared" si="11"/>
        <v>746.87541587715293</v>
      </c>
      <c r="W52" s="36">
        <f t="shared" si="11"/>
        <v>10348.274625837314</v>
      </c>
      <c r="X52" s="36">
        <f t="shared" si="11"/>
        <v>1271.5766571085906</v>
      </c>
      <c r="Y52" s="36">
        <f t="shared" si="11"/>
        <v>403.8748110637805</v>
      </c>
      <c r="Z52" s="36">
        <f t="shared" si="11"/>
        <v>534.11572642182978</v>
      </c>
      <c r="AA52" s="36">
        <f t="shared" si="11"/>
        <v>0</v>
      </c>
      <c r="AB52" s="36">
        <f t="shared" si="11"/>
        <v>2161.3221353569143</v>
      </c>
      <c r="AC52" s="36">
        <f>SUM(AC37:AC51)</f>
        <v>0</v>
      </c>
      <c r="AD52" s="35"/>
    </row>
    <row r="53" spans="1:30" x14ac:dyDescent="0.2">
      <c r="D53" s="35"/>
      <c r="AD53" s="35"/>
    </row>
    <row r="54" spans="1:30" ht="13.5" thickBot="1" x14ac:dyDescent="0.25">
      <c r="A54" s="19">
        <f>A52+1</f>
        <v>35</v>
      </c>
      <c r="B54" s="6" t="s">
        <v>34</v>
      </c>
      <c r="D54" s="39">
        <f>D17+D24+D34+D52</f>
        <v>1104833.7293178835</v>
      </c>
      <c r="F54" s="39">
        <f>F17+F24+F34+F52</f>
        <v>2264.7195972936133</v>
      </c>
      <c r="J54" s="39">
        <f>J17+J24+J34+J52</f>
        <v>1102569.00972059</v>
      </c>
      <c r="N54" s="39">
        <f t="shared" ref="N54:AC54" si="12">N17+N24+N34+N52</f>
        <v>749243.1671305818</v>
      </c>
      <c r="O54" s="39">
        <f t="shared" si="12"/>
        <v>256107.34568996163</v>
      </c>
      <c r="P54" s="39">
        <f t="shared" si="12"/>
        <v>35857.758880439127</v>
      </c>
      <c r="Q54" s="39">
        <f t="shared" si="12"/>
        <v>0</v>
      </c>
      <c r="R54" s="39">
        <f t="shared" si="12"/>
        <v>0</v>
      </c>
      <c r="S54" s="39">
        <f t="shared" si="12"/>
        <v>0</v>
      </c>
      <c r="T54" s="39">
        <f t="shared" si="12"/>
        <v>0</v>
      </c>
      <c r="U54" s="39">
        <f t="shared" si="12"/>
        <v>12873.520638391932</v>
      </c>
      <c r="V54" s="39">
        <f t="shared" si="12"/>
        <v>747.76381627164915</v>
      </c>
      <c r="W54" s="39">
        <f t="shared" si="12"/>
        <v>10362.763628692555</v>
      </c>
      <c r="X54" s="39">
        <f t="shared" si="12"/>
        <v>1272.5421952581869</v>
      </c>
      <c r="Y54" s="39">
        <f t="shared" si="12"/>
        <v>2714.8672792353882</v>
      </c>
      <c r="Z54" s="39">
        <f t="shared" si="12"/>
        <v>902.28753860022812</v>
      </c>
      <c r="AA54" s="39">
        <f t="shared" si="12"/>
        <v>2536.1460021004473</v>
      </c>
      <c r="AB54" s="39">
        <f t="shared" si="12"/>
        <v>32215.566518351076</v>
      </c>
      <c r="AC54" s="39">
        <f t="shared" si="12"/>
        <v>0</v>
      </c>
      <c r="AD54" s="35"/>
    </row>
    <row r="55" spans="1:30" ht="13.5" thickTop="1" x14ac:dyDescent="0.2"/>
    <row r="58" spans="1:30" x14ac:dyDescent="0.2">
      <c r="A58" s="103"/>
    </row>
  </sheetData>
  <mergeCells count="4">
    <mergeCell ref="A2:O2"/>
    <mergeCell ref="P2:AB2"/>
    <mergeCell ref="A3:O3"/>
    <mergeCell ref="P3:AB3"/>
  </mergeCells>
  <pageMargins left="0.7" right="0.7" top="0.75" bottom="0.75" header="0.3" footer="0.3"/>
  <pageSetup scale="60" orientation="landscape" r:id="rId1"/>
  <headerFooter differentFirst="1">
    <oddHeader>&amp;R&amp;"Arial,Regular"&amp;10Filed: 2025-02-28
EB-2025-0064
Phase 3 Exhibit 7
Tab 3
Schedule 5
Attachment 8
Page 3 of 6</oddHeader>
    <firstHeader>&amp;R&amp;"Arial,Regular"&amp;10Filed: 2025-02-28
EB-2025-0064
Phase 3 Exhibit 7
Tab 3
Schedule 5
Attachment 8
Page 2 of 6</firstHeader>
  </headerFooter>
  <colBreaks count="1" manualBreakCount="1">
    <brk id="15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762E7BCB-F540-4A43-9108-80783BFDB87E}"/>
</file>

<file path=customXml/itemProps2.xml><?xml version="1.0" encoding="utf-8"?>
<ds:datastoreItem xmlns:ds="http://schemas.openxmlformats.org/officeDocument/2006/customXml" ds:itemID="{1C482E60-9AE9-40D4-8C1E-D7289B71C685}"/>
</file>

<file path=customXml/itemProps3.xml><?xml version="1.0" encoding="utf-8"?>
<ds:datastoreItem xmlns:ds="http://schemas.openxmlformats.org/officeDocument/2006/customXml" ds:itemID="{654BEE17-9AF3-4149-85E5-FD91F9741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43</vt:i4>
      </vt:variant>
    </vt:vector>
  </HeadingPairs>
  <TitlesOfParts>
    <vt:vector size="74" baseType="lpstr">
      <vt:lpstr>Attach 1</vt:lpstr>
      <vt:lpstr>Attach 2</vt:lpstr>
      <vt:lpstr>Attach 3</vt:lpstr>
      <vt:lpstr>Attach 4</vt:lpstr>
      <vt:lpstr>Attach 5</vt:lpstr>
      <vt:lpstr>Attach 6</vt:lpstr>
      <vt:lpstr>Attach 7</vt:lpstr>
      <vt:lpstr>Attach 8 p.1</vt:lpstr>
      <vt:lpstr>Attach 8 p.2-3</vt:lpstr>
      <vt:lpstr>Attach 8 p.4-5</vt:lpstr>
      <vt:lpstr>Attach 8 p.6</vt:lpstr>
      <vt:lpstr>Attach 9 p.1</vt:lpstr>
      <vt:lpstr>Attach 9 p.2-3</vt:lpstr>
      <vt:lpstr>Attach 9 p.4-5</vt:lpstr>
      <vt:lpstr>Attach 9 p.6</vt:lpstr>
      <vt:lpstr>Attach 10 p.1</vt:lpstr>
      <vt:lpstr>Attach 10 p.2-3</vt:lpstr>
      <vt:lpstr>Attach 10 p.4-5</vt:lpstr>
      <vt:lpstr>Attach 10 p.6</vt:lpstr>
      <vt:lpstr>Attach 12 p.1-3</vt:lpstr>
      <vt:lpstr>Attach 12 p.4</vt:lpstr>
      <vt:lpstr>Attach 12 p.5-6</vt:lpstr>
      <vt:lpstr>Attach 12 p.7-8</vt:lpstr>
      <vt:lpstr>Attach 12 p.9-10</vt:lpstr>
      <vt:lpstr>Attach 12 p.11-12</vt:lpstr>
      <vt:lpstr>Attach 12 p.13-14</vt:lpstr>
      <vt:lpstr>Attach 12 p.15-16</vt:lpstr>
      <vt:lpstr>Attach 12 p.17-18</vt:lpstr>
      <vt:lpstr>Attach 13 p.1-3</vt:lpstr>
      <vt:lpstr>Attach 13 p.4-6</vt:lpstr>
      <vt:lpstr>Attach 13 p.7-8</vt:lpstr>
      <vt:lpstr>'Attach 1'!Print_Area</vt:lpstr>
      <vt:lpstr>'Attach 10 p.1'!Print_Area</vt:lpstr>
      <vt:lpstr>'Attach 10 p.2-3'!Print_Area</vt:lpstr>
      <vt:lpstr>'Attach 10 p.4-5'!Print_Area</vt:lpstr>
      <vt:lpstr>'Attach 10 p.6'!Print_Area</vt:lpstr>
      <vt:lpstr>'Attach 12 p.13-14'!Print_Area</vt:lpstr>
      <vt:lpstr>'Attach 12 p.15-16'!Print_Area</vt:lpstr>
      <vt:lpstr>'Attach 13 p.1-3'!Print_Area</vt:lpstr>
      <vt:lpstr>'Attach 13 p.4-6'!Print_Area</vt:lpstr>
      <vt:lpstr>'Attach 13 p.7-8'!Print_Area</vt:lpstr>
      <vt:lpstr>'Attach 2'!Print_Area</vt:lpstr>
      <vt:lpstr>'Attach 3'!Print_Area</vt:lpstr>
      <vt:lpstr>'Attach 4'!Print_Area</vt:lpstr>
      <vt:lpstr>'Attach 5'!Print_Area</vt:lpstr>
      <vt:lpstr>'Attach 6'!Print_Area</vt:lpstr>
      <vt:lpstr>'Attach 7'!Print_Area</vt:lpstr>
      <vt:lpstr>'Attach 8 p.1'!Print_Area</vt:lpstr>
      <vt:lpstr>'Attach 8 p.2-3'!Print_Area</vt:lpstr>
      <vt:lpstr>'Attach 8 p.4-5'!Print_Area</vt:lpstr>
      <vt:lpstr>'Attach 8 p.6'!Print_Area</vt:lpstr>
      <vt:lpstr>'Attach 9 p.1'!Print_Area</vt:lpstr>
      <vt:lpstr>'Attach 9 p.2-3'!Print_Area</vt:lpstr>
      <vt:lpstr>'Attach 9 p.4-5'!Print_Area</vt:lpstr>
      <vt:lpstr>'Attach 9 p.6'!Print_Area</vt:lpstr>
      <vt:lpstr>'Attach 10 p.2-3'!Print_Titles</vt:lpstr>
      <vt:lpstr>'Attach 10 p.4-5'!Print_Titles</vt:lpstr>
      <vt:lpstr>'Attach 12 p.11-12'!Print_Titles</vt:lpstr>
      <vt:lpstr>'Attach 12 p.13-14'!Print_Titles</vt:lpstr>
      <vt:lpstr>'Attach 12 p.15-16'!Print_Titles</vt:lpstr>
      <vt:lpstr>'Attach 12 p.17-18'!Print_Titles</vt:lpstr>
      <vt:lpstr>'Attach 13 p.1-3'!Print_Titles</vt:lpstr>
      <vt:lpstr>'Attach 13 p.4-6'!Print_Titles</vt:lpstr>
      <vt:lpstr>'Attach 13 p.7-8'!Print_Titles</vt:lpstr>
      <vt:lpstr>'Attach 2'!Print_Titles</vt:lpstr>
      <vt:lpstr>'Attach 3'!Print_Titles</vt:lpstr>
      <vt:lpstr>'Attach 4'!Print_Titles</vt:lpstr>
      <vt:lpstr>'Attach 5'!Print_Titles</vt:lpstr>
      <vt:lpstr>'Attach 6'!Print_Titles</vt:lpstr>
      <vt:lpstr>'Attach 7'!Print_Titles</vt:lpstr>
      <vt:lpstr>'Attach 8 p.2-3'!Print_Titles</vt:lpstr>
      <vt:lpstr>'Attach 8 p.4-5'!Print_Titles</vt:lpstr>
      <vt:lpstr>'Attach 9 p.2-3'!Print_Titles</vt:lpstr>
      <vt:lpstr>'Attach 9 p.4-5'!Print_Titles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2025-02-28T15:21:00Z</dcterms:created>
  <dcterms:modified xsi:type="dcterms:W3CDTF">2025-02-28T15:21:23Z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