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486" documentId="13_ncr:1_{9D827F20-0522-4866-8D7E-0054D51451AE}" xr6:coauthVersionLast="47" xr6:coauthVersionMax="47" xr10:uidLastSave="{624C2D9E-70BB-48E5-A61A-1633EC01A7DF}"/>
  <bookViews>
    <workbookView xWindow="-9410" yWindow="10690" windowWidth="19420" windowHeight="10300" tabRatio="851" firstSheet="3" activeTab="3" xr2:uid="{5E20F463-392A-4865-AF03-6C9FFC3FEB2D}"/>
  </bookViews>
  <sheets>
    <sheet name="Attach 1" sheetId="63" r:id="rId1"/>
    <sheet name="Attach 2" sheetId="69" r:id="rId2"/>
    <sheet name="Attach 3" sheetId="64" r:id="rId3"/>
    <sheet name="Attach 4" sheetId="65" r:id="rId4"/>
    <sheet name="Attach 5" sheetId="66" r:id="rId5"/>
    <sheet name=" Attach 6" sheetId="67" r:id="rId6"/>
    <sheet name="Attach 7" sheetId="68" r:id="rId7"/>
    <sheet name="Attach 8 p.1" sheetId="16" r:id="rId8"/>
    <sheet name="Attach 8 p.2-3" sheetId="43" r:id="rId9"/>
    <sheet name="Attach 8 p.4-5" sheetId="44" r:id="rId10"/>
    <sheet name="Attach 8 p.6-7" sheetId="45" r:id="rId11"/>
    <sheet name="Attach 8 p.8-9" sheetId="46" r:id="rId12"/>
    <sheet name="Attach 8 p.10" sheetId="48" r:id="rId13"/>
    <sheet name="Attach 8 p.11-12" sheetId="47" r:id="rId14"/>
    <sheet name="Attach 9 p.1" sheetId="70" r:id="rId15"/>
    <sheet name="Attach 9 p.2-3" sheetId="71" r:id="rId16"/>
    <sheet name="Attach 9 p.4-5" sheetId="72" r:id="rId17"/>
    <sheet name="Attach 9 p.6-7" sheetId="73" r:id="rId18"/>
    <sheet name="Attach 9 p.8-9" sheetId="74" r:id="rId19"/>
    <sheet name="Attach 9 p.10" sheetId="75" r:id="rId20"/>
    <sheet name="Attach 9 p.11-12" sheetId="76" r:id="rId21"/>
    <sheet name="Attach 10 p.1" sheetId="77" r:id="rId22"/>
    <sheet name="Attach 10 p.2-3" sheetId="78" r:id="rId23"/>
    <sheet name="Attach 10 p.4-5" sheetId="79" r:id="rId24"/>
    <sheet name="Attach 10 p.6-7" sheetId="80" r:id="rId25"/>
    <sheet name="Attach 10 p.8-9" sheetId="81" r:id="rId26"/>
    <sheet name="Attach 10 p.10" sheetId="82" r:id="rId27"/>
    <sheet name="Attach 10 p.11-12" sheetId="83" r:id="rId28"/>
    <sheet name="Attach 12 p.1-3" sheetId="84" r:id="rId29"/>
    <sheet name="Attach 12 p.4" sheetId="85" r:id="rId30"/>
    <sheet name="Attach 12 p.5-6" sheetId="86" r:id="rId31"/>
    <sheet name="Attach 12 p.7-8" sheetId="87" r:id="rId32"/>
    <sheet name="Attach 12 p.9-10" sheetId="88" r:id="rId33"/>
    <sheet name="Attach 12 p.11-12" sheetId="89" r:id="rId34"/>
    <sheet name="Attach 12 p.13-14" sheetId="90" r:id="rId35"/>
    <sheet name="Attach 12 p.15-16" sheetId="91" r:id="rId36"/>
    <sheet name="Attach 12 p.17-18" sheetId="92" r:id="rId37"/>
    <sheet name="Attach 12 p.19-20" sheetId="93" r:id="rId38"/>
    <sheet name="Attach 12 p.21-22" sheetId="94" r:id="rId39"/>
    <sheet name="Attach 12 p.23-26" sheetId="95" r:id="rId40"/>
    <sheet name="Attach 13 p.1-3" sheetId="96" r:id="rId41"/>
    <sheet name="Attach 13 p.4-6" sheetId="97" r:id="rId42"/>
    <sheet name="Attach 13 p.7-8" sheetId="98" r:id="rId43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 localSheetId="40">#REF!</definedName>
    <definedName name="GSAdminChg" localSheetId="41">#REF!</definedName>
    <definedName name="GSAdminChg" localSheetId="42">#REF!</definedName>
    <definedName name="GSAdminChg">#REF!</definedName>
    <definedName name="Monthly_Fixed_Charge_M13_Large">#REF!</definedName>
    <definedName name="Monthly_Fixed_Charge_M13_Typical">#REF!</definedName>
    <definedName name="paolo" localSheetId="40" hidden="1">{#N/A,#N/A,FALSE,"H3 Tab 1"}</definedName>
    <definedName name="paolo" localSheetId="41" hidden="1">{#N/A,#N/A,FALSE,"H3 Tab 1"}</definedName>
    <definedName name="paolo" localSheetId="42" hidden="1">{#N/A,#N/A,FALSE,"H3 Tab 1"}</definedName>
    <definedName name="paolo" localSheetId="1" hidden="1">{#N/A,#N/A,FALSE,"H3 Tab 1"}</definedName>
    <definedName name="paolo" localSheetId="3" hidden="1">{#N/A,#N/A,FALSE,"H3 Tab 1"}</definedName>
    <definedName name="paolo" localSheetId="4" hidden="1">{#N/A,#N/A,FALSE,"H3 Tab 1"}</definedName>
    <definedName name="paolo" hidden="1">{#N/A,#N/A,FALSE,"H3 Tab 1"}</definedName>
    <definedName name="_xlnm.Print_Area" localSheetId="5">' Attach 6'!$A$1:$AD$182</definedName>
    <definedName name="_xlnm.Print_Area" localSheetId="0">'Attach 1'!$A$1:$M$41</definedName>
    <definedName name="_xlnm.Print_Area" localSheetId="21">'Attach 10 p.1'!$A$1:$T$58</definedName>
    <definedName name="_xlnm.Print_Area" localSheetId="27">'Attach 10 p.11-12'!$A$1:$AH$31</definedName>
    <definedName name="_xlnm.Print_Area" localSheetId="22">'Attach 10 p.2-3'!$A$1:$AC$39</definedName>
    <definedName name="_xlnm.Print_Area" localSheetId="23">'Attach 10 p.4-5'!$A$1:$AC$40</definedName>
    <definedName name="_xlnm.Print_Area" localSheetId="24">'Attach 10 p.6-7'!$A$1:$AC$41</definedName>
    <definedName name="_xlnm.Print_Area" localSheetId="25">'Attach 10 p.8-9'!$A$1:$AC$40</definedName>
    <definedName name="_xlnm.Print_Area" localSheetId="33">'Attach 12 p.11-12'!$A$1:$L$82</definedName>
    <definedName name="_xlnm.Print_Area" localSheetId="40">'Attach 13 p.1-3'!$B$1:$U$99</definedName>
    <definedName name="_xlnm.Print_Area" localSheetId="41">'Attach 13 p.4-6'!$B$1:$U$141</definedName>
    <definedName name="_xlnm.Print_Area" localSheetId="42">'Attach 13 p.7-8'!$B$1:$U$107</definedName>
    <definedName name="_xlnm.Print_Area" localSheetId="1">'Attach 2'!$A$1:$AB$44</definedName>
    <definedName name="_xlnm.Print_Area" localSheetId="2">'Attach 3'!$A$1:$Z$182</definedName>
    <definedName name="_xlnm.Print_Area" localSheetId="3">'Attach 4'!$A$1:$AA$182</definedName>
    <definedName name="_xlnm.Print_Area" localSheetId="4">'Attach 5'!$A$1:$V$183</definedName>
    <definedName name="_xlnm.Print_Area" localSheetId="6">'Attach 7'!$A$1:$AH$183</definedName>
    <definedName name="_xlnm.Print_Area" localSheetId="7">'Attach 8 p.1'!$A$1:$T$58</definedName>
    <definedName name="_xlnm.Print_Area" localSheetId="13">'Attach 8 p.11-12'!$A$1:$AH$31</definedName>
    <definedName name="_xlnm.Print_Area" localSheetId="8">'Attach 8 p.2-3'!$A$1:$AC$39</definedName>
    <definedName name="_xlnm.Print_Area" localSheetId="9">'Attach 8 p.4-5'!$A$1:$AC$40</definedName>
    <definedName name="_xlnm.Print_Area" localSheetId="10">'Attach 8 p.6-7'!$A$1:$AC$41</definedName>
    <definedName name="_xlnm.Print_Area" localSheetId="11">'Attach 8 p.8-9'!$A$1:$AC$40</definedName>
    <definedName name="_xlnm.Print_Area" localSheetId="14">'Attach 9 p.1'!$A$1:$T$58</definedName>
    <definedName name="_xlnm.Print_Area" localSheetId="20">'Attach 9 p.11-12'!$A$1:$AH$29</definedName>
    <definedName name="_xlnm.Print_Area" localSheetId="15">'Attach 9 p.2-3'!$A$1:$AC$39</definedName>
    <definedName name="_xlnm.Print_Area" localSheetId="16">'Attach 9 p.4-5'!$A$1:$AC$40</definedName>
    <definedName name="_xlnm.Print_Area" localSheetId="17">'Attach 9 p.6-7'!$A$1:$AC$41</definedName>
    <definedName name="_xlnm.Print_Area" localSheetId="18">'Attach 9 p.8-9'!$A$1:$AC$40</definedName>
    <definedName name="_xlnm.Print_Titles" localSheetId="5">' Attach 6'!$1:$13</definedName>
    <definedName name="_xlnm.Print_Titles" localSheetId="27">'Attach 10 p.11-12'!$A:$C</definedName>
    <definedName name="_xlnm.Print_Titles" localSheetId="22">'Attach 10 p.2-3'!$A:$C</definedName>
    <definedName name="_xlnm.Print_Titles" localSheetId="23">'Attach 10 p.4-5'!$A:$C</definedName>
    <definedName name="_xlnm.Print_Titles" localSheetId="24">'Attach 10 p.6-7'!$A:$C</definedName>
    <definedName name="_xlnm.Print_Titles" localSheetId="25">'Attach 10 p.8-9'!$A:$C</definedName>
    <definedName name="_xlnm.Print_Titles" localSheetId="33">'Attach 12 p.11-12'!$A:$F</definedName>
    <definedName name="_xlnm.Print_Titles" localSheetId="34">'Attach 12 p.13-14'!$A:$F</definedName>
    <definedName name="_xlnm.Print_Titles" localSheetId="35">'Attach 12 p.15-16'!$A:$F</definedName>
    <definedName name="_xlnm.Print_Titles" localSheetId="36">'Attach 12 p.17-18'!$A:$F</definedName>
    <definedName name="_xlnm.Print_Titles" localSheetId="37">'Attach 12 p.19-20'!$A:$F</definedName>
    <definedName name="_xlnm.Print_Titles" localSheetId="38">'Attach 12 p.21-22'!$A:$F</definedName>
    <definedName name="_xlnm.Print_Titles" localSheetId="39">'Attach 12 p.23-26'!$A:$F</definedName>
    <definedName name="_xlnm.Print_Titles" localSheetId="40">'Attach 13 p.1-3'!$1:$13</definedName>
    <definedName name="_xlnm.Print_Titles" localSheetId="41">'Attach 13 p.4-6'!$1:$12</definedName>
    <definedName name="_xlnm.Print_Titles" localSheetId="42">'Attach 13 p.7-8'!$1:$12</definedName>
    <definedName name="_xlnm.Print_Titles" localSheetId="1">'Attach 2'!$A:$D,'Attach 2'!$1:$11</definedName>
    <definedName name="_xlnm.Print_Titles" localSheetId="2">'Attach 3'!$1:$13</definedName>
    <definedName name="_xlnm.Print_Titles" localSheetId="3">'Attach 4'!$A:$G,'Attach 4'!$1:$13</definedName>
    <definedName name="_xlnm.Print_Titles" localSheetId="4">'Attach 5'!$1:$13</definedName>
    <definedName name="_xlnm.Print_Titles" localSheetId="6">'Attach 7'!$5:$15</definedName>
    <definedName name="_xlnm.Print_Titles" localSheetId="13">'Attach 8 p.11-12'!$A:$C</definedName>
    <definedName name="_xlnm.Print_Titles" localSheetId="8">'Attach 8 p.2-3'!$A:$C</definedName>
    <definedName name="_xlnm.Print_Titles" localSheetId="9">'Attach 8 p.4-5'!$A:$C</definedName>
    <definedName name="_xlnm.Print_Titles" localSheetId="10">'Attach 8 p.6-7'!$A:$C</definedName>
    <definedName name="_xlnm.Print_Titles" localSheetId="11">'Attach 8 p.8-9'!$A:$C</definedName>
    <definedName name="_xlnm.Print_Titles" localSheetId="20">'Attach 9 p.11-12'!$A:$C</definedName>
    <definedName name="_xlnm.Print_Titles" localSheetId="15">'Attach 9 p.2-3'!$A:$C</definedName>
    <definedName name="_xlnm.Print_Titles" localSheetId="16">'Attach 9 p.4-5'!$A:$C</definedName>
    <definedName name="_xlnm.Print_Titles" localSheetId="17">'Attach 9 p.6-7'!$A:$C</definedName>
    <definedName name="_xlnm.Print_Titles" localSheetId="18">'Attach 9 p.8-9'!$A:$C</definedName>
    <definedName name="Refprice">#REF!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40" hidden="1">{#N/A,#N/A,FALSE,"Margins";#N/A,#N/A,FALSE,"Fuel $";#N/A,#N/A,FALSE,"Fuel";#N/A,#N/A,FALSE,"M12 Storage";#N/A,#N/A,FALSE,"M12 Transport";#N/A,#N/A,FALSE,"M12 OR";#N/A,#N/A,FALSE,"C1 OR"}</definedName>
    <definedName name="wrn.Backup." localSheetId="41" hidden="1">{#N/A,#N/A,FALSE,"Margins";#N/A,#N/A,FALSE,"Fuel $";#N/A,#N/A,FALSE,"Fuel";#N/A,#N/A,FALSE,"M12 Storage";#N/A,#N/A,FALSE,"M12 Transport";#N/A,#N/A,FALSE,"M12 OR";#N/A,#N/A,FALSE,"C1 OR"}</definedName>
    <definedName name="wrn.Backup." localSheetId="42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40" hidden="1">{#N/A,#N/A,FALSE,"H3 Tab 1"}</definedName>
    <definedName name="wrn.h3T1S1." localSheetId="41" hidden="1">{#N/A,#N/A,FALSE,"H3 Tab 1"}</definedName>
    <definedName name="wrn.h3T1S1." localSheetId="42" hidden="1">{#N/A,#N/A,FALSE,"H3 Tab 1"}</definedName>
    <definedName name="wrn.h3T1S1." localSheetId="1" hidden="1">{#N/A,#N/A,FALSE,"H3 Tab 1"}</definedName>
    <definedName name="wrn.h3T1S1." localSheetId="3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40" hidden="1">{#N/A,#N/A,FALSE,"H3 Tab 1"}</definedName>
    <definedName name="wrn.H3T1S2." localSheetId="41" hidden="1">{#N/A,#N/A,FALSE,"H3 Tab 1"}</definedName>
    <definedName name="wrn.H3T1S2." localSheetId="42" hidden="1">{#N/A,#N/A,FALSE,"H3 Tab 1"}</definedName>
    <definedName name="wrn.H3T1S2." localSheetId="1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40" hidden="1">{#N/A,#N/A,FALSE,"H3 Tab 2";#N/A,#N/A,FALSE,"H3 Tab 2"}</definedName>
    <definedName name="wrn.H3T2S3." localSheetId="41" hidden="1">{#N/A,#N/A,FALSE,"H3 Tab 2";#N/A,#N/A,FALSE,"H3 Tab 2"}</definedName>
    <definedName name="wrn.H3T2S3." localSheetId="42" hidden="1">{#N/A,#N/A,FALSE,"H3 Tab 2";#N/A,#N/A,FALSE,"H3 Tab 2"}</definedName>
    <definedName name="wrn.H3T2S3." localSheetId="1" hidden="1">{#N/A,#N/A,FALSE,"H3 Tab 2";#N/A,#N/A,FALSE,"H3 Tab 2"}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Print._.All." localSheetId="4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40" hidden="1">{#N/A,#N/A,FALSE,"RevProof"}</definedName>
    <definedName name="wrn.RevProof." localSheetId="41" hidden="1">{#N/A,#N/A,FALSE,"RevProof"}</definedName>
    <definedName name="wrn.RevProof." localSheetId="42" hidden="1">{#N/A,#N/A,FALSE,"RevProof"}</definedName>
    <definedName name="wrn.RevProof." localSheetId="1" hidden="1">{#N/A,#N/A,FALSE,"RevProof"}</definedName>
    <definedName name="wrn.RevProof." localSheetId="3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40" hidden="1">{#N/A,#N/A,FALSE,"Filed Sheet";#N/A,#N/A,FALSE,"Schedule C";#N/A,#N/A,FALSE,"Appendix A"}</definedName>
    <definedName name="wrn.Schedules." localSheetId="41" hidden="1">{#N/A,#N/A,FALSE,"Filed Sheet";#N/A,#N/A,FALSE,"Schedule C";#N/A,#N/A,FALSE,"Appendix A"}</definedName>
    <definedName name="wrn.Schedules." localSheetId="42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6" l="1"/>
  <c r="R17" i="46"/>
  <c r="Q24" i="46"/>
  <c r="R24" i="46"/>
  <c r="Q34" i="46"/>
  <c r="R34" i="46"/>
  <c r="Q36" i="46"/>
  <c r="R36" i="46"/>
  <c r="L65" i="89"/>
  <c r="L40" i="89"/>
  <c r="N103" i="98"/>
  <c r="U102" i="98"/>
  <c r="S102" i="98"/>
  <c r="K102" i="98"/>
  <c r="F102" i="98" s="1"/>
  <c r="U101" i="98"/>
  <c r="P101" i="98"/>
  <c r="P103" i="98" s="1"/>
  <c r="O101" i="98"/>
  <c r="L101" i="98"/>
  <c r="K101" i="98"/>
  <c r="F101" i="98" s="1"/>
  <c r="T100" i="98"/>
  <c r="R100" i="98"/>
  <c r="Q100" i="98"/>
  <c r="J100" i="98"/>
  <c r="I100" i="98"/>
  <c r="H100" i="98"/>
  <c r="F100" i="98" s="1"/>
  <c r="T99" i="98"/>
  <c r="R99" i="98"/>
  <c r="Q99" i="98"/>
  <c r="J99" i="98"/>
  <c r="I99" i="98"/>
  <c r="H99" i="98"/>
  <c r="F99" i="98" s="1"/>
  <c r="T98" i="98"/>
  <c r="R98" i="98"/>
  <c r="Q98" i="98"/>
  <c r="J98" i="98"/>
  <c r="I98" i="98"/>
  <c r="H98" i="98"/>
  <c r="F98" i="98" s="1"/>
  <c r="T97" i="98"/>
  <c r="R97" i="98"/>
  <c r="Q97" i="98"/>
  <c r="J97" i="98"/>
  <c r="I97" i="98"/>
  <c r="H97" i="98"/>
  <c r="F97" i="98" s="1"/>
  <c r="T95" i="98"/>
  <c r="R95" i="98"/>
  <c r="Q95" i="98"/>
  <c r="O95" i="98"/>
  <c r="J95" i="98"/>
  <c r="I95" i="98"/>
  <c r="H95" i="98"/>
  <c r="F95" i="98" s="1"/>
  <c r="T94" i="98"/>
  <c r="R94" i="98"/>
  <c r="Q94" i="98"/>
  <c r="F94" i="98" s="1"/>
  <c r="O94" i="98"/>
  <c r="J94" i="98"/>
  <c r="I94" i="98"/>
  <c r="H94" i="98"/>
  <c r="T93" i="98"/>
  <c r="R93" i="98"/>
  <c r="Q93" i="98"/>
  <c r="O93" i="98"/>
  <c r="J93" i="98"/>
  <c r="I93" i="98"/>
  <c r="H93" i="98"/>
  <c r="F93" i="98" s="1"/>
  <c r="T92" i="98"/>
  <c r="F92" i="98" s="1"/>
  <c r="R92" i="98"/>
  <c r="Q92" i="98"/>
  <c r="O92" i="98"/>
  <c r="J92" i="98"/>
  <c r="I92" i="98"/>
  <c r="H92" i="98"/>
  <c r="T90" i="98"/>
  <c r="S90" i="98"/>
  <c r="R90" i="98"/>
  <c r="Q90" i="98"/>
  <c r="N90" i="98"/>
  <c r="M90" i="98"/>
  <c r="J90" i="98"/>
  <c r="I90" i="98"/>
  <c r="F90" i="98" s="1"/>
  <c r="H90" i="98"/>
  <c r="U89" i="98"/>
  <c r="T89" i="98"/>
  <c r="S89" i="98"/>
  <c r="Q89" i="98"/>
  <c r="L89" i="98"/>
  <c r="K89" i="98"/>
  <c r="J89" i="98"/>
  <c r="F89" i="98" s="1"/>
  <c r="I89" i="98"/>
  <c r="H89" i="98"/>
  <c r="U88" i="98"/>
  <c r="T88" i="98"/>
  <c r="S88" i="98"/>
  <c r="Q88" i="98"/>
  <c r="L88" i="98"/>
  <c r="K88" i="98"/>
  <c r="J88" i="98"/>
  <c r="I88" i="98"/>
  <c r="H88" i="98"/>
  <c r="F88" i="98"/>
  <c r="U87" i="98"/>
  <c r="T87" i="98"/>
  <c r="S87" i="98"/>
  <c r="Q87" i="98"/>
  <c r="L87" i="98"/>
  <c r="K87" i="98"/>
  <c r="J87" i="98"/>
  <c r="I87" i="98"/>
  <c r="H87" i="98"/>
  <c r="F87" i="98" s="1"/>
  <c r="U86" i="98"/>
  <c r="T86" i="98"/>
  <c r="S86" i="98"/>
  <c r="S103" i="98" s="1"/>
  <c r="Q86" i="98"/>
  <c r="L86" i="98"/>
  <c r="L103" i="98" s="1"/>
  <c r="K86" i="98"/>
  <c r="J86" i="98"/>
  <c r="I86" i="98"/>
  <c r="H86" i="98"/>
  <c r="F86" i="98" s="1"/>
  <c r="U85" i="98"/>
  <c r="U103" i="98" s="1"/>
  <c r="T85" i="98"/>
  <c r="T103" i="98" s="1"/>
  <c r="R85" i="98"/>
  <c r="R103" i="98" s="1"/>
  <c r="Q85" i="98"/>
  <c r="Q103" i="98" s="1"/>
  <c r="O85" i="98"/>
  <c r="O103" i="98" s="1"/>
  <c r="M85" i="98"/>
  <c r="M103" i="98" s="1"/>
  <c r="K85" i="98"/>
  <c r="K103" i="98" s="1"/>
  <c r="J85" i="98"/>
  <c r="J103" i="98" s="1"/>
  <c r="I85" i="98"/>
  <c r="F85" i="98" s="1"/>
  <c r="H85" i="98"/>
  <c r="H103" i="98" s="1"/>
  <c r="F83" i="98"/>
  <c r="U77" i="98"/>
  <c r="T77" i="98"/>
  <c r="S77" i="98"/>
  <c r="R77" i="98"/>
  <c r="Q77" i="98"/>
  <c r="P77" i="98"/>
  <c r="O77" i="98"/>
  <c r="N77" i="98"/>
  <c r="M77" i="98"/>
  <c r="L77" i="98"/>
  <c r="K77" i="98"/>
  <c r="J77" i="98"/>
  <c r="I77" i="98"/>
  <c r="H77" i="98"/>
  <c r="F76" i="98"/>
  <c r="F75" i="98"/>
  <c r="F77" i="98" s="1"/>
  <c r="U72" i="98"/>
  <c r="T72" i="98"/>
  <c r="S72" i="98"/>
  <c r="R72" i="98"/>
  <c r="Q72" i="98"/>
  <c r="P72" i="98"/>
  <c r="O72" i="98"/>
  <c r="N72" i="98"/>
  <c r="M72" i="98"/>
  <c r="L72" i="98"/>
  <c r="K72" i="98"/>
  <c r="J72" i="98"/>
  <c r="I72" i="98"/>
  <c r="H72" i="98"/>
  <c r="F72" i="98"/>
  <c r="F67" i="98"/>
  <c r="F62" i="98"/>
  <c r="U59" i="98"/>
  <c r="T59" i="98"/>
  <c r="S59" i="98"/>
  <c r="S79" i="98" s="1"/>
  <c r="R59" i="98"/>
  <c r="Q59" i="98"/>
  <c r="P59" i="98"/>
  <c r="O59" i="98"/>
  <c r="N59" i="98"/>
  <c r="M59" i="98"/>
  <c r="L59" i="98"/>
  <c r="K59" i="98"/>
  <c r="K79" i="98" s="1"/>
  <c r="J59" i="98"/>
  <c r="I59" i="98"/>
  <c r="H59" i="98"/>
  <c r="F54" i="98"/>
  <c r="F59" i="98" s="1"/>
  <c r="F49" i="98"/>
  <c r="F44" i="98"/>
  <c r="U41" i="98"/>
  <c r="U79" i="98" s="1"/>
  <c r="T41" i="98"/>
  <c r="T79" i="98" s="1"/>
  <c r="S41" i="98"/>
  <c r="R41" i="98"/>
  <c r="R79" i="98" s="1"/>
  <c r="Q41" i="98"/>
  <c r="Q79" i="98" s="1"/>
  <c r="P41" i="98"/>
  <c r="P79" i="98" s="1"/>
  <c r="O41" i="98"/>
  <c r="O79" i="98" s="1"/>
  <c r="N41" i="98"/>
  <c r="N79" i="98" s="1"/>
  <c r="M41" i="98"/>
  <c r="M79" i="98" s="1"/>
  <c r="L41" i="98"/>
  <c r="L79" i="98" s="1"/>
  <c r="K41" i="98"/>
  <c r="J41" i="98"/>
  <c r="J79" i="98" s="1"/>
  <c r="I41" i="98"/>
  <c r="I79" i="98" s="1"/>
  <c r="H41" i="98"/>
  <c r="H79" i="98" s="1"/>
  <c r="F36" i="98"/>
  <c r="F41" i="98" s="1"/>
  <c r="F79" i="98" s="1"/>
  <c r="F31" i="98"/>
  <c r="F26" i="98"/>
  <c r="F21" i="98"/>
  <c r="B17" i="98"/>
  <c r="F16" i="98"/>
  <c r="N135" i="97"/>
  <c r="U134" i="97"/>
  <c r="S134" i="97"/>
  <c r="K134" i="97"/>
  <c r="F134" i="97" s="1"/>
  <c r="T133" i="97"/>
  <c r="R133" i="97"/>
  <c r="Q133" i="97"/>
  <c r="J133" i="97"/>
  <c r="I133" i="97"/>
  <c r="H133" i="97"/>
  <c r="F133" i="97" s="1"/>
  <c r="T132" i="97"/>
  <c r="R132" i="97"/>
  <c r="Q132" i="97"/>
  <c r="J132" i="97"/>
  <c r="I132" i="97"/>
  <c r="H132" i="97"/>
  <c r="F132" i="97" s="1"/>
  <c r="T131" i="97"/>
  <c r="R131" i="97"/>
  <c r="Q131" i="97"/>
  <c r="J131" i="97"/>
  <c r="I131" i="97"/>
  <c r="H131" i="97"/>
  <c r="F131" i="97" s="1"/>
  <c r="T130" i="97"/>
  <c r="R130" i="97"/>
  <c r="Q130" i="97"/>
  <c r="J130" i="97"/>
  <c r="I130" i="97"/>
  <c r="H130" i="97"/>
  <c r="F130" i="97" s="1"/>
  <c r="T128" i="97"/>
  <c r="R128" i="97"/>
  <c r="Q128" i="97"/>
  <c r="O128" i="97"/>
  <c r="J128" i="97"/>
  <c r="I128" i="97"/>
  <c r="F128" i="97" s="1"/>
  <c r="H128" i="97"/>
  <c r="T127" i="97"/>
  <c r="R127" i="97"/>
  <c r="F127" i="97" s="1"/>
  <c r="Q127" i="97"/>
  <c r="O127" i="97"/>
  <c r="J127" i="97"/>
  <c r="I127" i="97"/>
  <c r="H127" i="97"/>
  <c r="T126" i="97"/>
  <c r="R126" i="97"/>
  <c r="Q126" i="97"/>
  <c r="O126" i="97"/>
  <c r="J126" i="97"/>
  <c r="I126" i="97"/>
  <c r="H126" i="97"/>
  <c r="F126" i="97" s="1"/>
  <c r="T125" i="97"/>
  <c r="R125" i="97"/>
  <c r="Q125" i="97"/>
  <c r="O125" i="97"/>
  <c r="J125" i="97"/>
  <c r="I125" i="97"/>
  <c r="H125" i="97"/>
  <c r="F125" i="97"/>
  <c r="F123" i="97"/>
  <c r="U122" i="97"/>
  <c r="T122" i="97"/>
  <c r="S122" i="97"/>
  <c r="R122" i="97"/>
  <c r="Q122" i="97"/>
  <c r="P122" i="97"/>
  <c r="O122" i="97"/>
  <c r="N122" i="97"/>
  <c r="M122" i="97"/>
  <c r="L122" i="97"/>
  <c r="K122" i="97"/>
  <c r="J122" i="97"/>
  <c r="I122" i="97"/>
  <c r="H122" i="97"/>
  <c r="F122" i="97" s="1"/>
  <c r="U121" i="97"/>
  <c r="T121" i="97"/>
  <c r="S121" i="97"/>
  <c r="R121" i="97"/>
  <c r="Q121" i="97"/>
  <c r="P121" i="97"/>
  <c r="O121" i="97"/>
  <c r="N121" i="97"/>
  <c r="M121" i="97"/>
  <c r="L121" i="97"/>
  <c r="K121" i="97"/>
  <c r="J121" i="97"/>
  <c r="I121" i="97"/>
  <c r="H121" i="97"/>
  <c r="F121" i="97" s="1"/>
  <c r="U120" i="97"/>
  <c r="T120" i="97"/>
  <c r="S120" i="97"/>
  <c r="R120" i="97"/>
  <c r="Q120" i="97"/>
  <c r="P120" i="97"/>
  <c r="O120" i="97"/>
  <c r="N120" i="97"/>
  <c r="M120" i="97"/>
  <c r="L120" i="97"/>
  <c r="K120" i="97"/>
  <c r="J120" i="97"/>
  <c r="I120" i="97"/>
  <c r="H120" i="97"/>
  <c r="F120" i="97" s="1"/>
  <c r="U119" i="97"/>
  <c r="T119" i="97"/>
  <c r="S119" i="97"/>
  <c r="S135" i="97" s="1"/>
  <c r="R119" i="97"/>
  <c r="Q119" i="97"/>
  <c r="P119" i="97"/>
  <c r="O119" i="97"/>
  <c r="N119" i="97"/>
  <c r="M119" i="97"/>
  <c r="L119" i="97"/>
  <c r="K119" i="97"/>
  <c r="J119" i="97"/>
  <c r="I119" i="97"/>
  <c r="H119" i="97"/>
  <c r="F119" i="97" s="1"/>
  <c r="U118" i="97"/>
  <c r="T118" i="97"/>
  <c r="R118" i="97"/>
  <c r="Q118" i="97"/>
  <c r="P118" i="97"/>
  <c r="P135" i="97" s="1"/>
  <c r="O118" i="97"/>
  <c r="N118" i="97"/>
  <c r="M118" i="97"/>
  <c r="L118" i="97"/>
  <c r="K118" i="97"/>
  <c r="J118" i="97"/>
  <c r="I118" i="97"/>
  <c r="H118" i="97"/>
  <c r="F118" i="97" s="1"/>
  <c r="U116" i="97"/>
  <c r="U135" i="97" s="1"/>
  <c r="T116" i="97"/>
  <c r="T135" i="97" s="1"/>
  <c r="R116" i="97"/>
  <c r="R135" i="97" s="1"/>
  <c r="Q116" i="97"/>
  <c r="Q135" i="97" s="1"/>
  <c r="P116" i="97"/>
  <c r="O116" i="97"/>
  <c r="O135" i="97" s="1"/>
  <c r="N116" i="97"/>
  <c r="M116" i="97"/>
  <c r="M135" i="97" s="1"/>
  <c r="L116" i="97"/>
  <c r="L135" i="97" s="1"/>
  <c r="K116" i="97"/>
  <c r="K135" i="97" s="1"/>
  <c r="J116" i="97"/>
  <c r="J135" i="97" s="1"/>
  <c r="I116" i="97"/>
  <c r="I135" i="97" s="1"/>
  <c r="H116" i="97"/>
  <c r="F116" i="97"/>
  <c r="U107" i="97"/>
  <c r="T107" i="97"/>
  <c r="S107" i="97"/>
  <c r="R107" i="97"/>
  <c r="Q107" i="97"/>
  <c r="P107" i="97"/>
  <c r="O107" i="97"/>
  <c r="N107" i="97"/>
  <c r="M107" i="97"/>
  <c r="L107" i="97"/>
  <c r="K107" i="97"/>
  <c r="J107" i="97"/>
  <c r="I107" i="97"/>
  <c r="H107" i="97"/>
  <c r="F107" i="97" s="1"/>
  <c r="U102" i="97"/>
  <c r="T102" i="97"/>
  <c r="S102" i="97"/>
  <c r="R102" i="97"/>
  <c r="Q102" i="97"/>
  <c r="P102" i="97"/>
  <c r="O102" i="97"/>
  <c r="F102" i="97" s="1"/>
  <c r="N102" i="97"/>
  <c r="M102" i="97"/>
  <c r="L102" i="97"/>
  <c r="K102" i="97"/>
  <c r="J102" i="97"/>
  <c r="I102" i="97"/>
  <c r="H102" i="97"/>
  <c r="U97" i="97"/>
  <c r="T97" i="97"/>
  <c r="S97" i="97"/>
  <c r="R97" i="97"/>
  <c r="Q97" i="97"/>
  <c r="P97" i="97"/>
  <c r="O97" i="97"/>
  <c r="N97" i="97"/>
  <c r="M97" i="97"/>
  <c r="L97" i="97"/>
  <c r="K97" i="97"/>
  <c r="J97" i="97"/>
  <c r="I97" i="97"/>
  <c r="H97" i="97"/>
  <c r="F96" i="97"/>
  <c r="F95" i="97"/>
  <c r="F94" i="97"/>
  <c r="F93" i="97"/>
  <c r="F92" i="97"/>
  <c r="F91" i="97"/>
  <c r="F90" i="97"/>
  <c r="F89" i="97"/>
  <c r="F88" i="97"/>
  <c r="F87" i="97"/>
  <c r="F86" i="97"/>
  <c r="F85" i="97"/>
  <c r="F97" i="97" s="1"/>
  <c r="U82" i="97"/>
  <c r="T82" i="97"/>
  <c r="S82" i="97"/>
  <c r="R82" i="97"/>
  <c r="Q82" i="97"/>
  <c r="Q99" i="97" s="1"/>
  <c r="Q112" i="97" s="1"/>
  <c r="P82" i="97"/>
  <c r="O82" i="97"/>
  <c r="O99" i="97" s="1"/>
  <c r="O112" i="97" s="1"/>
  <c r="N82" i="97"/>
  <c r="M82" i="97"/>
  <c r="L82" i="97"/>
  <c r="K82" i="97"/>
  <c r="J82" i="97"/>
  <c r="I82" i="97"/>
  <c r="I99" i="97" s="1"/>
  <c r="I112" i="97" s="1"/>
  <c r="H82" i="97"/>
  <c r="F77" i="97"/>
  <c r="F72" i="97"/>
  <c r="F67" i="97"/>
  <c r="F62" i="97"/>
  <c r="F82" i="97" s="1"/>
  <c r="F57" i="97"/>
  <c r="F52" i="97"/>
  <c r="U49" i="97"/>
  <c r="T49" i="97"/>
  <c r="S49" i="97"/>
  <c r="R49" i="97"/>
  <c r="Q49" i="97"/>
  <c r="P49" i="97"/>
  <c r="O49" i="97"/>
  <c r="N49" i="97"/>
  <c r="M49" i="97"/>
  <c r="L49" i="97"/>
  <c r="K49" i="97"/>
  <c r="J49" i="97"/>
  <c r="I49" i="97"/>
  <c r="H49" i="97"/>
  <c r="F44" i="97"/>
  <c r="F39" i="97"/>
  <c r="F34" i="97"/>
  <c r="F49" i="97" s="1"/>
  <c r="U31" i="97"/>
  <c r="U99" i="97" s="1"/>
  <c r="U112" i="97" s="1"/>
  <c r="T31" i="97"/>
  <c r="T99" i="97" s="1"/>
  <c r="T112" i="97" s="1"/>
  <c r="S31" i="97"/>
  <c r="S99" i="97" s="1"/>
  <c r="S112" i="97" s="1"/>
  <c r="R31" i="97"/>
  <c r="R99" i="97" s="1"/>
  <c r="R112" i="97" s="1"/>
  <c r="Q31" i="97"/>
  <c r="P31" i="97"/>
  <c r="P99" i="97" s="1"/>
  <c r="P112" i="97" s="1"/>
  <c r="O31" i="97"/>
  <c r="N31" i="97"/>
  <c r="N99" i="97" s="1"/>
  <c r="N112" i="97" s="1"/>
  <c r="M31" i="97"/>
  <c r="M99" i="97" s="1"/>
  <c r="M112" i="97" s="1"/>
  <c r="L31" i="97"/>
  <c r="L99" i="97" s="1"/>
  <c r="L112" i="97" s="1"/>
  <c r="K31" i="97"/>
  <c r="K99" i="97" s="1"/>
  <c r="K112" i="97" s="1"/>
  <c r="J31" i="97"/>
  <c r="J99" i="97" s="1"/>
  <c r="J112" i="97" s="1"/>
  <c r="I31" i="97"/>
  <c r="H31" i="97"/>
  <c r="H99" i="97" s="1"/>
  <c r="H112" i="97" s="1"/>
  <c r="F26" i="97"/>
  <c r="F21" i="97"/>
  <c r="B18" i="97"/>
  <c r="B17" i="97"/>
  <c r="F16" i="97"/>
  <c r="F31" i="97" s="1"/>
  <c r="U93" i="96"/>
  <c r="T93" i="96"/>
  <c r="S93" i="96"/>
  <c r="R93" i="96"/>
  <c r="Q93" i="96"/>
  <c r="P93" i="96"/>
  <c r="O93" i="96"/>
  <c r="N93" i="96"/>
  <c r="F93" i="96" s="1"/>
  <c r="M93" i="96"/>
  <c r="L93" i="96"/>
  <c r="K93" i="96"/>
  <c r="J93" i="96"/>
  <c r="I93" i="96"/>
  <c r="H93" i="96"/>
  <c r="U92" i="96"/>
  <c r="T92" i="96"/>
  <c r="S92" i="96"/>
  <c r="R92" i="96"/>
  <c r="Q92" i="96"/>
  <c r="P92" i="96"/>
  <c r="O92" i="96"/>
  <c r="N92" i="96"/>
  <c r="F92" i="96" s="1"/>
  <c r="M92" i="96"/>
  <c r="L92" i="96"/>
  <c r="K92" i="96"/>
  <c r="J92" i="96"/>
  <c r="I92" i="96"/>
  <c r="H92" i="96"/>
  <c r="U91" i="96"/>
  <c r="T91" i="96"/>
  <c r="S91" i="96"/>
  <c r="R91" i="96"/>
  <c r="Q91" i="96"/>
  <c r="P91" i="96"/>
  <c r="O91" i="96"/>
  <c r="N91" i="96"/>
  <c r="F91" i="96" s="1"/>
  <c r="M91" i="96"/>
  <c r="L91" i="96"/>
  <c r="K91" i="96"/>
  <c r="J91" i="96"/>
  <c r="I91" i="96"/>
  <c r="H91" i="96"/>
  <c r="U90" i="96"/>
  <c r="T90" i="96"/>
  <c r="S90" i="96"/>
  <c r="R90" i="96"/>
  <c r="Q90" i="96"/>
  <c r="P90" i="96"/>
  <c r="O90" i="96"/>
  <c r="N90" i="96"/>
  <c r="F90" i="96" s="1"/>
  <c r="M90" i="96"/>
  <c r="L90" i="96"/>
  <c r="K90" i="96"/>
  <c r="J90" i="96"/>
  <c r="I90" i="96"/>
  <c r="H90" i="96"/>
  <c r="U89" i="96"/>
  <c r="T89" i="96"/>
  <c r="S89" i="96"/>
  <c r="R89" i="96"/>
  <c r="Q89" i="96"/>
  <c r="P89" i="96"/>
  <c r="O89" i="96"/>
  <c r="N89" i="96"/>
  <c r="F89" i="96" s="1"/>
  <c r="M89" i="96"/>
  <c r="L89" i="96"/>
  <c r="K89" i="96"/>
  <c r="J89" i="96"/>
  <c r="I89" i="96"/>
  <c r="H89" i="96"/>
  <c r="U88" i="96"/>
  <c r="T88" i="96"/>
  <c r="S88" i="96"/>
  <c r="R88" i="96"/>
  <c r="Q88" i="96"/>
  <c r="P88" i="96"/>
  <c r="O88" i="96"/>
  <c r="N88" i="96"/>
  <c r="F88" i="96" s="1"/>
  <c r="M88" i="96"/>
  <c r="L88" i="96"/>
  <c r="K88" i="96"/>
  <c r="J88" i="96"/>
  <c r="I88" i="96"/>
  <c r="H88" i="96"/>
  <c r="U86" i="96"/>
  <c r="T86" i="96"/>
  <c r="S86" i="96"/>
  <c r="R86" i="96"/>
  <c r="Q86" i="96"/>
  <c r="P86" i="96"/>
  <c r="O86" i="96"/>
  <c r="N86" i="96"/>
  <c r="M86" i="96"/>
  <c r="L86" i="96"/>
  <c r="K86" i="96"/>
  <c r="J86" i="96"/>
  <c r="I86" i="96"/>
  <c r="H86" i="96"/>
  <c r="F86" i="96"/>
  <c r="U85" i="96"/>
  <c r="T85" i="96"/>
  <c r="S85" i="96"/>
  <c r="R85" i="96"/>
  <c r="Q85" i="96"/>
  <c r="P85" i="96"/>
  <c r="O85" i="96"/>
  <c r="N85" i="96"/>
  <c r="M85" i="96"/>
  <c r="L85" i="96"/>
  <c r="K85" i="96"/>
  <c r="J85" i="96"/>
  <c r="I85" i="96"/>
  <c r="H85" i="96"/>
  <c r="F85" i="96"/>
  <c r="U84" i="96"/>
  <c r="T84" i="96"/>
  <c r="S84" i="96"/>
  <c r="R84" i="96"/>
  <c r="Q84" i="96"/>
  <c r="P84" i="96"/>
  <c r="O84" i="96"/>
  <c r="N84" i="96"/>
  <c r="M84" i="96"/>
  <c r="L84" i="96"/>
  <c r="K84" i="96"/>
  <c r="J84" i="96"/>
  <c r="I84" i="96"/>
  <c r="H84" i="96"/>
  <c r="F84" i="96"/>
  <c r="U83" i="96"/>
  <c r="T83" i="96"/>
  <c r="S83" i="96"/>
  <c r="R83" i="96"/>
  <c r="Q83" i="96"/>
  <c r="P83" i="96"/>
  <c r="O83" i="96"/>
  <c r="O94" i="96" s="1"/>
  <c r="N83" i="96"/>
  <c r="M83" i="96"/>
  <c r="L83" i="96"/>
  <c r="K83" i="96"/>
  <c r="J83" i="96"/>
  <c r="I83" i="96"/>
  <c r="H83" i="96"/>
  <c r="F83" i="96"/>
  <c r="U81" i="96"/>
  <c r="T81" i="96"/>
  <c r="S81" i="96"/>
  <c r="R81" i="96"/>
  <c r="Q81" i="96"/>
  <c r="P81" i="96"/>
  <c r="O81" i="96"/>
  <c r="N81" i="96"/>
  <c r="M81" i="96"/>
  <c r="L81" i="96"/>
  <c r="K81" i="96"/>
  <c r="J81" i="96"/>
  <c r="I81" i="96"/>
  <c r="H81" i="96"/>
  <c r="F81" i="96" s="1"/>
  <c r="U80" i="96"/>
  <c r="T80" i="96"/>
  <c r="S80" i="96"/>
  <c r="R80" i="96"/>
  <c r="Q80" i="96"/>
  <c r="P80" i="96"/>
  <c r="O80" i="96"/>
  <c r="N80" i="96"/>
  <c r="M80" i="96"/>
  <c r="L80" i="96"/>
  <c r="K80" i="96"/>
  <c r="J80" i="96"/>
  <c r="I80" i="96"/>
  <c r="H80" i="96"/>
  <c r="F80" i="96" s="1"/>
  <c r="U79" i="96"/>
  <c r="T79" i="96"/>
  <c r="S79" i="96"/>
  <c r="R79" i="96"/>
  <c r="Q79" i="96"/>
  <c r="P79" i="96"/>
  <c r="O79" i="96"/>
  <c r="N79" i="96"/>
  <c r="M79" i="96"/>
  <c r="L79" i="96"/>
  <c r="K79" i="96"/>
  <c r="J79" i="96"/>
  <c r="I79" i="96"/>
  <c r="H79" i="96"/>
  <c r="F79" i="96" s="1"/>
  <c r="U78" i="96"/>
  <c r="T78" i="96"/>
  <c r="S78" i="96"/>
  <c r="R78" i="96"/>
  <c r="Q78" i="96"/>
  <c r="P78" i="96"/>
  <c r="O78" i="96"/>
  <c r="N78" i="96"/>
  <c r="M78" i="96"/>
  <c r="L78" i="96"/>
  <c r="K78" i="96"/>
  <c r="J78" i="96"/>
  <c r="I78" i="96"/>
  <c r="H78" i="96"/>
  <c r="F78" i="96" s="1"/>
  <c r="U77" i="96"/>
  <c r="T77" i="96"/>
  <c r="S77" i="96"/>
  <c r="R77" i="96"/>
  <c r="Q77" i="96"/>
  <c r="P77" i="96"/>
  <c r="O77" i="96"/>
  <c r="N77" i="96"/>
  <c r="M77" i="96"/>
  <c r="L77" i="96"/>
  <c r="K77" i="96"/>
  <c r="J77" i="96"/>
  <c r="I77" i="96"/>
  <c r="H77" i="96"/>
  <c r="F77" i="96" s="1"/>
  <c r="U76" i="96"/>
  <c r="T76" i="96"/>
  <c r="S76" i="96"/>
  <c r="R76" i="96"/>
  <c r="Q76" i="96"/>
  <c r="P76" i="96"/>
  <c r="P94" i="96" s="1"/>
  <c r="O76" i="96"/>
  <c r="N76" i="96"/>
  <c r="M76" i="96"/>
  <c r="L76" i="96"/>
  <c r="K76" i="96"/>
  <c r="J76" i="96"/>
  <c r="I76" i="96"/>
  <c r="H76" i="96"/>
  <c r="F76" i="96" s="1"/>
  <c r="U74" i="96"/>
  <c r="U94" i="96" s="1"/>
  <c r="T74" i="96"/>
  <c r="T94" i="96" s="1"/>
  <c r="S74" i="96"/>
  <c r="S94" i="96" s="1"/>
  <c r="R74" i="96"/>
  <c r="R94" i="96" s="1"/>
  <c r="Q74" i="96"/>
  <c r="Q94" i="96" s="1"/>
  <c r="P74" i="96"/>
  <c r="O74" i="96"/>
  <c r="N74" i="96"/>
  <c r="M74" i="96"/>
  <c r="M94" i="96" s="1"/>
  <c r="L74" i="96"/>
  <c r="L94" i="96" s="1"/>
  <c r="K74" i="96"/>
  <c r="K94" i="96" s="1"/>
  <c r="J74" i="96"/>
  <c r="J94" i="96" s="1"/>
  <c r="I74" i="96"/>
  <c r="F74" i="96" s="1"/>
  <c r="H74" i="96"/>
  <c r="U70" i="96"/>
  <c r="T70" i="96"/>
  <c r="S70" i="96"/>
  <c r="R70" i="96"/>
  <c r="Q70" i="96"/>
  <c r="P70" i="96"/>
  <c r="O70" i="96"/>
  <c r="N70" i="96"/>
  <c r="M70" i="96"/>
  <c r="L70" i="96"/>
  <c r="K70" i="96"/>
  <c r="J70" i="96"/>
  <c r="I70" i="96"/>
  <c r="F70" i="96" s="1"/>
  <c r="H70" i="96"/>
  <c r="U69" i="96"/>
  <c r="U71" i="96" s="1"/>
  <c r="T69" i="96"/>
  <c r="T71" i="96" s="1"/>
  <c r="S69" i="96"/>
  <c r="S71" i="96" s="1"/>
  <c r="R69" i="96"/>
  <c r="R71" i="96" s="1"/>
  <c r="Q69" i="96"/>
  <c r="Q71" i="96" s="1"/>
  <c r="P69" i="96"/>
  <c r="P71" i="96" s="1"/>
  <c r="O69" i="96"/>
  <c r="O71" i="96" s="1"/>
  <c r="N69" i="96"/>
  <c r="N71" i="96" s="1"/>
  <c r="M69" i="96"/>
  <c r="M71" i="96" s="1"/>
  <c r="L69" i="96"/>
  <c r="L71" i="96" s="1"/>
  <c r="K69" i="96"/>
  <c r="K71" i="96" s="1"/>
  <c r="J69" i="96"/>
  <c r="J71" i="96" s="1"/>
  <c r="I69" i="96"/>
  <c r="F69" i="96" s="1"/>
  <c r="H69" i="96"/>
  <c r="H71" i="96" s="1"/>
  <c r="U66" i="96"/>
  <c r="T66" i="96"/>
  <c r="S66" i="96"/>
  <c r="R66" i="96"/>
  <c r="Q66" i="96"/>
  <c r="P66" i="96"/>
  <c r="O66" i="96"/>
  <c r="N66" i="96"/>
  <c r="M66" i="96"/>
  <c r="L66" i="96"/>
  <c r="K66" i="96"/>
  <c r="J66" i="96"/>
  <c r="I66" i="96"/>
  <c r="H66" i="96"/>
  <c r="F65" i="96"/>
  <c r="F64" i="96"/>
  <c r="F63" i="96"/>
  <c r="F62" i="96"/>
  <c r="F61" i="96"/>
  <c r="F60" i="96"/>
  <c r="F58" i="96"/>
  <c r="F57" i="96"/>
  <c r="F56" i="96"/>
  <c r="F55" i="96"/>
  <c r="F53" i="96"/>
  <c r="F52" i="96"/>
  <c r="F51" i="96"/>
  <c r="F50" i="96"/>
  <c r="F49" i="96"/>
  <c r="F48" i="96"/>
  <c r="F66" i="96" s="1"/>
  <c r="F46" i="96"/>
  <c r="U43" i="96"/>
  <c r="T43" i="96"/>
  <c r="S43" i="96"/>
  <c r="R43" i="96"/>
  <c r="Q43" i="96"/>
  <c r="P43" i="96"/>
  <c r="O43" i="96"/>
  <c r="N43" i="96"/>
  <c r="M43" i="96"/>
  <c r="L43" i="96"/>
  <c r="K43" i="96"/>
  <c r="J43" i="96"/>
  <c r="I43" i="96"/>
  <c r="H43" i="96"/>
  <c r="F42" i="96"/>
  <c r="F43" i="96" s="1"/>
  <c r="U39" i="96"/>
  <c r="T39" i="96"/>
  <c r="S39" i="96"/>
  <c r="R39" i="96"/>
  <c r="Q39" i="96"/>
  <c r="P39" i="96"/>
  <c r="O39" i="96"/>
  <c r="N39" i="96"/>
  <c r="M39" i="96"/>
  <c r="F39" i="96" s="1"/>
  <c r="L39" i="96"/>
  <c r="K39" i="96"/>
  <c r="J39" i="96"/>
  <c r="I39" i="96"/>
  <c r="H39" i="96"/>
  <c r="F38" i="96"/>
  <c r="F37" i="96"/>
  <c r="F36" i="96"/>
  <c r="F35" i="96"/>
  <c r="F34" i="96"/>
  <c r="F32" i="96"/>
  <c r="F31" i="96"/>
  <c r="F30" i="96"/>
  <c r="F29" i="96"/>
  <c r="F27" i="96"/>
  <c r="F26" i="96"/>
  <c r="F25" i="96"/>
  <c r="F24" i="96"/>
  <c r="F23" i="96"/>
  <c r="F22" i="96"/>
  <c r="F20" i="96"/>
  <c r="U17" i="96"/>
  <c r="T17" i="96"/>
  <c r="S17" i="96"/>
  <c r="R17" i="96"/>
  <c r="Q17" i="96"/>
  <c r="P17" i="96"/>
  <c r="O17" i="96"/>
  <c r="N17" i="96"/>
  <c r="M17" i="96"/>
  <c r="L17" i="96"/>
  <c r="K17" i="96"/>
  <c r="J17" i="96"/>
  <c r="I17" i="96"/>
  <c r="H17" i="96"/>
  <c r="B17" i="96"/>
  <c r="F16" i="96"/>
  <c r="F17" i="96" s="1"/>
  <c r="B16" i="96"/>
  <c r="F15" i="96"/>
  <c r="K20" i="94"/>
  <c r="L20" i="94"/>
  <c r="M20" i="94"/>
  <c r="N20" i="94"/>
  <c r="J20" i="94"/>
  <c r="V35" i="92"/>
  <c r="U35" i="92"/>
  <c r="I35" i="92"/>
  <c r="J35" i="92"/>
  <c r="K35" i="92"/>
  <c r="L35" i="92"/>
  <c r="M35" i="92"/>
  <c r="N35" i="92"/>
  <c r="O35" i="92"/>
  <c r="P35" i="92"/>
  <c r="Q35" i="92"/>
  <c r="R35" i="92"/>
  <c r="S35" i="92"/>
  <c r="H35" i="92"/>
  <c r="F75" i="90"/>
  <c r="F72" i="90"/>
  <c r="F69" i="90"/>
  <c r="F66" i="90"/>
  <c r="F63" i="90"/>
  <c r="F60" i="90"/>
  <c r="F57" i="90"/>
  <c r="F54" i="90"/>
  <c r="F51" i="90"/>
  <c r="F48" i="90"/>
  <c r="F34" i="90"/>
  <c r="F31" i="90"/>
  <c r="F28" i="90"/>
  <c r="F25" i="90"/>
  <c r="F22" i="90"/>
  <c r="F19" i="90"/>
  <c r="F16" i="90"/>
  <c r="F13" i="90"/>
  <c r="F75" i="91"/>
  <c r="F72" i="91"/>
  <c r="F69" i="91"/>
  <c r="F66" i="91"/>
  <c r="F63" i="91"/>
  <c r="F60" i="91"/>
  <c r="F57" i="91"/>
  <c r="F54" i="91"/>
  <c r="F51" i="91"/>
  <c r="F48" i="91"/>
  <c r="F34" i="91"/>
  <c r="F31" i="91"/>
  <c r="F28" i="91"/>
  <c r="F25" i="91"/>
  <c r="F22" i="91"/>
  <c r="F19" i="91"/>
  <c r="F16" i="91"/>
  <c r="F13" i="91"/>
  <c r="F75" i="92"/>
  <c r="F72" i="92"/>
  <c r="F69" i="92"/>
  <c r="F66" i="92"/>
  <c r="F63" i="92"/>
  <c r="F60" i="92"/>
  <c r="F57" i="92"/>
  <c r="F54" i="92"/>
  <c r="F51" i="92"/>
  <c r="F48" i="92"/>
  <c r="F34" i="92"/>
  <c r="F31" i="92"/>
  <c r="F28" i="92"/>
  <c r="F25" i="92"/>
  <c r="F22" i="92"/>
  <c r="F19" i="92"/>
  <c r="F16" i="92"/>
  <c r="F13" i="92"/>
  <c r="F34" i="93"/>
  <c r="F75" i="93"/>
  <c r="F72" i="93"/>
  <c r="F69" i="93"/>
  <c r="F66" i="93"/>
  <c r="F63" i="93"/>
  <c r="F60" i="93"/>
  <c r="F57" i="93"/>
  <c r="F54" i="93"/>
  <c r="F51" i="93"/>
  <c r="F48" i="93"/>
  <c r="F31" i="93"/>
  <c r="F28" i="93"/>
  <c r="F25" i="93"/>
  <c r="F22" i="93"/>
  <c r="F19" i="93"/>
  <c r="F16" i="93"/>
  <c r="F13" i="93"/>
  <c r="F103" i="98" l="1"/>
  <c r="I103" i="98"/>
  <c r="B18" i="98"/>
  <c r="F99" i="97"/>
  <c r="F112" i="97"/>
  <c r="B19" i="97"/>
  <c r="H135" i="97"/>
  <c r="F135" i="97" s="1"/>
  <c r="F94" i="96"/>
  <c r="F71" i="96"/>
  <c r="I71" i="96"/>
  <c r="B20" i="96"/>
  <c r="I94" i="96"/>
  <c r="H94" i="96"/>
  <c r="B22" i="96"/>
  <c r="N94" i="96"/>
  <c r="F35" i="92"/>
  <c r="B19" i="98" l="1"/>
  <c r="B21" i="97"/>
  <c r="B20" i="97"/>
  <c r="B22" i="97"/>
  <c r="B23" i="96"/>
  <c r="L18" i="68"/>
  <c r="B19" i="68"/>
  <c r="L19" i="68"/>
  <c r="B20" i="68"/>
  <c r="B21" i="68" s="1"/>
  <c r="B22" i="68" s="1"/>
  <c r="B23" i="68" s="1"/>
  <c r="B24" i="68" s="1"/>
  <c r="B25" i="68" s="1"/>
  <c r="B26" i="68" s="1"/>
  <c r="B27" i="68" s="1"/>
  <c r="B28" i="68" s="1"/>
  <c r="B29" i="68" s="1"/>
  <c r="B30" i="68" s="1"/>
  <c r="B31" i="68" s="1"/>
  <c r="B33" i="68" s="1"/>
  <c r="B35" i="68" s="1"/>
  <c r="B40" i="68" s="1"/>
  <c r="B41" i="68" s="1"/>
  <c r="B42" i="68" s="1"/>
  <c r="B43" i="68" s="1"/>
  <c r="B44" i="68" s="1"/>
  <c r="B45" i="68" s="1"/>
  <c r="B46" i="68" s="1"/>
  <c r="B47" i="68" s="1"/>
  <c r="B48" i="68" s="1"/>
  <c r="B49" i="68" s="1"/>
  <c r="B50" i="68" s="1"/>
  <c r="B51" i="68" s="1"/>
  <c r="B52" i="68" s="1"/>
  <c r="B53" i="68" s="1"/>
  <c r="B55" i="68" s="1"/>
  <c r="B57" i="68" s="1"/>
  <c r="B62" i="68" s="1"/>
  <c r="B63" i="68" s="1"/>
  <c r="B64" i="68" s="1"/>
  <c r="B65" i="68" s="1"/>
  <c r="B66" i="68" s="1"/>
  <c r="B67" i="68" s="1"/>
  <c r="B68" i="68" s="1"/>
  <c r="B69" i="68" s="1"/>
  <c r="B70" i="68" s="1"/>
  <c r="B71" i="68" s="1"/>
  <c r="B72" i="68" s="1"/>
  <c r="B73" i="68" s="1"/>
  <c r="B74" i="68" s="1"/>
  <c r="B75" i="68" s="1"/>
  <c r="B77" i="68" s="1"/>
  <c r="B79" i="68" s="1"/>
  <c r="B84" i="68" s="1"/>
  <c r="B85" i="68" s="1"/>
  <c r="B86" i="68" s="1"/>
  <c r="B87" i="68" s="1"/>
  <c r="B88" i="68" s="1"/>
  <c r="B89" i="68" s="1"/>
  <c r="B92" i="68" s="1"/>
  <c r="B95" i="68" s="1"/>
  <c r="B97" i="68" s="1"/>
  <c r="B102" i="68" s="1"/>
  <c r="B103" i="68" s="1"/>
  <c r="B104" i="68" s="1"/>
  <c r="B108" i="68" s="1"/>
  <c r="B109" i="68" s="1"/>
  <c r="B110" i="68" s="1"/>
  <c r="B116" i="68" s="1"/>
  <c r="B117" i="68" s="1"/>
  <c r="B118" i="68" s="1"/>
  <c r="B119" i="68" s="1"/>
  <c r="B120" i="68" s="1"/>
  <c r="B121" i="68" s="1"/>
  <c r="B122" i="68" s="1"/>
  <c r="B124" i="68" s="1"/>
  <c r="B125" i="68" s="1"/>
  <c r="B126" i="68" s="1"/>
  <c r="B127" i="68" s="1"/>
  <c r="B128" i="68" s="1"/>
  <c r="B129" i="68" s="1"/>
  <c r="B130" i="68" s="1"/>
  <c r="B131" i="68" s="1"/>
  <c r="B133" i="68" s="1"/>
  <c r="B134" i="68" s="1"/>
  <c r="B135" i="68" s="1"/>
  <c r="B136" i="68" s="1"/>
  <c r="B138" i="68" s="1"/>
  <c r="B139" i="68" s="1"/>
  <c r="B140" i="68" s="1"/>
  <c r="B141" i="68" s="1"/>
  <c r="B142" i="68" s="1"/>
  <c r="B143" i="68" s="1"/>
  <c r="B145" i="68" s="1"/>
  <c r="B147" i="68" s="1"/>
  <c r="B148" i="68" s="1"/>
  <c r="B149" i="68" s="1"/>
  <c r="B151" i="68" s="1"/>
  <c r="B152" i="68" s="1"/>
  <c r="B153" i="68" s="1"/>
  <c r="B154" i="68" s="1"/>
  <c r="B155" i="68" s="1"/>
  <c r="B156" i="68" s="1"/>
  <c r="B157" i="68" s="1"/>
  <c r="B159" i="68" s="1"/>
  <c r="B160" i="68" s="1"/>
  <c r="B162" i="68" s="1"/>
  <c r="B164" i="68" s="1"/>
  <c r="B170" i="68" s="1"/>
  <c r="B171" i="68" s="1"/>
  <c r="B172" i="68" s="1"/>
  <c r="B173" i="68" s="1"/>
  <c r="B174" i="68" s="1"/>
  <c r="B175" i="68" s="1"/>
  <c r="B176" i="68" s="1"/>
  <c r="B178" i="68" s="1"/>
  <c r="B180" i="68" s="1"/>
  <c r="L20" i="68"/>
  <c r="L21" i="68"/>
  <c r="L22" i="68"/>
  <c r="L23" i="68"/>
  <c r="L24" i="68"/>
  <c r="L25" i="68"/>
  <c r="L26" i="68"/>
  <c r="L27" i="68"/>
  <c r="L28" i="68"/>
  <c r="L29" i="68"/>
  <c r="L30" i="68"/>
  <c r="F31" i="68"/>
  <c r="H31" i="68"/>
  <c r="L31" i="68"/>
  <c r="L35" i="68" s="1"/>
  <c r="P31" i="68"/>
  <c r="P35" i="68" s="1"/>
  <c r="R31" i="68"/>
  <c r="T31" i="68"/>
  <c r="T35" i="68" s="1"/>
  <c r="V31" i="68"/>
  <c r="X31" i="68"/>
  <c r="Z31" i="68"/>
  <c r="Z35" i="68" s="1"/>
  <c r="AB31" i="68"/>
  <c r="AD31" i="68"/>
  <c r="AF31" i="68"/>
  <c r="AF35" i="68" s="1"/>
  <c r="AH31" i="68"/>
  <c r="L33" i="68"/>
  <c r="H35" i="68"/>
  <c r="R35" i="68"/>
  <c r="V35" i="68"/>
  <c r="X35" i="68"/>
  <c r="AB35" i="68"/>
  <c r="AH35" i="68"/>
  <c r="L40" i="68"/>
  <c r="L41" i="68"/>
  <c r="L53" i="68" s="1"/>
  <c r="L57" i="68" s="1"/>
  <c r="L42" i="68"/>
  <c r="L43" i="68"/>
  <c r="L44" i="68"/>
  <c r="L45" i="68"/>
  <c r="L46" i="68"/>
  <c r="L47" i="68"/>
  <c r="L48" i="68"/>
  <c r="L49" i="68"/>
  <c r="L50" i="68"/>
  <c r="L51" i="68"/>
  <c r="L52" i="68"/>
  <c r="F53" i="68"/>
  <c r="H53" i="68"/>
  <c r="P53" i="68"/>
  <c r="P57" i="68" s="1"/>
  <c r="R53" i="68"/>
  <c r="T53" i="68"/>
  <c r="T57" i="68" s="1"/>
  <c r="V53" i="68"/>
  <c r="V57" i="68" s="1"/>
  <c r="X53" i="68"/>
  <c r="Z53" i="68"/>
  <c r="Z57" i="68" s="1"/>
  <c r="AB53" i="68"/>
  <c r="AD53" i="68"/>
  <c r="AF53" i="68"/>
  <c r="AF57" i="68" s="1"/>
  <c r="AH53" i="68"/>
  <c r="L55" i="68"/>
  <c r="H57" i="68"/>
  <c r="R57" i="68"/>
  <c r="X57" i="68"/>
  <c r="AB57" i="68"/>
  <c r="AD57" i="68"/>
  <c r="AH57" i="68"/>
  <c r="L62" i="68"/>
  <c r="P62" i="68"/>
  <c r="R62" i="68"/>
  <c r="T62" i="68"/>
  <c r="V62" i="68"/>
  <c r="X62" i="68"/>
  <c r="Z62" i="68"/>
  <c r="AB62" i="68"/>
  <c r="AD62" i="68"/>
  <c r="AF62" i="68"/>
  <c r="AH62" i="68"/>
  <c r="L63" i="68"/>
  <c r="L75" i="68" s="1"/>
  <c r="L79" i="68" s="1"/>
  <c r="P63" i="68"/>
  <c r="R63" i="68"/>
  <c r="T63" i="68"/>
  <c r="T75" i="68" s="1"/>
  <c r="T79" i="68" s="1"/>
  <c r="T92" i="68" s="1"/>
  <c r="T97" i="68" s="1"/>
  <c r="V63" i="68"/>
  <c r="X63" i="68"/>
  <c r="Z63" i="68"/>
  <c r="Z75" i="68" s="1"/>
  <c r="Z79" i="68" s="1"/>
  <c r="Z92" i="68" s="1"/>
  <c r="Z97" i="68" s="1"/>
  <c r="AB63" i="68"/>
  <c r="AD63" i="68"/>
  <c r="AD75" i="68" s="1"/>
  <c r="AD79" i="68" s="1"/>
  <c r="AD92" i="68" s="1"/>
  <c r="AD97" i="68" s="1"/>
  <c r="AF63" i="68"/>
  <c r="AF75" i="68" s="1"/>
  <c r="AF79" i="68" s="1"/>
  <c r="AF92" i="68" s="1"/>
  <c r="AF97" i="68" s="1"/>
  <c r="AH63" i="68"/>
  <c r="L64" i="68"/>
  <c r="P64" i="68"/>
  <c r="R64" i="68"/>
  <c r="T64" i="68"/>
  <c r="V64" i="68"/>
  <c r="X64" i="68"/>
  <c r="Z64" i="68"/>
  <c r="AB64" i="68"/>
  <c r="AD64" i="68"/>
  <c r="AF64" i="68"/>
  <c r="AH64" i="68"/>
  <c r="AH75" i="68" s="1"/>
  <c r="AH79" i="68" s="1"/>
  <c r="AH92" i="68" s="1"/>
  <c r="AH97" i="68" s="1"/>
  <c r="L65" i="68"/>
  <c r="P65" i="68"/>
  <c r="R65" i="68"/>
  <c r="T65" i="68"/>
  <c r="V65" i="68"/>
  <c r="X65" i="68"/>
  <c r="X75" i="68" s="1"/>
  <c r="X79" i="68" s="1"/>
  <c r="X92" i="68" s="1"/>
  <c r="X97" i="68" s="1"/>
  <c r="X164" i="68" s="1"/>
  <c r="X180" i="68" s="1"/>
  <c r="Z65" i="68"/>
  <c r="AB65" i="68"/>
  <c r="AD65" i="68"/>
  <c r="AF65" i="68"/>
  <c r="AH65" i="68"/>
  <c r="L66" i="68"/>
  <c r="P66" i="68"/>
  <c r="R66" i="68"/>
  <c r="T66" i="68"/>
  <c r="V66" i="68"/>
  <c r="X66" i="68"/>
  <c r="Z66" i="68"/>
  <c r="AB66" i="68"/>
  <c r="AD66" i="68"/>
  <c r="AF66" i="68"/>
  <c r="AH66" i="68"/>
  <c r="L67" i="68"/>
  <c r="P67" i="68"/>
  <c r="R67" i="68"/>
  <c r="T67" i="68"/>
  <c r="V67" i="68"/>
  <c r="X67" i="68"/>
  <c r="Z67" i="68"/>
  <c r="AB67" i="68"/>
  <c r="AD67" i="68"/>
  <c r="AF67" i="68"/>
  <c r="AH67" i="68"/>
  <c r="L68" i="68"/>
  <c r="P68" i="68"/>
  <c r="R68" i="68"/>
  <c r="T68" i="68"/>
  <c r="V68" i="68"/>
  <c r="X68" i="68"/>
  <c r="Z68" i="68"/>
  <c r="AB68" i="68"/>
  <c r="AD68" i="68"/>
  <c r="AF68" i="68"/>
  <c r="AH68" i="68"/>
  <c r="L69" i="68"/>
  <c r="P69" i="68"/>
  <c r="R69" i="68"/>
  <c r="T69" i="68"/>
  <c r="V69" i="68"/>
  <c r="X69" i="68"/>
  <c r="Z69" i="68"/>
  <c r="AB69" i="68"/>
  <c r="AD69" i="68"/>
  <c r="AF69" i="68"/>
  <c r="AH69" i="68"/>
  <c r="L70" i="68"/>
  <c r="P70" i="68"/>
  <c r="R70" i="68"/>
  <c r="T70" i="68"/>
  <c r="V70" i="68"/>
  <c r="X70" i="68"/>
  <c r="Z70" i="68"/>
  <c r="AB70" i="68"/>
  <c r="AD70" i="68"/>
  <c r="AF70" i="68"/>
  <c r="AH70" i="68"/>
  <c r="L71" i="68"/>
  <c r="P71" i="68"/>
  <c r="R71" i="68"/>
  <c r="T71" i="68"/>
  <c r="V71" i="68"/>
  <c r="X71" i="68"/>
  <c r="Z71" i="68"/>
  <c r="AB71" i="68"/>
  <c r="AD71" i="68"/>
  <c r="AF71" i="68"/>
  <c r="AH71" i="68"/>
  <c r="L72" i="68"/>
  <c r="P72" i="68"/>
  <c r="R72" i="68"/>
  <c r="T72" i="68"/>
  <c r="V72" i="68"/>
  <c r="X72" i="68"/>
  <c r="Z72" i="68"/>
  <c r="AB72" i="68"/>
  <c r="AD72" i="68"/>
  <c r="AF72" i="68"/>
  <c r="AH72" i="68"/>
  <c r="L73" i="68"/>
  <c r="P73" i="68"/>
  <c r="R73" i="68"/>
  <c r="T73" i="68"/>
  <c r="V73" i="68"/>
  <c r="X73" i="68"/>
  <c r="Z73" i="68"/>
  <c r="AB73" i="68"/>
  <c r="AD73" i="68"/>
  <c r="AF73" i="68"/>
  <c r="AH73" i="68"/>
  <c r="L74" i="68"/>
  <c r="P74" i="68"/>
  <c r="R74" i="68"/>
  <c r="T74" i="68"/>
  <c r="V74" i="68"/>
  <c r="X74" i="68"/>
  <c r="Z74" i="68"/>
  <c r="AB74" i="68"/>
  <c r="AD74" i="68"/>
  <c r="AF74" i="68"/>
  <c r="AH74" i="68"/>
  <c r="F75" i="68"/>
  <c r="H75" i="68"/>
  <c r="V75" i="68"/>
  <c r="AB75" i="68"/>
  <c r="L77" i="68"/>
  <c r="P77" i="68"/>
  <c r="R77" i="68"/>
  <c r="T77" i="68"/>
  <c r="V77" i="68"/>
  <c r="X77" i="68"/>
  <c r="Z77" i="68"/>
  <c r="AB77" i="68"/>
  <c r="AB79" i="68" s="1"/>
  <c r="AB92" i="68" s="1"/>
  <c r="AB97" i="68" s="1"/>
  <c r="AB164" i="68" s="1"/>
  <c r="AB180" i="68" s="1"/>
  <c r="AD77" i="68"/>
  <c r="AF77" i="68"/>
  <c r="AH77" i="68"/>
  <c r="F79" i="68"/>
  <c r="F92" i="68" s="1"/>
  <c r="H79" i="68"/>
  <c r="H92" i="68" s="1"/>
  <c r="H97" i="68" s="1"/>
  <c r="H164" i="68" s="1"/>
  <c r="H180" i="68" s="1"/>
  <c r="V79" i="68"/>
  <c r="V92" i="68" s="1"/>
  <c r="V97" i="68" s="1"/>
  <c r="L84" i="68"/>
  <c r="L89" i="68" s="1"/>
  <c r="L85" i="68"/>
  <c r="L86" i="68"/>
  <c r="L87" i="68"/>
  <c r="L88" i="68"/>
  <c r="F89" i="68"/>
  <c r="H89" i="68"/>
  <c r="P89" i="68"/>
  <c r="R89" i="68"/>
  <c r="T89" i="68"/>
  <c r="V89" i="68"/>
  <c r="X89" i="68"/>
  <c r="Z89" i="68"/>
  <c r="AB89" i="68"/>
  <c r="AD89" i="68"/>
  <c r="AF89" i="68"/>
  <c r="AH89" i="68"/>
  <c r="P95" i="68"/>
  <c r="R95" i="68"/>
  <c r="T95" i="68"/>
  <c r="V95" i="68"/>
  <c r="X95" i="68"/>
  <c r="Z95" i="68"/>
  <c r="AB95" i="68"/>
  <c r="AD95" i="68"/>
  <c r="AF95" i="68"/>
  <c r="AH95" i="68"/>
  <c r="L102" i="68"/>
  <c r="L103" i="68"/>
  <c r="F104" i="68"/>
  <c r="H104" i="68"/>
  <c r="L104" i="68"/>
  <c r="P104" i="68"/>
  <c r="R104" i="68"/>
  <c r="T104" i="68"/>
  <c r="T164" i="68" s="1"/>
  <c r="T180" i="68" s="1"/>
  <c r="V104" i="68"/>
  <c r="X104" i="68"/>
  <c r="Z104" i="68"/>
  <c r="AB104" i="68"/>
  <c r="AD104" i="68"/>
  <c r="AF104" i="68"/>
  <c r="AH104" i="68"/>
  <c r="L108" i="68"/>
  <c r="L109" i="68"/>
  <c r="F110" i="68"/>
  <c r="H110" i="68"/>
  <c r="L110" i="68"/>
  <c r="P110" i="68"/>
  <c r="R110" i="68"/>
  <c r="T110" i="68"/>
  <c r="V110" i="68"/>
  <c r="X110" i="68"/>
  <c r="Z110" i="68"/>
  <c r="AB110" i="68"/>
  <c r="AD110" i="68"/>
  <c r="AF110" i="68"/>
  <c r="AH110" i="68"/>
  <c r="L116" i="68"/>
  <c r="L117" i="68"/>
  <c r="L118" i="68"/>
  <c r="L119" i="68"/>
  <c r="L120" i="68"/>
  <c r="L122" i="68"/>
  <c r="L124" i="68"/>
  <c r="L126" i="68"/>
  <c r="L162" i="68" s="1"/>
  <c r="L127" i="68"/>
  <c r="L128" i="68"/>
  <c r="L129" i="68"/>
  <c r="L130" i="68"/>
  <c r="L131" i="68"/>
  <c r="L133" i="68"/>
  <c r="L134" i="68"/>
  <c r="L135" i="68"/>
  <c r="L136" i="68"/>
  <c r="L138" i="68"/>
  <c r="L139" i="68"/>
  <c r="L140" i="68"/>
  <c r="L141" i="68"/>
  <c r="L142" i="68"/>
  <c r="L143" i="68"/>
  <c r="L145" i="68"/>
  <c r="L147" i="68"/>
  <c r="L148" i="68"/>
  <c r="L149" i="68"/>
  <c r="L151" i="68"/>
  <c r="L152" i="68"/>
  <c r="L153" i="68"/>
  <c r="L154" i="68"/>
  <c r="L155" i="68"/>
  <c r="L156" i="68"/>
  <c r="L157" i="68"/>
  <c r="L159" i="68"/>
  <c r="L160" i="68"/>
  <c r="F162" i="68"/>
  <c r="H162" i="68"/>
  <c r="P162" i="68"/>
  <c r="R162" i="68"/>
  <c r="T162" i="68"/>
  <c r="V162" i="68"/>
  <c r="V164" i="68" s="1"/>
  <c r="V180" i="68" s="1"/>
  <c r="X162" i="68"/>
  <c r="Z162" i="68"/>
  <c r="Z164" i="68" s="1"/>
  <c r="Z180" i="68" s="1"/>
  <c r="AB162" i="68"/>
  <c r="AD162" i="68"/>
  <c r="AD164" i="68" s="1"/>
  <c r="AD180" i="68" s="1"/>
  <c r="AF162" i="68"/>
  <c r="AF164" i="68" s="1"/>
  <c r="AF180" i="68" s="1"/>
  <c r="AH162" i="68"/>
  <c r="L170" i="68"/>
  <c r="L178" i="68" s="1"/>
  <c r="L171" i="68"/>
  <c r="L172" i="68"/>
  <c r="L173" i="68"/>
  <c r="L174" i="68"/>
  <c r="L175" i="68"/>
  <c r="L176" i="68"/>
  <c r="F178" i="68"/>
  <c r="H178" i="68"/>
  <c r="P178" i="68"/>
  <c r="R178" i="68"/>
  <c r="T178" i="68"/>
  <c r="V178" i="68"/>
  <c r="X178" i="68"/>
  <c r="Z178" i="68"/>
  <c r="AB178" i="68"/>
  <c r="AD178" i="68"/>
  <c r="AF178" i="68"/>
  <c r="AH178" i="68"/>
  <c r="B20" i="98" l="1"/>
  <c r="B24" i="97"/>
  <c r="B26" i="97"/>
  <c r="B23" i="97"/>
  <c r="B25" i="97"/>
  <c r="B24" i="96"/>
  <c r="AH164" i="68"/>
  <c r="AH180" i="68" s="1"/>
  <c r="F164" i="68"/>
  <c r="L92" i="68"/>
  <c r="L97" i="68" s="1"/>
  <c r="L164" i="68" s="1"/>
  <c r="L180" i="68" s="1"/>
  <c r="F97" i="68"/>
  <c r="R75" i="68"/>
  <c r="R79" i="68" s="1"/>
  <c r="R92" i="68" s="1"/>
  <c r="R97" i="68" s="1"/>
  <c r="R164" i="68" s="1"/>
  <c r="R180" i="68" s="1"/>
  <c r="AD35" i="68"/>
  <c r="P75" i="68"/>
  <c r="F35" i="68"/>
  <c r="F57" i="68"/>
  <c r="B21" i="98" l="1"/>
  <c r="B22" i="98"/>
  <c r="B27" i="97"/>
  <c r="B25" i="96"/>
  <c r="P79" i="68"/>
  <c r="P92" i="68" s="1"/>
  <c r="P97" i="68" s="1"/>
  <c r="F180" i="68"/>
  <c r="B23" i="98" l="1"/>
  <c r="B28" i="97"/>
  <c r="B26" i="96"/>
  <c r="P164" i="68"/>
  <c r="P180" i="68" s="1"/>
  <c r="B25" i="98" l="1"/>
  <c r="B26" i="98" s="1"/>
  <c r="B27" i="98" s="1"/>
  <c r="B28" i="98" s="1"/>
  <c r="B29" i="98" s="1"/>
  <c r="B30" i="98" s="1"/>
  <c r="B31" i="98" s="1"/>
  <c r="B32" i="98" s="1"/>
  <c r="B33" i="98" s="1"/>
  <c r="B34" i="98" s="1"/>
  <c r="B35" i="98" s="1"/>
  <c r="B36" i="98" s="1"/>
  <c r="B24" i="98"/>
  <c r="B29" i="97"/>
  <c r="B27" i="96"/>
  <c r="V56" i="95"/>
  <c r="U56" i="95"/>
  <c r="L56" i="95"/>
  <c r="F55" i="95"/>
  <c r="M56" i="95" s="1"/>
  <c r="AB53" i="95"/>
  <c r="S53" i="95"/>
  <c r="R53" i="95"/>
  <c r="K53" i="95"/>
  <c r="J53" i="95"/>
  <c r="F52" i="95"/>
  <c r="V32" i="95"/>
  <c r="M32" i="95"/>
  <c r="AA32" i="95"/>
  <c r="U32" i="95"/>
  <c r="S32" i="95"/>
  <c r="Q32" i="95"/>
  <c r="L32" i="95"/>
  <c r="K32" i="95"/>
  <c r="I32" i="95"/>
  <c r="F31" i="95"/>
  <c r="AB29" i="95"/>
  <c r="AA29" i="95"/>
  <c r="R29" i="95"/>
  <c r="Q29" i="95"/>
  <c r="J29" i="95"/>
  <c r="I29" i="95"/>
  <c r="F28" i="95"/>
  <c r="A25" i="95"/>
  <c r="A26" i="95" s="1"/>
  <c r="A28" i="95" s="1"/>
  <c r="A29" i="95" s="1"/>
  <c r="A31" i="95" s="1"/>
  <c r="A32" i="95" s="1"/>
  <c r="A34" i="95" s="1"/>
  <c r="A35" i="95" s="1"/>
  <c r="A49" i="95" s="1"/>
  <c r="A50" i="95" s="1"/>
  <c r="A52" i="95" s="1"/>
  <c r="A53" i="95" s="1"/>
  <c r="A55" i="95" s="1"/>
  <c r="A56" i="95" s="1"/>
  <c r="A58" i="95" s="1"/>
  <c r="A59" i="95" s="1"/>
  <c r="F16" i="95"/>
  <c r="A14" i="95"/>
  <c r="A16" i="95" s="1"/>
  <c r="A17" i="95" s="1"/>
  <c r="A19" i="95" s="1"/>
  <c r="A20" i="95" s="1"/>
  <c r="A22" i="95" s="1"/>
  <c r="A23" i="95" s="1"/>
  <c r="F67" i="94"/>
  <c r="F66" i="94"/>
  <c r="F64" i="94"/>
  <c r="F63" i="94"/>
  <c r="F61" i="94"/>
  <c r="F60" i="94"/>
  <c r="F55" i="94"/>
  <c r="F54" i="94"/>
  <c r="F49" i="94"/>
  <c r="F48" i="94"/>
  <c r="F35" i="94"/>
  <c r="F34" i="94"/>
  <c r="M26" i="94"/>
  <c r="F25" i="94"/>
  <c r="J26" i="94" s="1"/>
  <c r="F20" i="94"/>
  <c r="F19" i="94"/>
  <c r="F14" i="94"/>
  <c r="A14" i="94"/>
  <c r="A16" i="94" s="1"/>
  <c r="A17" i="94" s="1"/>
  <c r="A19" i="94" s="1"/>
  <c r="A20" i="94" s="1"/>
  <c r="A22" i="94" s="1"/>
  <c r="A23" i="94" s="1"/>
  <c r="A25" i="94" s="1"/>
  <c r="A26" i="94" s="1"/>
  <c r="A28" i="94" s="1"/>
  <c r="A29" i="94" s="1"/>
  <c r="A31" i="94" s="1"/>
  <c r="A32" i="94" s="1"/>
  <c r="A34" i="94" s="1"/>
  <c r="A35" i="94" s="1"/>
  <c r="A48" i="94" s="1"/>
  <c r="A49" i="94" s="1"/>
  <c r="A51" i="94" s="1"/>
  <c r="A52" i="94" s="1"/>
  <c r="A54" i="94" s="1"/>
  <c r="A55" i="94" s="1"/>
  <c r="A57" i="94" s="1"/>
  <c r="A58" i="94" s="1"/>
  <c r="A60" i="94" s="1"/>
  <c r="A61" i="94" s="1"/>
  <c r="A63" i="94" s="1"/>
  <c r="A64" i="94" s="1"/>
  <c r="A66" i="94" s="1"/>
  <c r="A67" i="94" s="1"/>
  <c r="A69" i="94" s="1"/>
  <c r="A70" i="94" s="1"/>
  <c r="F13" i="94"/>
  <c r="F58" i="93"/>
  <c r="N55" i="93"/>
  <c r="V55" i="93"/>
  <c r="O55" i="93"/>
  <c r="M55" i="93"/>
  <c r="P52" i="93"/>
  <c r="H52" i="93"/>
  <c r="N49" i="93"/>
  <c r="Q49" i="93"/>
  <c r="O49" i="93"/>
  <c r="I49" i="93"/>
  <c r="S32" i="93"/>
  <c r="N32" i="93"/>
  <c r="K32" i="93"/>
  <c r="F23" i="93"/>
  <c r="V20" i="93"/>
  <c r="P20" i="93"/>
  <c r="M20" i="93"/>
  <c r="U17" i="93"/>
  <c r="L17" i="93"/>
  <c r="K17" i="93"/>
  <c r="A14" i="93"/>
  <c r="A16" i="93" s="1"/>
  <c r="A17" i="93" s="1"/>
  <c r="A19" i="93" s="1"/>
  <c r="A20" i="93" s="1"/>
  <c r="A22" i="93" s="1"/>
  <c r="A23" i="93" s="1"/>
  <c r="A25" i="93" s="1"/>
  <c r="A26" i="93" s="1"/>
  <c r="A28" i="93" s="1"/>
  <c r="A29" i="93" s="1"/>
  <c r="A31" i="93" s="1"/>
  <c r="A32" i="93" s="1"/>
  <c r="A34" i="93" s="1"/>
  <c r="A35" i="93" s="1"/>
  <c r="A48" i="93" s="1"/>
  <c r="A49" i="93" s="1"/>
  <c r="A51" i="93" s="1"/>
  <c r="A52" i="93" s="1"/>
  <c r="A54" i="93" s="1"/>
  <c r="A55" i="93" s="1"/>
  <c r="A57" i="93" s="1"/>
  <c r="A58" i="93" s="1"/>
  <c r="A60" i="93" s="1"/>
  <c r="A61" i="93" s="1"/>
  <c r="A63" i="93" s="1"/>
  <c r="A64" i="93" s="1"/>
  <c r="A66" i="93" s="1"/>
  <c r="A67" i="93" s="1"/>
  <c r="A69" i="93" s="1"/>
  <c r="A70" i="93" s="1"/>
  <c r="A72" i="93" s="1"/>
  <c r="A73" i="93" s="1"/>
  <c r="A75" i="93" s="1"/>
  <c r="A76" i="93" s="1"/>
  <c r="V14" i="93"/>
  <c r="Q14" i="93"/>
  <c r="O14" i="93"/>
  <c r="N14" i="93"/>
  <c r="M14" i="93"/>
  <c r="I14" i="93"/>
  <c r="A72" i="92"/>
  <c r="A73" i="92" s="1"/>
  <c r="A75" i="92" s="1"/>
  <c r="A76" i="92" s="1"/>
  <c r="F55" i="92"/>
  <c r="V52" i="92"/>
  <c r="U52" i="92"/>
  <c r="P52" i="92"/>
  <c r="M52" i="92"/>
  <c r="L52" i="92"/>
  <c r="U49" i="92"/>
  <c r="L49" i="92"/>
  <c r="F32" i="92"/>
  <c r="U29" i="92"/>
  <c r="S29" i="92"/>
  <c r="R29" i="92"/>
  <c r="Q29" i="92"/>
  <c r="P29" i="92"/>
  <c r="L29" i="92"/>
  <c r="J29" i="92"/>
  <c r="I29" i="92"/>
  <c r="H29" i="92"/>
  <c r="U26" i="92"/>
  <c r="S26" i="92"/>
  <c r="R26" i="92"/>
  <c r="Q26" i="92"/>
  <c r="P26" i="92"/>
  <c r="L26" i="92"/>
  <c r="J26" i="92"/>
  <c r="I26" i="92"/>
  <c r="H26" i="92"/>
  <c r="U23" i="92"/>
  <c r="S23" i="92"/>
  <c r="R23" i="92"/>
  <c r="Q23" i="92"/>
  <c r="P23" i="92"/>
  <c r="L23" i="92"/>
  <c r="J23" i="92"/>
  <c r="I23" i="92"/>
  <c r="H23" i="92"/>
  <c r="U20" i="92"/>
  <c r="S20" i="92"/>
  <c r="R20" i="92"/>
  <c r="Q20" i="92"/>
  <c r="P20" i="92"/>
  <c r="L20" i="92"/>
  <c r="J20" i="92"/>
  <c r="I20" i="92"/>
  <c r="H20" i="92"/>
  <c r="U17" i="92"/>
  <c r="S17" i="92"/>
  <c r="R17" i="92"/>
  <c r="Q17" i="92"/>
  <c r="P17" i="92"/>
  <c r="L17" i="92"/>
  <c r="J17" i="92"/>
  <c r="I17" i="92"/>
  <c r="H17" i="92"/>
  <c r="A14" i="92"/>
  <c r="A16" i="92" s="1"/>
  <c r="A17" i="92" s="1"/>
  <c r="A19" i="92" s="1"/>
  <c r="A20" i="92" s="1"/>
  <c r="A22" i="92" s="1"/>
  <c r="A23" i="92" s="1"/>
  <c r="A25" i="92" s="1"/>
  <c r="A26" i="92" s="1"/>
  <c r="A28" i="92" s="1"/>
  <c r="A29" i="92" s="1"/>
  <c r="A31" i="92" s="1"/>
  <c r="A32" i="92" s="1"/>
  <c r="A34" i="92" s="1"/>
  <c r="A35" i="92" s="1"/>
  <c r="A48" i="92" s="1"/>
  <c r="A49" i="92" s="1"/>
  <c r="A51" i="92" s="1"/>
  <c r="A52" i="92" s="1"/>
  <c r="A54" i="92" s="1"/>
  <c r="A55" i="92" s="1"/>
  <c r="A57" i="92" s="1"/>
  <c r="A58" i="92" s="1"/>
  <c r="A60" i="92" s="1"/>
  <c r="A61" i="92" s="1"/>
  <c r="A63" i="92" s="1"/>
  <c r="A64" i="92" s="1"/>
  <c r="A66" i="92" s="1"/>
  <c r="A67" i="92" s="1"/>
  <c r="A69" i="92" s="1"/>
  <c r="A70" i="92" s="1"/>
  <c r="V14" i="92"/>
  <c r="S14" i="92"/>
  <c r="R14" i="92"/>
  <c r="Q14" i="92"/>
  <c r="M14" i="92"/>
  <c r="J14" i="92"/>
  <c r="I14" i="92"/>
  <c r="F55" i="91"/>
  <c r="F23" i="91"/>
  <c r="I25" i="89"/>
  <c r="A20" i="91"/>
  <c r="A22" i="91" s="1"/>
  <c r="A23" i="91" s="1"/>
  <c r="A25" i="91" s="1"/>
  <c r="A26" i="91" s="1"/>
  <c r="A28" i="91" s="1"/>
  <c r="A29" i="91" s="1"/>
  <c r="A31" i="91" s="1"/>
  <c r="A32" i="91" s="1"/>
  <c r="A34" i="91" s="1"/>
  <c r="A35" i="91" s="1"/>
  <c r="A48" i="91" s="1"/>
  <c r="A49" i="91" s="1"/>
  <c r="A51" i="91" s="1"/>
  <c r="A52" i="91" s="1"/>
  <c r="A54" i="91" s="1"/>
  <c r="A55" i="91" s="1"/>
  <c r="A57" i="91" s="1"/>
  <c r="A58" i="91" s="1"/>
  <c r="A60" i="91" s="1"/>
  <c r="A61" i="91" s="1"/>
  <c r="A63" i="91" s="1"/>
  <c r="A64" i="91" s="1"/>
  <c r="A66" i="91" s="1"/>
  <c r="A67" i="91" s="1"/>
  <c r="A69" i="91" s="1"/>
  <c r="A70" i="91" s="1"/>
  <c r="A72" i="91" s="1"/>
  <c r="A73" i="91" s="1"/>
  <c r="A75" i="91" s="1"/>
  <c r="A76" i="91" s="1"/>
  <c r="U17" i="91"/>
  <c r="O17" i="91"/>
  <c r="L17" i="91"/>
  <c r="A14" i="91"/>
  <c r="A16" i="91" s="1"/>
  <c r="A17" i="91" s="1"/>
  <c r="A19" i="91" s="1"/>
  <c r="Q67" i="90"/>
  <c r="O67" i="90"/>
  <c r="I67" i="90"/>
  <c r="K67" i="90"/>
  <c r="M58" i="90"/>
  <c r="S58" i="90"/>
  <c r="P58" i="90"/>
  <c r="O58" i="90"/>
  <c r="N58" i="90"/>
  <c r="H58" i="90"/>
  <c r="V58" i="90"/>
  <c r="F55" i="90"/>
  <c r="H49" i="90"/>
  <c r="S49" i="90"/>
  <c r="F32" i="90"/>
  <c r="F23" i="90"/>
  <c r="A14" i="90"/>
  <c r="A16" i="90" s="1"/>
  <c r="A17" i="90" s="1"/>
  <c r="A19" i="90" s="1"/>
  <c r="A20" i="90" s="1"/>
  <c r="A22" i="90" s="1"/>
  <c r="A23" i="90" s="1"/>
  <c r="A25" i="90" s="1"/>
  <c r="A26" i="90" s="1"/>
  <c r="A28" i="90" s="1"/>
  <c r="A29" i="90" s="1"/>
  <c r="A31" i="90" s="1"/>
  <c r="A32" i="90" s="1"/>
  <c r="A34" i="90" s="1"/>
  <c r="A35" i="90" s="1"/>
  <c r="A48" i="90" s="1"/>
  <c r="A49" i="90" s="1"/>
  <c r="A51" i="90" s="1"/>
  <c r="A52" i="90" s="1"/>
  <c r="A54" i="90" s="1"/>
  <c r="A55" i="90" s="1"/>
  <c r="A57" i="90" s="1"/>
  <c r="A58" i="90" s="1"/>
  <c r="A60" i="90" s="1"/>
  <c r="A61" i="90" s="1"/>
  <c r="A63" i="90" s="1"/>
  <c r="A64" i="90" s="1"/>
  <c r="A66" i="90" s="1"/>
  <c r="A67" i="90" s="1"/>
  <c r="A69" i="90" s="1"/>
  <c r="A70" i="90" s="1"/>
  <c r="A72" i="90" s="1"/>
  <c r="A73" i="90" s="1"/>
  <c r="A75" i="90" s="1"/>
  <c r="A76" i="90" s="1"/>
  <c r="L77" i="89"/>
  <c r="L74" i="89"/>
  <c r="K62" i="89"/>
  <c r="H62" i="89"/>
  <c r="L59" i="89"/>
  <c r="K59" i="89"/>
  <c r="J59" i="89"/>
  <c r="H59" i="89"/>
  <c r="K43" i="89"/>
  <c r="J43" i="89"/>
  <c r="K34" i="89"/>
  <c r="J34" i="89"/>
  <c r="J31" i="89"/>
  <c r="L28" i="89"/>
  <c r="J28" i="89"/>
  <c r="K25" i="89"/>
  <c r="J25" i="89"/>
  <c r="H25" i="89"/>
  <c r="F22" i="89"/>
  <c r="I23" i="89" s="1"/>
  <c r="A19" i="89"/>
  <c r="A20" i="89" s="1"/>
  <c r="A22" i="89" s="1"/>
  <c r="A23" i="89" s="1"/>
  <c r="A25" i="89" s="1"/>
  <c r="A26" i="89" s="1"/>
  <c r="A28" i="89" s="1"/>
  <c r="A29" i="89" s="1"/>
  <c r="A31" i="89" s="1"/>
  <c r="A32" i="89" s="1"/>
  <c r="A34" i="89" s="1"/>
  <c r="A35" i="89" s="1"/>
  <c r="A37" i="89" s="1"/>
  <c r="A38" i="89" s="1"/>
  <c r="A40" i="89" s="1"/>
  <c r="A41" i="89" s="1"/>
  <c r="A43" i="89" s="1"/>
  <c r="A44" i="89" s="1"/>
  <c r="A59" i="89" s="1"/>
  <c r="A60" i="89" s="1"/>
  <c r="A62" i="89" s="1"/>
  <c r="A63" i="89" s="1"/>
  <c r="A65" i="89" s="1"/>
  <c r="A66" i="89" s="1"/>
  <c r="A68" i="89" s="1"/>
  <c r="A69" i="89" s="1"/>
  <c r="A71" i="89" s="1"/>
  <c r="A72" i="89" s="1"/>
  <c r="A74" i="89" s="1"/>
  <c r="A75" i="89" s="1"/>
  <c r="A77" i="89" s="1"/>
  <c r="A78" i="89" s="1"/>
  <c r="A80" i="89" s="1"/>
  <c r="A81" i="89" s="1"/>
  <c r="A14" i="89"/>
  <c r="A16" i="89" s="1"/>
  <c r="A17" i="89" s="1"/>
  <c r="N90" i="88"/>
  <c r="F89" i="88"/>
  <c r="O90" i="88" s="1"/>
  <c r="N87" i="88"/>
  <c r="M87" i="88"/>
  <c r="K87" i="88"/>
  <c r="J87" i="88"/>
  <c r="F86" i="88"/>
  <c r="O87" i="88" s="1"/>
  <c r="N75" i="88"/>
  <c r="H75" i="88"/>
  <c r="F74" i="88"/>
  <c r="O75" i="88" s="1"/>
  <c r="F68" i="88"/>
  <c r="F48" i="88"/>
  <c r="F45" i="88"/>
  <c r="F42" i="88"/>
  <c r="F36" i="88"/>
  <c r="I37" i="88" s="1"/>
  <c r="F30" i="88"/>
  <c r="F24" i="88"/>
  <c r="S25" i="88" s="1"/>
  <c r="F21" i="88"/>
  <c r="A18" i="88"/>
  <c r="A19" i="88" s="1"/>
  <c r="A21" i="88" s="1"/>
  <c r="A22" i="88" s="1"/>
  <c r="A24" i="88" s="1"/>
  <c r="A25" i="88" s="1"/>
  <c r="A27" i="88" s="1"/>
  <c r="A28" i="88" s="1"/>
  <c r="A30" i="88" s="1"/>
  <c r="A31" i="88" s="1"/>
  <c r="A33" i="88" s="1"/>
  <c r="A34" i="88" s="1"/>
  <c r="A36" i="88" s="1"/>
  <c r="A37" i="88" s="1"/>
  <c r="A39" i="88" s="1"/>
  <c r="A40" i="88" s="1"/>
  <c r="A42" i="88" s="1"/>
  <c r="A43" i="88" s="1"/>
  <c r="A45" i="88" s="1"/>
  <c r="A46" i="88" s="1"/>
  <c r="A48" i="88" s="1"/>
  <c r="A49" i="88" s="1"/>
  <c r="A65" i="88" s="1"/>
  <c r="A66" i="88" s="1"/>
  <c r="A68" i="88" s="1"/>
  <c r="A69" i="88" s="1"/>
  <c r="A71" i="88" s="1"/>
  <c r="A72" i="88" s="1"/>
  <c r="A74" i="88" s="1"/>
  <c r="A75" i="88" s="1"/>
  <c r="A77" i="88" s="1"/>
  <c r="A78" i="88" s="1"/>
  <c r="A80" i="88" s="1"/>
  <c r="A81" i="88" s="1"/>
  <c r="A83" i="88" s="1"/>
  <c r="A84" i="88" s="1"/>
  <c r="A86" i="88" s="1"/>
  <c r="A87" i="88" s="1"/>
  <c r="A89" i="88" s="1"/>
  <c r="A90" i="88" s="1"/>
  <c r="A16" i="88"/>
  <c r="F31" i="87"/>
  <c r="P26" i="87"/>
  <c r="N26" i="87"/>
  <c r="L26" i="87"/>
  <c r="F25" i="87"/>
  <c r="T23" i="87"/>
  <c r="R23" i="87"/>
  <c r="P23" i="87"/>
  <c r="L23" i="87"/>
  <c r="F22" i="87"/>
  <c r="F19" i="87"/>
  <c r="H20" i="87"/>
  <c r="A16" i="87"/>
  <c r="A17" i="87" s="1"/>
  <c r="A19" i="87" s="1"/>
  <c r="A20" i="87" s="1"/>
  <c r="A22" i="87" s="1"/>
  <c r="A23" i="87" s="1"/>
  <c r="A25" i="87" s="1"/>
  <c r="A26" i="87" s="1"/>
  <c r="A28" i="87" s="1"/>
  <c r="A29" i="87" s="1"/>
  <c r="A31" i="87" s="1"/>
  <c r="A32" i="87" s="1"/>
  <c r="A34" i="87" s="1"/>
  <c r="A35" i="87" s="1"/>
  <c r="A37" i="87" s="1"/>
  <c r="A38" i="87" s="1"/>
  <c r="A40" i="87" s="1"/>
  <c r="A41" i="87" s="1"/>
  <c r="A43" i="87" s="1"/>
  <c r="A44" i="87" s="1"/>
  <c r="A46" i="87" s="1"/>
  <c r="A47" i="87" s="1"/>
  <c r="A49" i="87" s="1"/>
  <c r="A50" i="87" s="1"/>
  <c r="A63" i="87" s="1"/>
  <c r="A64" i="87" s="1"/>
  <c r="A66" i="87" s="1"/>
  <c r="A67" i="87" s="1"/>
  <c r="A69" i="87" s="1"/>
  <c r="A70" i="87" s="1"/>
  <c r="A72" i="87" s="1"/>
  <c r="A73" i="87" s="1"/>
  <c r="A75" i="87" s="1"/>
  <c r="A76" i="87" s="1"/>
  <c r="A78" i="87" s="1"/>
  <c r="A79" i="87" s="1"/>
  <c r="A81" i="87" s="1"/>
  <c r="A82" i="87" s="1"/>
  <c r="A84" i="87" s="1"/>
  <c r="A85" i="87" s="1"/>
  <c r="A87" i="87" s="1"/>
  <c r="A88" i="87" s="1"/>
  <c r="A90" i="87" s="1"/>
  <c r="A91" i="87" s="1"/>
  <c r="A93" i="87" s="1"/>
  <c r="A94" i="87" s="1"/>
  <c r="A14" i="87"/>
  <c r="L14" i="87"/>
  <c r="F13" i="87"/>
  <c r="J82" i="86"/>
  <c r="L82" i="86"/>
  <c r="F81" i="86"/>
  <c r="H82" i="86" s="1"/>
  <c r="J76" i="86"/>
  <c r="L76" i="86"/>
  <c r="F75" i="86"/>
  <c r="H76" i="86" s="1"/>
  <c r="L70" i="86"/>
  <c r="F69" i="86"/>
  <c r="H70" i="86" s="1"/>
  <c r="L64" i="86"/>
  <c r="F63" i="86"/>
  <c r="H64" i="86" s="1"/>
  <c r="L47" i="86"/>
  <c r="F46" i="86"/>
  <c r="H47" i="86" s="1"/>
  <c r="L41" i="86"/>
  <c r="H41" i="86"/>
  <c r="F40" i="86"/>
  <c r="J41" i="86" s="1"/>
  <c r="L35" i="86"/>
  <c r="H35" i="86"/>
  <c r="F34" i="86"/>
  <c r="N35" i="86" s="1"/>
  <c r="L29" i="86"/>
  <c r="F28" i="86"/>
  <c r="H29" i="86" s="1"/>
  <c r="L23" i="86"/>
  <c r="H23" i="86"/>
  <c r="F22" i="86"/>
  <c r="J23" i="86" s="1"/>
  <c r="N20" i="86"/>
  <c r="L20" i="86"/>
  <c r="J20" i="86"/>
  <c r="F19" i="86"/>
  <c r="L17" i="86"/>
  <c r="H17" i="86"/>
  <c r="F16" i="86"/>
  <c r="N17" i="86" s="1"/>
  <c r="A14" i="86"/>
  <c r="A16" i="86" s="1"/>
  <c r="A17" i="86" s="1"/>
  <c r="A19" i="86" s="1"/>
  <c r="A20" i="86" s="1"/>
  <c r="A22" i="86" s="1"/>
  <c r="A23" i="86" s="1"/>
  <c r="A25" i="86" s="1"/>
  <c r="A26" i="86" s="1"/>
  <c r="A28" i="86" s="1"/>
  <c r="A29" i="86" s="1"/>
  <c r="A31" i="86" s="1"/>
  <c r="A32" i="86" s="1"/>
  <c r="A34" i="86" s="1"/>
  <c r="A35" i="86" s="1"/>
  <c r="A37" i="86" s="1"/>
  <c r="A38" i="86" s="1"/>
  <c r="A40" i="86" s="1"/>
  <c r="A41" i="86" s="1"/>
  <c r="A43" i="86" s="1"/>
  <c r="A44" i="86" s="1"/>
  <c r="A46" i="86" s="1"/>
  <c r="A47" i="86" s="1"/>
  <c r="A60" i="86" s="1"/>
  <c r="A61" i="86" s="1"/>
  <c r="A63" i="86" s="1"/>
  <c r="A64" i="86" s="1"/>
  <c r="A66" i="86" s="1"/>
  <c r="A67" i="86" s="1"/>
  <c r="A69" i="86" s="1"/>
  <c r="A70" i="86" s="1"/>
  <c r="A72" i="86" s="1"/>
  <c r="A73" i="86" s="1"/>
  <c r="A75" i="86" s="1"/>
  <c r="A76" i="86" s="1"/>
  <c r="A78" i="86" s="1"/>
  <c r="A79" i="86" s="1"/>
  <c r="A81" i="86" s="1"/>
  <c r="A82" i="86" s="1"/>
  <c r="A84" i="86" s="1"/>
  <c r="A85" i="86" s="1"/>
  <c r="A14" i="85"/>
  <c r="A16" i="85" s="1"/>
  <c r="A17" i="85" s="1"/>
  <c r="A19" i="85" s="1"/>
  <c r="A20" i="85" s="1"/>
  <c r="N138" i="84"/>
  <c r="L138" i="84"/>
  <c r="H138" i="84"/>
  <c r="F137" i="84"/>
  <c r="J138" i="84" s="1"/>
  <c r="J132" i="84"/>
  <c r="N132" i="84"/>
  <c r="L132" i="84"/>
  <c r="H132" i="84"/>
  <c r="F131" i="84"/>
  <c r="N126" i="84"/>
  <c r="L126" i="84"/>
  <c r="H126" i="84"/>
  <c r="F125" i="84"/>
  <c r="J126" i="84" s="1"/>
  <c r="N120" i="84"/>
  <c r="L120" i="84"/>
  <c r="H120" i="84"/>
  <c r="F119" i="84"/>
  <c r="J120" i="84" s="1"/>
  <c r="J114" i="84"/>
  <c r="N114" i="84"/>
  <c r="L114" i="84"/>
  <c r="H114" i="84"/>
  <c r="F114" i="84" s="1"/>
  <c r="F113" i="84"/>
  <c r="N108" i="84"/>
  <c r="L108" i="84"/>
  <c r="H108" i="84"/>
  <c r="F107" i="84"/>
  <c r="J108" i="84" s="1"/>
  <c r="N91" i="84"/>
  <c r="L91" i="84"/>
  <c r="H91" i="84"/>
  <c r="F90" i="84"/>
  <c r="J91" i="84" s="1"/>
  <c r="N85" i="84"/>
  <c r="L85" i="84"/>
  <c r="H85" i="84"/>
  <c r="F84" i="84"/>
  <c r="J85" i="84" s="1"/>
  <c r="F81" i="84"/>
  <c r="N82" i="84" s="1"/>
  <c r="N79" i="84"/>
  <c r="L79" i="84"/>
  <c r="F78" i="84"/>
  <c r="J79" i="84" s="1"/>
  <c r="L76" i="84"/>
  <c r="J76" i="84"/>
  <c r="F75" i="84"/>
  <c r="N76" i="84" s="1"/>
  <c r="N73" i="84"/>
  <c r="L73" i="84"/>
  <c r="F72" i="84"/>
  <c r="J73" i="84" s="1"/>
  <c r="L70" i="84"/>
  <c r="F69" i="84"/>
  <c r="N70" i="84" s="1"/>
  <c r="N67" i="84"/>
  <c r="L67" i="84"/>
  <c r="F66" i="84"/>
  <c r="J67" i="84" s="1"/>
  <c r="N61" i="84"/>
  <c r="L61" i="84"/>
  <c r="F60" i="84"/>
  <c r="J61" i="84" s="1"/>
  <c r="L44" i="84"/>
  <c r="F43" i="84"/>
  <c r="J44" i="84" s="1"/>
  <c r="N38" i="84"/>
  <c r="L38" i="84"/>
  <c r="F37" i="84"/>
  <c r="J38" i="84" s="1"/>
  <c r="N32" i="84"/>
  <c r="L32" i="84"/>
  <c r="H32" i="84"/>
  <c r="F31" i="84"/>
  <c r="J32" i="84" s="1"/>
  <c r="N26" i="84"/>
  <c r="L26" i="84"/>
  <c r="H26" i="84"/>
  <c r="F25" i="84"/>
  <c r="J26" i="84" s="1"/>
  <c r="N20" i="84"/>
  <c r="L20" i="84"/>
  <c r="F19" i="84"/>
  <c r="J20" i="84" s="1"/>
  <c r="A16" i="84"/>
  <c r="A17" i="84" s="1"/>
  <c r="A19" i="84" s="1"/>
  <c r="A20" i="84" s="1"/>
  <c r="A22" i="84" s="1"/>
  <c r="A23" i="84" s="1"/>
  <c r="A25" i="84" s="1"/>
  <c r="A26" i="84" s="1"/>
  <c r="A28" i="84" s="1"/>
  <c r="A29" i="84" s="1"/>
  <c r="A31" i="84" s="1"/>
  <c r="A32" i="84" s="1"/>
  <c r="A34" i="84" s="1"/>
  <c r="A35" i="84" s="1"/>
  <c r="A37" i="84" s="1"/>
  <c r="A38" i="84" s="1"/>
  <c r="A40" i="84" s="1"/>
  <c r="A41" i="84" s="1"/>
  <c r="A43" i="84" s="1"/>
  <c r="A44" i="84" s="1"/>
  <c r="A46" i="84" s="1"/>
  <c r="A47" i="84" s="1"/>
  <c r="A60" i="84" s="1"/>
  <c r="A61" i="84" s="1"/>
  <c r="A63" i="84" s="1"/>
  <c r="A64" i="84" s="1"/>
  <c r="A66" i="84" s="1"/>
  <c r="A67" i="84" s="1"/>
  <c r="A69" i="84" s="1"/>
  <c r="A70" i="84" s="1"/>
  <c r="A72" i="84" s="1"/>
  <c r="A73" i="84" s="1"/>
  <c r="A75" i="84" s="1"/>
  <c r="A76" i="84" s="1"/>
  <c r="A78" i="84" s="1"/>
  <c r="A79" i="84" s="1"/>
  <c r="A81" i="84" s="1"/>
  <c r="A82" i="84" s="1"/>
  <c r="A84" i="84" s="1"/>
  <c r="A85" i="84" s="1"/>
  <c r="A87" i="84" s="1"/>
  <c r="A88" i="84" s="1"/>
  <c r="A90" i="84" s="1"/>
  <c r="A91" i="84" s="1"/>
  <c r="A104" i="84" s="1"/>
  <c r="A105" i="84" s="1"/>
  <c r="A107" i="84" s="1"/>
  <c r="A108" i="84" s="1"/>
  <c r="A110" i="84" s="1"/>
  <c r="A111" i="84" s="1"/>
  <c r="A113" i="84" s="1"/>
  <c r="A114" i="84" s="1"/>
  <c r="A116" i="84" s="1"/>
  <c r="A117" i="84" s="1"/>
  <c r="A119" i="84" s="1"/>
  <c r="A120" i="84" s="1"/>
  <c r="A122" i="84" s="1"/>
  <c r="A123" i="84" s="1"/>
  <c r="A125" i="84" s="1"/>
  <c r="A126" i="84" s="1"/>
  <c r="A128" i="84" s="1"/>
  <c r="A129" i="84" s="1"/>
  <c r="A131" i="84" s="1"/>
  <c r="A132" i="84" s="1"/>
  <c r="A134" i="84" s="1"/>
  <c r="A135" i="84" s="1"/>
  <c r="A137" i="84" s="1"/>
  <c r="A138" i="84" s="1"/>
  <c r="J14" i="84"/>
  <c r="A14" i="84"/>
  <c r="N14" i="84"/>
  <c r="L14" i="84"/>
  <c r="F13" i="84"/>
  <c r="H14" i="84" s="1"/>
  <c r="B37" i="98" l="1"/>
  <c r="B38" i="98" s="1"/>
  <c r="B39" i="98" s="1"/>
  <c r="B40" i="98" s="1"/>
  <c r="B41" i="98" s="1"/>
  <c r="B44" i="98" s="1"/>
  <c r="B45" i="98" s="1"/>
  <c r="B46" i="98" s="1"/>
  <c r="B47" i="98" s="1"/>
  <c r="B48" i="98" s="1"/>
  <c r="B49" i="98" s="1"/>
  <c r="B50" i="98" s="1"/>
  <c r="B51" i="98" s="1"/>
  <c r="B52" i="98" s="1"/>
  <c r="B53" i="98" s="1"/>
  <c r="B54" i="98" s="1"/>
  <c r="B55" i="98" s="1"/>
  <c r="B56" i="98" s="1"/>
  <c r="B57" i="98" s="1"/>
  <c r="B58" i="98" s="1"/>
  <c r="B59" i="98" s="1"/>
  <c r="B62" i="98" s="1"/>
  <c r="B63" i="98" s="1"/>
  <c r="B64" i="98" s="1"/>
  <c r="B65" i="98" s="1"/>
  <c r="B66" i="98" s="1"/>
  <c r="B67" i="98" s="1"/>
  <c r="B68" i="98" s="1"/>
  <c r="B69" i="98" s="1"/>
  <c r="B70" i="98" s="1"/>
  <c r="B71" i="98" s="1"/>
  <c r="B72" i="98" s="1"/>
  <c r="B75" i="98" s="1"/>
  <c r="B76" i="98" s="1"/>
  <c r="B77" i="98" s="1"/>
  <c r="B79" i="98" s="1"/>
  <c r="B83" i="98" s="1"/>
  <c r="B85" i="98" s="1"/>
  <c r="B86" i="98" s="1"/>
  <c r="B30" i="97"/>
  <c r="B31" i="97" s="1"/>
  <c r="B34" i="97" s="1"/>
  <c r="B29" i="96"/>
  <c r="B30" i="96" s="1"/>
  <c r="B31" i="96" s="1"/>
  <c r="F32" i="84"/>
  <c r="F91" i="84"/>
  <c r="H123" i="84"/>
  <c r="F138" i="84"/>
  <c r="T14" i="87"/>
  <c r="R14" i="87"/>
  <c r="J14" i="87"/>
  <c r="L32" i="87"/>
  <c r="J32" i="87"/>
  <c r="N32" i="87"/>
  <c r="F14" i="84"/>
  <c r="L64" i="84"/>
  <c r="J70" i="84"/>
  <c r="F108" i="84"/>
  <c r="L14" i="86"/>
  <c r="R32" i="87"/>
  <c r="F120" i="84"/>
  <c r="L26" i="86"/>
  <c r="J32" i="86"/>
  <c r="P14" i="87"/>
  <c r="L20" i="87"/>
  <c r="R20" i="87"/>
  <c r="J20" i="87"/>
  <c r="N20" i="87"/>
  <c r="H32" i="87"/>
  <c r="M31" i="88"/>
  <c r="J31" i="88"/>
  <c r="I31" i="88"/>
  <c r="K31" i="88"/>
  <c r="S31" i="88"/>
  <c r="L23" i="84"/>
  <c r="J105" i="84"/>
  <c r="F126" i="84"/>
  <c r="L32" i="86"/>
  <c r="N79" i="86"/>
  <c r="M22" i="88"/>
  <c r="J22" i="88"/>
  <c r="S22" i="88"/>
  <c r="K22" i="88"/>
  <c r="I22" i="88"/>
  <c r="M43" i="88"/>
  <c r="J43" i="88"/>
  <c r="I43" i="88"/>
  <c r="K43" i="88"/>
  <c r="S43" i="88"/>
  <c r="J17" i="87"/>
  <c r="L17" i="84"/>
  <c r="J82" i="84"/>
  <c r="N73" i="86"/>
  <c r="N14" i="87"/>
  <c r="L82" i="84"/>
  <c r="F132" i="84"/>
  <c r="N17" i="85"/>
  <c r="L85" i="86"/>
  <c r="T20" i="87"/>
  <c r="T26" i="87"/>
  <c r="J26" i="87"/>
  <c r="R26" i="87"/>
  <c r="M69" i="88"/>
  <c r="J69" i="88"/>
  <c r="I69" i="88"/>
  <c r="K69" i="88"/>
  <c r="S69" i="88"/>
  <c r="J79" i="86"/>
  <c r="F26" i="84"/>
  <c r="F85" i="84"/>
  <c r="L111" i="84"/>
  <c r="T17" i="87"/>
  <c r="H23" i="87"/>
  <c r="F23" i="87" s="1"/>
  <c r="J23" i="87"/>
  <c r="N23" i="87"/>
  <c r="M46" i="88"/>
  <c r="J46" i="88"/>
  <c r="S46" i="88"/>
  <c r="K46" i="88"/>
  <c r="I46" i="88"/>
  <c r="J17" i="86"/>
  <c r="F17" i="86" s="1"/>
  <c r="J64" i="86"/>
  <c r="F64" i="86" s="1"/>
  <c r="R79" i="87"/>
  <c r="M49" i="88"/>
  <c r="J49" i="88"/>
  <c r="M78" i="88"/>
  <c r="F77" i="88"/>
  <c r="H20" i="84"/>
  <c r="F20" i="84" s="1"/>
  <c r="H38" i="84"/>
  <c r="F38" i="84" s="1"/>
  <c r="H44" i="84"/>
  <c r="H61" i="84"/>
  <c r="F61" i="84" s="1"/>
  <c r="H67" i="84"/>
  <c r="F67" i="84" s="1"/>
  <c r="H73" i="84"/>
  <c r="F73" i="84" s="1"/>
  <c r="H79" i="84"/>
  <c r="F79" i="84" s="1"/>
  <c r="H14" i="87"/>
  <c r="F16" i="87"/>
  <c r="L17" i="87" s="1"/>
  <c r="P20" i="87"/>
  <c r="H26" i="87"/>
  <c r="F28" i="87"/>
  <c r="H29" i="87" s="1"/>
  <c r="F46" i="87"/>
  <c r="R47" i="87" s="1"/>
  <c r="R64" i="87"/>
  <c r="P67" i="87"/>
  <c r="F90" i="87"/>
  <c r="J91" i="87" s="1"/>
  <c r="H91" i="87"/>
  <c r="T94" i="87"/>
  <c r="O22" i="88"/>
  <c r="H25" i="88"/>
  <c r="Q25" i="88"/>
  <c r="H37" i="88"/>
  <c r="Q37" i="88"/>
  <c r="O46" i="88"/>
  <c r="H49" i="88"/>
  <c r="Q49" i="88"/>
  <c r="I75" i="88"/>
  <c r="S75" i="88"/>
  <c r="H84" i="88"/>
  <c r="F83" i="88"/>
  <c r="Q84" i="88"/>
  <c r="N23" i="86"/>
  <c r="F23" i="86" s="1"/>
  <c r="N29" i="86"/>
  <c r="N76" i="86"/>
  <c r="F76" i="86" s="1"/>
  <c r="T32" i="87"/>
  <c r="F33" i="88"/>
  <c r="N34" i="88" s="1"/>
  <c r="N35" i="90"/>
  <c r="H20" i="86"/>
  <c r="F20" i="86" s="1"/>
  <c r="H35" i="87"/>
  <c r="F34" i="87"/>
  <c r="R35" i="87" s="1"/>
  <c r="R41" i="87"/>
  <c r="L47" i="87"/>
  <c r="H50" i="87"/>
  <c r="F78" i="87"/>
  <c r="J79" i="87" s="1"/>
  <c r="H79" i="87"/>
  <c r="F84" i="87"/>
  <c r="T85" i="87" s="1"/>
  <c r="P85" i="87"/>
  <c r="L91" i="87"/>
  <c r="H94" i="87"/>
  <c r="F93" i="87"/>
  <c r="R94" i="87" s="1"/>
  <c r="H22" i="88"/>
  <c r="Q22" i="88"/>
  <c r="I25" i="88"/>
  <c r="O31" i="88"/>
  <c r="O43" i="88"/>
  <c r="H46" i="88"/>
  <c r="Q46" i="88"/>
  <c r="I49" i="88"/>
  <c r="O69" i="88"/>
  <c r="K75" i="88"/>
  <c r="Q75" i="88"/>
  <c r="J84" i="88"/>
  <c r="I69" i="89"/>
  <c r="J35" i="86"/>
  <c r="F35" i="86" s="1"/>
  <c r="J47" i="86"/>
  <c r="F47" i="86" s="1"/>
  <c r="J70" i="86"/>
  <c r="F70" i="86" s="1"/>
  <c r="F40" i="87"/>
  <c r="L41" i="87" s="1"/>
  <c r="M37" i="88"/>
  <c r="J37" i="88"/>
  <c r="P49" i="88"/>
  <c r="R67" i="91"/>
  <c r="N44" i="84"/>
  <c r="F13" i="86"/>
  <c r="J14" i="86" s="1"/>
  <c r="F25" i="86"/>
  <c r="H26" i="86" s="1"/>
  <c r="F31" i="86"/>
  <c r="N32" i="86" s="1"/>
  <c r="F37" i="86"/>
  <c r="F43" i="86"/>
  <c r="F60" i="86"/>
  <c r="L61" i="86" s="1"/>
  <c r="F66" i="86"/>
  <c r="H67" i="86" s="1"/>
  <c r="F72" i="86"/>
  <c r="H73" i="86" s="1"/>
  <c r="F78" i="86"/>
  <c r="H79" i="86" s="1"/>
  <c r="F84" i="86"/>
  <c r="H85" i="86" s="1"/>
  <c r="J35" i="87"/>
  <c r="T41" i="87"/>
  <c r="N47" i="87"/>
  <c r="J50" i="87"/>
  <c r="J94" i="87"/>
  <c r="F15" i="88"/>
  <c r="P16" i="88"/>
  <c r="F18" i="88"/>
  <c r="P19" i="88" s="1"/>
  <c r="K25" i="88"/>
  <c r="P31" i="88"/>
  <c r="K37" i="88"/>
  <c r="P43" i="88"/>
  <c r="K49" i="88"/>
  <c r="P69" i="88"/>
  <c r="M75" i="88"/>
  <c r="M29" i="90"/>
  <c r="V29" i="90"/>
  <c r="P32" i="87"/>
  <c r="H88" i="87"/>
  <c r="P25" i="88"/>
  <c r="R70" i="90"/>
  <c r="R58" i="91"/>
  <c r="AB20" i="95"/>
  <c r="N41" i="86"/>
  <c r="F41" i="86" s="1"/>
  <c r="N47" i="86"/>
  <c r="N64" i="86"/>
  <c r="N82" i="86"/>
  <c r="F82" i="86" s="1"/>
  <c r="N69" i="88"/>
  <c r="J67" i="91"/>
  <c r="H70" i="84"/>
  <c r="F70" i="84" s="1"/>
  <c r="H76" i="84"/>
  <c r="F76" i="84" s="1"/>
  <c r="H82" i="84"/>
  <c r="F82" i="84" s="1"/>
  <c r="F13" i="85"/>
  <c r="N14" i="85" s="1"/>
  <c r="F16" i="85"/>
  <c r="P17" i="85" s="1"/>
  <c r="F19" i="85"/>
  <c r="H20" i="85" s="1"/>
  <c r="L35" i="87"/>
  <c r="T44" i="87"/>
  <c r="P47" i="87"/>
  <c r="L50" i="87"/>
  <c r="F66" i="87"/>
  <c r="J67" i="87" s="1"/>
  <c r="L79" i="87"/>
  <c r="H82" i="87"/>
  <c r="F81" i="87"/>
  <c r="R82" i="87" s="1"/>
  <c r="R88" i="87"/>
  <c r="P91" i="87"/>
  <c r="L94" i="87"/>
  <c r="H16" i="88"/>
  <c r="Q16" i="88"/>
  <c r="H19" i="88"/>
  <c r="H31" i="88"/>
  <c r="Q31" i="88"/>
  <c r="S37" i="88"/>
  <c r="H43" i="88"/>
  <c r="Q43" i="88"/>
  <c r="S49" i="88"/>
  <c r="O66" i="88"/>
  <c r="H69" i="88"/>
  <c r="Q69" i="88"/>
  <c r="V20" i="90"/>
  <c r="K76" i="90"/>
  <c r="J85" i="87"/>
  <c r="N22" i="88"/>
  <c r="P37" i="88"/>
  <c r="N46" i="88"/>
  <c r="N31" i="88"/>
  <c r="N43" i="88"/>
  <c r="F71" i="88"/>
  <c r="H72" i="88" s="1"/>
  <c r="F16" i="84"/>
  <c r="J17" i="84" s="1"/>
  <c r="F22" i="84"/>
  <c r="F28" i="84"/>
  <c r="N29" i="84" s="1"/>
  <c r="F34" i="84"/>
  <c r="N35" i="84" s="1"/>
  <c r="F40" i="84"/>
  <c r="N41" i="84" s="1"/>
  <c r="F46" i="84"/>
  <c r="N47" i="84" s="1"/>
  <c r="F63" i="84"/>
  <c r="N64" i="84" s="1"/>
  <c r="F87" i="84"/>
  <c r="N88" i="84" s="1"/>
  <c r="F104" i="84"/>
  <c r="F110" i="84"/>
  <c r="F116" i="84"/>
  <c r="N117" i="84" s="1"/>
  <c r="F122" i="84"/>
  <c r="F128" i="84"/>
  <c r="F134" i="84"/>
  <c r="N135" i="84" s="1"/>
  <c r="N35" i="87"/>
  <c r="H41" i="87"/>
  <c r="F63" i="87"/>
  <c r="L64" i="87"/>
  <c r="N79" i="87"/>
  <c r="J82" i="87"/>
  <c r="T88" i="87"/>
  <c r="R91" i="87"/>
  <c r="N94" i="87"/>
  <c r="N25" i="88"/>
  <c r="F27" i="88"/>
  <c r="P28" i="88" s="1"/>
  <c r="N37" i="88"/>
  <c r="F39" i="88"/>
  <c r="H40" i="88" s="1"/>
  <c r="P40" i="88"/>
  <c r="N49" i="88"/>
  <c r="F65" i="88"/>
  <c r="P66" i="88"/>
  <c r="M26" i="90"/>
  <c r="J29" i="86"/>
  <c r="F29" i="86" s="1"/>
  <c r="N82" i="87"/>
  <c r="M25" i="88"/>
  <c r="J25" i="88"/>
  <c r="J20" i="95"/>
  <c r="N70" i="86"/>
  <c r="P41" i="87"/>
  <c r="T64" i="87"/>
  <c r="P22" i="88"/>
  <c r="P34" i="88"/>
  <c r="P46" i="88"/>
  <c r="L23" i="89"/>
  <c r="H23" i="89"/>
  <c r="F23" i="89" s="1"/>
  <c r="P35" i="87"/>
  <c r="F43" i="87"/>
  <c r="J44" i="87" s="1"/>
  <c r="H44" i="87"/>
  <c r="T47" i="87"/>
  <c r="P50" i="87"/>
  <c r="L67" i="87"/>
  <c r="F69" i="87"/>
  <c r="R70" i="87" s="1"/>
  <c r="P79" i="87"/>
  <c r="L82" i="87"/>
  <c r="T91" i="87"/>
  <c r="P94" i="87"/>
  <c r="O25" i="88"/>
  <c r="O37" i="88"/>
  <c r="Q40" i="88"/>
  <c r="O49" i="88"/>
  <c r="Q66" i="88"/>
  <c r="P75" i="88"/>
  <c r="F80" i="88"/>
  <c r="S81" i="88" s="1"/>
  <c r="F71" i="89"/>
  <c r="N14" i="90"/>
  <c r="I84" i="88"/>
  <c r="S84" i="88"/>
  <c r="F13" i="89"/>
  <c r="I14" i="89" s="1"/>
  <c r="U26" i="90"/>
  <c r="L29" i="90"/>
  <c r="Q61" i="90"/>
  <c r="L20" i="91"/>
  <c r="U20" i="91"/>
  <c r="F37" i="87"/>
  <c r="P38" i="87" s="1"/>
  <c r="F49" i="87"/>
  <c r="F72" i="87"/>
  <c r="J75" i="88"/>
  <c r="P78" i="88"/>
  <c r="P90" i="88"/>
  <c r="I17" i="89"/>
  <c r="F25" i="89"/>
  <c r="H26" i="89" s="1"/>
  <c r="K72" i="89"/>
  <c r="N29" i="90"/>
  <c r="O35" i="90"/>
  <c r="I61" i="90"/>
  <c r="K70" i="90"/>
  <c r="U14" i="91"/>
  <c r="O20" i="91"/>
  <c r="N20" i="91"/>
  <c r="H78" i="88"/>
  <c r="Q78" i="88"/>
  <c r="H90" i="88"/>
  <c r="Q90" i="88"/>
  <c r="F16" i="89"/>
  <c r="H38" i="89"/>
  <c r="F37" i="89"/>
  <c r="I35" i="90"/>
  <c r="P35" i="90"/>
  <c r="O49" i="90"/>
  <c r="K49" i="90"/>
  <c r="L70" i="90"/>
  <c r="U70" i="90"/>
  <c r="N17" i="91"/>
  <c r="F75" i="87"/>
  <c r="L76" i="87" s="1"/>
  <c r="F87" i="87"/>
  <c r="L88" i="87" s="1"/>
  <c r="I78" i="88"/>
  <c r="S78" i="88"/>
  <c r="P87" i="88"/>
  <c r="I90" i="88"/>
  <c r="S90" i="88"/>
  <c r="K20" i="89"/>
  <c r="J23" i="89"/>
  <c r="F68" i="89"/>
  <c r="K14" i="90"/>
  <c r="P49" i="90"/>
  <c r="P52" i="90"/>
  <c r="M64" i="90"/>
  <c r="M70" i="90"/>
  <c r="J78" i="88"/>
  <c r="H87" i="88"/>
  <c r="Q87" i="88"/>
  <c r="J90" i="88"/>
  <c r="K90" i="88"/>
  <c r="L20" i="89"/>
  <c r="K23" i="89"/>
  <c r="S17" i="90"/>
  <c r="K20" i="90"/>
  <c r="Q29" i="90"/>
  <c r="I49" i="90"/>
  <c r="F49" i="90" s="1"/>
  <c r="Q49" i="90"/>
  <c r="Q52" i="90"/>
  <c r="P84" i="88"/>
  <c r="I87" i="88"/>
  <c r="S87" i="88"/>
  <c r="M90" i="88"/>
  <c r="M14" i="90"/>
  <c r="S14" i="90"/>
  <c r="R29" i="90"/>
  <c r="K35" i="90"/>
  <c r="J52" i="90"/>
  <c r="R52" i="90"/>
  <c r="V67" i="90"/>
  <c r="S67" i="90"/>
  <c r="M67" i="90"/>
  <c r="O70" i="90"/>
  <c r="O73" i="90"/>
  <c r="H76" i="90"/>
  <c r="P76" i="90"/>
  <c r="L14" i="90"/>
  <c r="U14" i="90"/>
  <c r="U17" i="90"/>
  <c r="L20" i="90"/>
  <c r="K58" i="90"/>
  <c r="J61" i="90"/>
  <c r="H67" i="90"/>
  <c r="P67" i="90"/>
  <c r="I76" i="90"/>
  <c r="H29" i="91"/>
  <c r="P29" i="91"/>
  <c r="H52" i="91"/>
  <c r="V61" i="91"/>
  <c r="F19" i="89"/>
  <c r="J20" i="89" s="1"/>
  <c r="O29" i="90"/>
  <c r="H34" i="89"/>
  <c r="J49" i="90"/>
  <c r="R49" i="90"/>
  <c r="I58" i="90"/>
  <c r="Q58" i="90"/>
  <c r="S64" i="90"/>
  <c r="J67" i="90"/>
  <c r="R67" i="90"/>
  <c r="J29" i="91"/>
  <c r="R29" i="91"/>
  <c r="H49" i="91"/>
  <c r="P49" i="91"/>
  <c r="M58" i="91"/>
  <c r="I76" i="91"/>
  <c r="Q76" i="91"/>
  <c r="R64" i="92"/>
  <c r="H29" i="90"/>
  <c r="P29" i="90"/>
  <c r="L52" i="90"/>
  <c r="U52" i="90"/>
  <c r="J58" i="90"/>
  <c r="R58" i="90"/>
  <c r="P64" i="90"/>
  <c r="L76" i="90"/>
  <c r="O14" i="91"/>
  <c r="P14" i="91"/>
  <c r="H17" i="91"/>
  <c r="P17" i="91"/>
  <c r="H20" i="91"/>
  <c r="P20" i="91"/>
  <c r="J76" i="91"/>
  <c r="R76" i="91"/>
  <c r="H14" i="90"/>
  <c r="P14" i="90"/>
  <c r="H17" i="90"/>
  <c r="P20" i="90"/>
  <c r="O26" i="90"/>
  <c r="L49" i="90"/>
  <c r="U49" i="90"/>
  <c r="M52" i="90"/>
  <c r="V52" i="90"/>
  <c r="L67" i="90"/>
  <c r="U67" i="90"/>
  <c r="J70" i="90"/>
  <c r="L29" i="91"/>
  <c r="U29" i="91"/>
  <c r="H35" i="91"/>
  <c r="J49" i="91"/>
  <c r="R49" i="91"/>
  <c r="M67" i="91"/>
  <c r="H26" i="90"/>
  <c r="U35" i="90"/>
  <c r="M49" i="90"/>
  <c r="V49" i="90"/>
  <c r="N52" i="90"/>
  <c r="L58" i="90"/>
  <c r="U58" i="90"/>
  <c r="H70" i="90"/>
  <c r="P70" i="90"/>
  <c r="J17" i="91"/>
  <c r="R17" i="91"/>
  <c r="J61" i="91"/>
  <c r="J14" i="90"/>
  <c r="R14" i="90"/>
  <c r="R17" i="90"/>
  <c r="J20" i="90"/>
  <c r="M35" i="90"/>
  <c r="N49" i="90"/>
  <c r="N67" i="90"/>
  <c r="I70" i="90"/>
  <c r="Q70" i="90"/>
  <c r="V76" i="90"/>
  <c r="H32" i="91"/>
  <c r="I59" i="89"/>
  <c r="I58" i="91"/>
  <c r="Q58" i="91"/>
  <c r="I70" i="91"/>
  <c r="V76" i="91"/>
  <c r="V14" i="91"/>
  <c r="I17" i="91"/>
  <c r="Q17" i="91"/>
  <c r="M20" i="91"/>
  <c r="V20" i="91"/>
  <c r="I29" i="91"/>
  <c r="Q29" i="91"/>
  <c r="I49" i="91"/>
  <c r="I52" i="91"/>
  <c r="Q52" i="91"/>
  <c r="J52" i="91"/>
  <c r="R52" i="91"/>
  <c r="K61" i="91"/>
  <c r="K67" i="91"/>
  <c r="S67" i="91"/>
  <c r="S76" i="91"/>
  <c r="H70" i="92"/>
  <c r="K17" i="91"/>
  <c r="S17" i="91"/>
  <c r="K29" i="91"/>
  <c r="S29" i="91"/>
  <c r="S32" i="91"/>
  <c r="S49" i="91"/>
  <c r="K52" i="91"/>
  <c r="S52" i="91"/>
  <c r="U58" i="91"/>
  <c r="L61" i="91"/>
  <c r="L67" i="91"/>
  <c r="U67" i="91"/>
  <c r="U76" i="91"/>
  <c r="L14" i="92"/>
  <c r="U14" i="92"/>
  <c r="M17" i="91"/>
  <c r="V17" i="91"/>
  <c r="I20" i="91"/>
  <c r="Q20" i="91"/>
  <c r="V29" i="91"/>
  <c r="M32" i="91"/>
  <c r="V32" i="91"/>
  <c r="M49" i="91"/>
  <c r="V52" i="91"/>
  <c r="N58" i="91"/>
  <c r="N61" i="91"/>
  <c r="N67" i="91"/>
  <c r="N70" i="91"/>
  <c r="N14" i="92"/>
  <c r="M17" i="92"/>
  <c r="V17" i="92"/>
  <c r="M20" i="92"/>
  <c r="V20" i="92"/>
  <c r="M23" i="92"/>
  <c r="F23" i="92" s="1"/>
  <c r="V23" i="92"/>
  <c r="M26" i="92"/>
  <c r="V26" i="92"/>
  <c r="M29" i="92"/>
  <c r="V29" i="92"/>
  <c r="I67" i="92"/>
  <c r="Q67" i="92"/>
  <c r="U29" i="90"/>
  <c r="J20" i="91"/>
  <c r="R20" i="91"/>
  <c r="N29" i="91"/>
  <c r="N32" i="91"/>
  <c r="N52" i="91"/>
  <c r="O58" i="91"/>
  <c r="O61" i="91"/>
  <c r="O67" i="91"/>
  <c r="O70" i="91"/>
  <c r="O14" i="92"/>
  <c r="K14" i="92"/>
  <c r="N17" i="92"/>
  <c r="K17" i="92"/>
  <c r="N20" i="92"/>
  <c r="K20" i="92"/>
  <c r="F20" i="92" s="1"/>
  <c r="N23" i="92"/>
  <c r="K23" i="92"/>
  <c r="N26" i="92"/>
  <c r="K26" i="92"/>
  <c r="F26" i="92" s="1"/>
  <c r="N29" i="92"/>
  <c r="K29" i="92"/>
  <c r="L58" i="92"/>
  <c r="S14" i="91"/>
  <c r="K20" i="91"/>
  <c r="S20" i="91"/>
  <c r="O29" i="91"/>
  <c r="O49" i="91"/>
  <c r="O52" i="91"/>
  <c r="H58" i="91"/>
  <c r="P61" i="91"/>
  <c r="H67" i="91"/>
  <c r="P67" i="91"/>
  <c r="H70" i="91"/>
  <c r="H14" i="92"/>
  <c r="P14" i="92"/>
  <c r="O17" i="92"/>
  <c r="O20" i="92"/>
  <c r="O23" i="92"/>
  <c r="O26" i="92"/>
  <c r="O29" i="92"/>
  <c r="P49" i="92"/>
  <c r="M49" i="92"/>
  <c r="V49" i="92"/>
  <c r="V58" i="92"/>
  <c r="K64" i="92"/>
  <c r="S64" i="92"/>
  <c r="J67" i="92"/>
  <c r="I70" i="92"/>
  <c r="Q70" i="92"/>
  <c r="U67" i="93"/>
  <c r="N49" i="92"/>
  <c r="H49" i="92"/>
  <c r="N52" i="92"/>
  <c r="H52" i="92"/>
  <c r="M61" i="92"/>
  <c r="L64" i="92"/>
  <c r="U64" i="92"/>
  <c r="R70" i="92"/>
  <c r="I73" i="92"/>
  <c r="M17" i="93"/>
  <c r="V17" i="93"/>
  <c r="I28" i="89"/>
  <c r="I31" i="89"/>
  <c r="I34" i="89"/>
  <c r="S35" i="91"/>
  <c r="F40" i="89"/>
  <c r="L41" i="89" s="1"/>
  <c r="I43" i="89"/>
  <c r="O49" i="92"/>
  <c r="O52" i="92"/>
  <c r="M64" i="92"/>
  <c r="V64" i="92"/>
  <c r="S70" i="92"/>
  <c r="J73" i="92"/>
  <c r="H14" i="93"/>
  <c r="P14" i="93"/>
  <c r="H17" i="93"/>
  <c r="N67" i="93"/>
  <c r="Z17" i="95"/>
  <c r="P17" i="95"/>
  <c r="H17" i="95"/>
  <c r="Y17" i="95"/>
  <c r="O17" i="95"/>
  <c r="Z50" i="95"/>
  <c r="P58" i="92"/>
  <c r="V67" i="92"/>
  <c r="L70" i="92"/>
  <c r="U70" i="92"/>
  <c r="O17" i="93"/>
  <c r="Q17" i="93"/>
  <c r="L29" i="93"/>
  <c r="U29" i="93"/>
  <c r="Y26" i="95"/>
  <c r="I62" i="89"/>
  <c r="H64" i="91"/>
  <c r="I67" i="91"/>
  <c r="I74" i="89"/>
  <c r="I77" i="89"/>
  <c r="I80" i="89"/>
  <c r="I49" i="92"/>
  <c r="Q49" i="92"/>
  <c r="I52" i="92"/>
  <c r="Q52" i="92"/>
  <c r="V70" i="92"/>
  <c r="L73" i="92"/>
  <c r="J14" i="93"/>
  <c r="R14" i="93"/>
  <c r="P17" i="93"/>
  <c r="J49" i="92"/>
  <c r="R49" i="92"/>
  <c r="J52" i="92"/>
  <c r="R52" i="92"/>
  <c r="H64" i="92"/>
  <c r="O67" i="92"/>
  <c r="M73" i="92"/>
  <c r="K14" i="93"/>
  <c r="S14" i="93"/>
  <c r="I17" i="93"/>
  <c r="O14" i="95"/>
  <c r="N35" i="95"/>
  <c r="W35" i="95"/>
  <c r="K49" i="92"/>
  <c r="S49" i="92"/>
  <c r="K52" i="92"/>
  <c r="S52" i="92"/>
  <c r="R61" i="92"/>
  <c r="Q64" i="92"/>
  <c r="H67" i="92"/>
  <c r="L14" i="93"/>
  <c r="U14" i="93"/>
  <c r="J17" i="93"/>
  <c r="M26" i="93"/>
  <c r="K20" i="93"/>
  <c r="S20" i="93"/>
  <c r="K26" i="93"/>
  <c r="J29" i="93"/>
  <c r="R29" i="93"/>
  <c r="I32" i="93"/>
  <c r="Q32" i="93"/>
  <c r="J23" i="94"/>
  <c r="K26" i="94"/>
  <c r="M29" i="94"/>
  <c r="L52" i="94"/>
  <c r="M14" i="95"/>
  <c r="V14" i="95"/>
  <c r="N17" i="95"/>
  <c r="W17" i="95"/>
  <c r="F19" i="95"/>
  <c r="P20" i="95"/>
  <c r="Z20" i="95"/>
  <c r="F49" i="95"/>
  <c r="H50" i="95" s="1"/>
  <c r="W50" i="95"/>
  <c r="Z53" i="95"/>
  <c r="P53" i="95"/>
  <c r="H53" i="95"/>
  <c r="J56" i="95"/>
  <c r="R56" i="95"/>
  <c r="AB56" i="95"/>
  <c r="V59" i="95"/>
  <c r="N17" i="93"/>
  <c r="L20" i="93"/>
  <c r="U20" i="93"/>
  <c r="S29" i="93"/>
  <c r="J32" i="93"/>
  <c r="R32" i="93"/>
  <c r="H49" i="93"/>
  <c r="P49" i="93"/>
  <c r="O52" i="93"/>
  <c r="N52" i="93"/>
  <c r="M64" i="93"/>
  <c r="V64" i="93"/>
  <c r="M73" i="93"/>
  <c r="M76" i="93"/>
  <c r="V76" i="93"/>
  <c r="L26" i="94"/>
  <c r="N29" i="94"/>
  <c r="M52" i="94"/>
  <c r="N14" i="95"/>
  <c r="F13" i="95"/>
  <c r="W14" i="95"/>
  <c r="I20" i="95"/>
  <c r="Q20" i="95"/>
  <c r="AA20" i="95"/>
  <c r="F25" i="95"/>
  <c r="N26" i="95" s="1"/>
  <c r="W26" i="95"/>
  <c r="Z29" i="95"/>
  <c r="P29" i="95"/>
  <c r="H29" i="95"/>
  <c r="J32" i="95"/>
  <c r="R32" i="95"/>
  <c r="AB32" i="95"/>
  <c r="M35" i="95"/>
  <c r="V35" i="95"/>
  <c r="I53" i="95"/>
  <c r="Q53" i="95"/>
  <c r="AA53" i="95"/>
  <c r="K56" i="95"/>
  <c r="S56" i="95"/>
  <c r="J62" i="89"/>
  <c r="O64" i="92"/>
  <c r="N67" i="92"/>
  <c r="J74" i="89"/>
  <c r="Q73" i="92"/>
  <c r="J80" i="89"/>
  <c r="N20" i="93"/>
  <c r="H20" i="93"/>
  <c r="M29" i="93"/>
  <c r="L32" i="93"/>
  <c r="U32" i="93"/>
  <c r="J49" i="93"/>
  <c r="R49" i="93"/>
  <c r="I52" i="93"/>
  <c r="F52" i="93" s="1"/>
  <c r="Q52" i="93"/>
  <c r="H55" i="93"/>
  <c r="P55" i="93"/>
  <c r="O64" i="93"/>
  <c r="O73" i="93"/>
  <c r="N26" i="94"/>
  <c r="F26" i="94" s="1"/>
  <c r="J32" i="94"/>
  <c r="H14" i="95"/>
  <c r="P14" i="95"/>
  <c r="Z14" i="95"/>
  <c r="I17" i="95"/>
  <c r="Q17" i="95"/>
  <c r="AA17" i="95"/>
  <c r="K20" i="95"/>
  <c r="S20" i="95"/>
  <c r="H26" i="95"/>
  <c r="O35" i="95"/>
  <c r="Y35" i="95"/>
  <c r="F58" i="95"/>
  <c r="W59" i="95" s="1"/>
  <c r="O20" i="93"/>
  <c r="M32" i="93"/>
  <c r="V32" i="93"/>
  <c r="K49" i="93"/>
  <c r="S49" i="93"/>
  <c r="J52" i="93"/>
  <c r="R52" i="93"/>
  <c r="I55" i="93"/>
  <c r="Q55" i="93"/>
  <c r="H64" i="93"/>
  <c r="P64" i="93"/>
  <c r="H73" i="93"/>
  <c r="H76" i="93"/>
  <c r="P76" i="93"/>
  <c r="K58" i="94"/>
  <c r="J17" i="95"/>
  <c r="R17" i="95"/>
  <c r="AB17" i="95"/>
  <c r="L20" i="95"/>
  <c r="U20" i="95"/>
  <c r="K29" i="95"/>
  <c r="S29" i="95"/>
  <c r="F34" i="95"/>
  <c r="H35" i="95"/>
  <c r="P35" i="95"/>
  <c r="L53" i="95"/>
  <c r="U53" i="95"/>
  <c r="O53" i="95"/>
  <c r="I59" i="95"/>
  <c r="R17" i="93"/>
  <c r="L49" i="93"/>
  <c r="U49" i="93"/>
  <c r="K52" i="93"/>
  <c r="S52" i="93"/>
  <c r="J55" i="93"/>
  <c r="R55" i="93"/>
  <c r="Q64" i="93"/>
  <c r="I67" i="93"/>
  <c r="I73" i="93"/>
  <c r="Q73" i="93"/>
  <c r="Q76" i="93"/>
  <c r="L17" i="94"/>
  <c r="L58" i="94"/>
  <c r="J70" i="94"/>
  <c r="K17" i="95"/>
  <c r="S17" i="95"/>
  <c r="F22" i="95"/>
  <c r="H23" i="95"/>
  <c r="L29" i="95"/>
  <c r="U29" i="95"/>
  <c r="O29" i="95"/>
  <c r="I35" i="95"/>
  <c r="Q35" i="95"/>
  <c r="AA35" i="95"/>
  <c r="M53" i="95"/>
  <c r="V53" i="95"/>
  <c r="Y53" i="95"/>
  <c r="O56" i="95"/>
  <c r="Y56" i="95"/>
  <c r="S17" i="93"/>
  <c r="I20" i="93"/>
  <c r="Q20" i="93"/>
  <c r="Q26" i="93"/>
  <c r="H29" i="93"/>
  <c r="O32" i="93"/>
  <c r="M49" i="93"/>
  <c r="V49" i="93"/>
  <c r="L52" i="93"/>
  <c r="U52" i="93"/>
  <c r="K55" i="93"/>
  <c r="S55" i="93"/>
  <c r="R64" i="93"/>
  <c r="J67" i="93"/>
  <c r="R73" i="93"/>
  <c r="J76" i="93"/>
  <c r="R76" i="93"/>
  <c r="M17" i="94"/>
  <c r="F31" i="94"/>
  <c r="M32" i="94" s="1"/>
  <c r="M58" i="94"/>
  <c r="K14" i="95"/>
  <c r="S14" i="95"/>
  <c r="L17" i="95"/>
  <c r="U17" i="95"/>
  <c r="I23" i="95"/>
  <c r="S26" i="95"/>
  <c r="M29" i="95"/>
  <c r="V29" i="95"/>
  <c r="Y29" i="95"/>
  <c r="O32" i="95"/>
  <c r="Y32" i="95"/>
  <c r="J35" i="95"/>
  <c r="R35" i="95"/>
  <c r="AB35" i="95"/>
  <c r="L50" i="95"/>
  <c r="N53" i="95"/>
  <c r="W53" i="95"/>
  <c r="H56" i="95"/>
  <c r="P56" i="95"/>
  <c r="Z56" i="95"/>
  <c r="J20" i="93"/>
  <c r="R20" i="93"/>
  <c r="R26" i="93"/>
  <c r="I29" i="93"/>
  <c r="H32" i="93"/>
  <c r="P32" i="93"/>
  <c r="M52" i="93"/>
  <c r="V52" i="93"/>
  <c r="L55" i="93"/>
  <c r="U55" i="93"/>
  <c r="K64" i="93"/>
  <c r="S64" i="93"/>
  <c r="K73" i="93"/>
  <c r="S73" i="93"/>
  <c r="K76" i="93"/>
  <c r="S76" i="93"/>
  <c r="K52" i="94"/>
  <c r="N58" i="94"/>
  <c r="F57" i="94"/>
  <c r="L14" i="95"/>
  <c r="U14" i="95"/>
  <c r="M17" i="95"/>
  <c r="V17" i="95"/>
  <c r="O20" i="95"/>
  <c r="Y20" i="95"/>
  <c r="L26" i="95"/>
  <c r="U26" i="95"/>
  <c r="N29" i="95"/>
  <c r="W29" i="95"/>
  <c r="W32" i="95"/>
  <c r="N32" i="95"/>
  <c r="P32" i="95"/>
  <c r="Z32" i="95"/>
  <c r="M50" i="95"/>
  <c r="V50" i="95"/>
  <c r="W56" i="95"/>
  <c r="N56" i="95"/>
  <c r="Q56" i="95"/>
  <c r="AA56" i="95"/>
  <c r="K28" i="89"/>
  <c r="K29" i="93"/>
  <c r="F22" i="94"/>
  <c r="L25" i="89" s="1"/>
  <c r="S61" i="93"/>
  <c r="L64" i="93"/>
  <c r="L67" i="93"/>
  <c r="O70" i="93"/>
  <c r="U73" i="93"/>
  <c r="I76" i="93"/>
  <c r="F16" i="94"/>
  <c r="K17" i="94" s="1"/>
  <c r="H20" i="95"/>
  <c r="H32" i="95"/>
  <c r="F32" i="95" s="1"/>
  <c r="F51" i="94"/>
  <c r="F69" i="94"/>
  <c r="I56" i="95"/>
  <c r="F28" i="94"/>
  <c r="K29" i="94" s="1"/>
  <c r="B87" i="98" l="1"/>
  <c r="B88" i="98" s="1"/>
  <c r="B89" i="98" s="1"/>
  <c r="B90" i="98" s="1"/>
  <c r="B92" i="98" s="1"/>
  <c r="B93" i="98" s="1"/>
  <c r="B94" i="98" s="1"/>
  <c r="B95" i="98" s="1"/>
  <c r="B97" i="98" s="1"/>
  <c r="B98" i="98" s="1"/>
  <c r="B99" i="98" s="1"/>
  <c r="B100" i="98" s="1"/>
  <c r="B101" i="98" s="1"/>
  <c r="B102" i="98" s="1"/>
  <c r="B103" i="98" s="1"/>
  <c r="B35" i="97"/>
  <c r="B36" i="97" s="1"/>
  <c r="B37" i="97" s="1"/>
  <c r="B38" i="97" s="1"/>
  <c r="B39" i="97" s="1"/>
  <c r="B40" i="97" s="1"/>
  <c r="B41" i="97" s="1"/>
  <c r="B42" i="97" s="1"/>
  <c r="B43" i="97" s="1"/>
  <c r="B44" i="97" s="1"/>
  <c r="B45" i="97" s="1"/>
  <c r="B46" i="97" s="1"/>
  <c r="B47" i="97" s="1"/>
  <c r="B48" i="97" s="1"/>
  <c r="B49" i="97" s="1"/>
  <c r="B52" i="97" s="1"/>
  <c r="B53" i="97" s="1"/>
  <c r="B54" i="97" s="1"/>
  <c r="B55" i="97" s="1"/>
  <c r="B56" i="97" s="1"/>
  <c r="B57" i="97" s="1"/>
  <c r="B58" i="97" s="1"/>
  <c r="B59" i="97" s="1"/>
  <c r="B60" i="97" s="1"/>
  <c r="B61" i="97" s="1"/>
  <c r="B62" i="97" s="1"/>
  <c r="B63" i="97" s="1"/>
  <c r="B64" i="97" s="1"/>
  <c r="B65" i="97" s="1"/>
  <c r="B66" i="97" s="1"/>
  <c r="B67" i="97" s="1"/>
  <c r="B68" i="97" s="1"/>
  <c r="B69" i="97" s="1"/>
  <c r="B70" i="97" s="1"/>
  <c r="B71" i="97" s="1"/>
  <c r="B72" i="97" s="1"/>
  <c r="B73" i="97" s="1"/>
  <c r="B74" i="97" s="1"/>
  <c r="B75" i="97" s="1"/>
  <c r="B76" i="97" s="1"/>
  <c r="B77" i="97" s="1"/>
  <c r="B78" i="97" s="1"/>
  <c r="B79" i="97" s="1"/>
  <c r="B80" i="97" s="1"/>
  <c r="B81" i="97" s="1"/>
  <c r="B82" i="97" s="1"/>
  <c r="B85" i="97" s="1"/>
  <c r="B86" i="97" s="1"/>
  <c r="B87" i="97" s="1"/>
  <c r="B88" i="97" s="1"/>
  <c r="B89" i="97" s="1"/>
  <c r="B90" i="97" s="1"/>
  <c r="B91" i="97" s="1"/>
  <c r="B92" i="97" s="1"/>
  <c r="B93" i="97" s="1"/>
  <c r="B94" i="97" s="1"/>
  <c r="B95" i="97" s="1"/>
  <c r="B96" i="97" s="1"/>
  <c r="B97" i="97" s="1"/>
  <c r="B99" i="97" s="1"/>
  <c r="B102" i="97" s="1"/>
  <c r="B103" i="97" s="1"/>
  <c r="B104" i="97" s="1"/>
  <c r="B105" i="97" s="1"/>
  <c r="B106" i="97" s="1"/>
  <c r="B107" i="97" s="1"/>
  <c r="B108" i="97" s="1"/>
  <c r="B109" i="97" s="1"/>
  <c r="B110" i="97" s="1"/>
  <c r="B111" i="97" s="1"/>
  <c r="B112" i="97" s="1"/>
  <c r="B116" i="97" s="1"/>
  <c r="B118" i="97" s="1"/>
  <c r="B119" i="97" s="1"/>
  <c r="B120" i="97" s="1"/>
  <c r="B121" i="97" s="1"/>
  <c r="B122" i="97" s="1"/>
  <c r="B123" i="97" s="1"/>
  <c r="B125" i="97" s="1"/>
  <c r="B126" i="97" s="1"/>
  <c r="B127" i="97" s="1"/>
  <c r="B128" i="97" s="1"/>
  <c r="B130" i="97" s="1"/>
  <c r="B131" i="97" s="1"/>
  <c r="B132" i="97" s="1"/>
  <c r="B133" i="97" s="1"/>
  <c r="B134" i="97" s="1"/>
  <c r="B135" i="97" s="1"/>
  <c r="B32" i="96"/>
  <c r="B34" i="96" s="1"/>
  <c r="B35" i="96" s="1"/>
  <c r="B36" i="96" s="1"/>
  <c r="B37" i="96" s="1"/>
  <c r="B38" i="96" s="1"/>
  <c r="B39" i="96" s="1"/>
  <c r="B42" i="96" s="1"/>
  <c r="B43" i="96" s="1"/>
  <c r="B46" i="96" s="1"/>
  <c r="B48" i="96" s="1"/>
  <c r="B49" i="96" s="1"/>
  <c r="B50" i="96" s="1"/>
  <c r="B51" i="96" s="1"/>
  <c r="B52" i="96" s="1"/>
  <c r="B53" i="96" s="1"/>
  <c r="B55" i="96" s="1"/>
  <c r="B56" i="96" s="1"/>
  <c r="B57" i="96" s="1"/>
  <c r="B58" i="96" s="1"/>
  <c r="B60" i="96" s="1"/>
  <c r="B61" i="96" s="1"/>
  <c r="B62" i="96" s="1"/>
  <c r="B63" i="96" s="1"/>
  <c r="B64" i="96" s="1"/>
  <c r="B65" i="96" s="1"/>
  <c r="B66" i="96" s="1"/>
  <c r="B69" i="96" s="1"/>
  <c r="B70" i="96" s="1"/>
  <c r="B71" i="96" s="1"/>
  <c r="B74" i="96" s="1"/>
  <c r="B75" i="96" s="1"/>
  <c r="B76" i="96" s="1"/>
  <c r="B77" i="96" s="1"/>
  <c r="B78" i="96" s="1"/>
  <c r="B79" i="96" s="1"/>
  <c r="B80" i="96" s="1"/>
  <c r="B81" i="96" s="1"/>
  <c r="B82" i="96" s="1"/>
  <c r="B83" i="96" s="1"/>
  <c r="B84" i="96" s="1"/>
  <c r="B85" i="96" s="1"/>
  <c r="B86" i="96" s="1"/>
  <c r="B87" i="96" s="1"/>
  <c r="B88" i="96" s="1"/>
  <c r="B89" i="96" s="1"/>
  <c r="B90" i="96" s="1"/>
  <c r="B91" i="96" s="1"/>
  <c r="B92" i="96" s="1"/>
  <c r="B93" i="96" s="1"/>
  <c r="B94" i="96" s="1"/>
  <c r="F58" i="90"/>
  <c r="F29" i="92"/>
  <c r="F17" i="92"/>
  <c r="F32" i="87"/>
  <c r="F31" i="88"/>
  <c r="F75" i="88"/>
  <c r="F26" i="87"/>
  <c r="F44" i="84"/>
  <c r="F20" i="87"/>
  <c r="Q64" i="91"/>
  <c r="S67" i="93"/>
  <c r="J70" i="93"/>
  <c r="AA59" i="95"/>
  <c r="F20" i="93"/>
  <c r="N76" i="93"/>
  <c r="S70" i="91"/>
  <c r="S58" i="91"/>
  <c r="M14" i="91"/>
  <c r="V64" i="91"/>
  <c r="J35" i="91"/>
  <c r="H28" i="89"/>
  <c r="I26" i="90"/>
  <c r="S26" i="90"/>
  <c r="Q26" i="90"/>
  <c r="J73" i="91"/>
  <c r="R64" i="90"/>
  <c r="L35" i="90"/>
  <c r="I73" i="91"/>
  <c r="J73" i="90"/>
  <c r="I73" i="90"/>
  <c r="R35" i="90"/>
  <c r="J64" i="92"/>
  <c r="I64" i="91"/>
  <c r="U61" i="90"/>
  <c r="M61" i="91"/>
  <c r="Q35" i="90"/>
  <c r="L14" i="89"/>
  <c r="H17" i="89"/>
  <c r="L17" i="89"/>
  <c r="K61" i="90"/>
  <c r="R73" i="87"/>
  <c r="N73" i="87"/>
  <c r="H14" i="89"/>
  <c r="H85" i="87"/>
  <c r="N64" i="87"/>
  <c r="J64" i="87"/>
  <c r="H111" i="84"/>
  <c r="N111" i="84"/>
  <c r="N23" i="84"/>
  <c r="H23" i="84"/>
  <c r="O28" i="88"/>
  <c r="Q72" i="88"/>
  <c r="H34" i="88"/>
  <c r="F94" i="87"/>
  <c r="P70" i="87"/>
  <c r="O72" i="88"/>
  <c r="F25" i="88"/>
  <c r="H73" i="87"/>
  <c r="J29" i="84"/>
  <c r="L35" i="84"/>
  <c r="L135" i="84"/>
  <c r="J88" i="84"/>
  <c r="L79" i="86"/>
  <c r="F79" i="86" s="1"/>
  <c r="H135" i="84"/>
  <c r="N61" i="86"/>
  <c r="R17" i="85"/>
  <c r="H61" i="93"/>
  <c r="L70" i="93"/>
  <c r="K74" i="89"/>
  <c r="K70" i="93"/>
  <c r="N32" i="94"/>
  <c r="L34" i="89"/>
  <c r="R70" i="93"/>
  <c r="J59" i="95"/>
  <c r="Z59" i="95"/>
  <c r="N61" i="92"/>
  <c r="F29" i="95"/>
  <c r="F53" i="95"/>
  <c r="H61" i="92"/>
  <c r="J76" i="92"/>
  <c r="F17" i="95"/>
  <c r="Q76" i="92"/>
  <c r="P73" i="91"/>
  <c r="M26" i="91"/>
  <c r="S61" i="92"/>
  <c r="L73" i="91"/>
  <c r="K35" i="91"/>
  <c r="K73" i="91"/>
  <c r="R35" i="91"/>
  <c r="L73" i="90"/>
  <c r="F20" i="91"/>
  <c r="M73" i="90"/>
  <c r="N76" i="87"/>
  <c r="J76" i="87"/>
  <c r="S72" i="88"/>
  <c r="V61" i="90"/>
  <c r="O61" i="90"/>
  <c r="K26" i="89"/>
  <c r="J26" i="89"/>
  <c r="F69" i="88"/>
  <c r="P14" i="85"/>
  <c r="L14" i="85"/>
  <c r="N70" i="94"/>
  <c r="L80" i="89"/>
  <c r="U23" i="95"/>
  <c r="L23" i="95"/>
  <c r="S23" i="95"/>
  <c r="K23" i="95"/>
  <c r="P59" i="95"/>
  <c r="W23" i="95"/>
  <c r="Y50" i="95"/>
  <c r="L23" i="94"/>
  <c r="K76" i="92"/>
  <c r="Q58" i="92"/>
  <c r="O26" i="95"/>
  <c r="S73" i="92"/>
  <c r="H58" i="92"/>
  <c r="I76" i="92"/>
  <c r="H76" i="92"/>
  <c r="M58" i="92"/>
  <c r="H73" i="91"/>
  <c r="H61" i="91"/>
  <c r="O26" i="91"/>
  <c r="V35" i="91"/>
  <c r="K61" i="92"/>
  <c r="U70" i="91"/>
  <c r="N52" i="94"/>
  <c r="L43" i="89"/>
  <c r="N17" i="94"/>
  <c r="K67" i="93"/>
  <c r="J26" i="93"/>
  <c r="U50" i="95"/>
  <c r="R67" i="93"/>
  <c r="I26" i="93"/>
  <c r="I64" i="93"/>
  <c r="Q59" i="95"/>
  <c r="U35" i="95"/>
  <c r="L35" i="95"/>
  <c r="K35" i="95"/>
  <c r="F35" i="95" s="1"/>
  <c r="S35" i="95"/>
  <c r="P73" i="93"/>
  <c r="P61" i="93"/>
  <c r="H59" i="95"/>
  <c r="N23" i="95"/>
  <c r="O67" i="93"/>
  <c r="O50" i="95"/>
  <c r="AB14" i="95"/>
  <c r="R14" i="95"/>
  <c r="J14" i="95"/>
  <c r="F14" i="95" s="1"/>
  <c r="I14" i="95"/>
  <c r="AA14" i="95"/>
  <c r="Q14" i="95"/>
  <c r="V73" i="93"/>
  <c r="V61" i="93"/>
  <c r="W20" i="95"/>
  <c r="N20" i="95"/>
  <c r="V20" i="95"/>
  <c r="M20" i="95"/>
  <c r="S26" i="93"/>
  <c r="I64" i="92"/>
  <c r="P64" i="92"/>
  <c r="U73" i="92"/>
  <c r="I58" i="92"/>
  <c r="N64" i="93"/>
  <c r="K73" i="92"/>
  <c r="R73" i="92"/>
  <c r="O58" i="92"/>
  <c r="V61" i="92"/>
  <c r="N73" i="93"/>
  <c r="R67" i="92"/>
  <c r="P70" i="91"/>
  <c r="P58" i="91"/>
  <c r="O64" i="91"/>
  <c r="N26" i="91"/>
  <c r="N64" i="91"/>
  <c r="M35" i="91"/>
  <c r="L70" i="91"/>
  <c r="L58" i="91"/>
  <c r="K32" i="91"/>
  <c r="P70" i="92"/>
  <c r="K70" i="91"/>
  <c r="K58" i="91"/>
  <c r="F58" i="91" s="1"/>
  <c r="Q49" i="91"/>
  <c r="Q26" i="91"/>
  <c r="N64" i="92"/>
  <c r="M64" i="91"/>
  <c r="P32" i="91"/>
  <c r="R20" i="90"/>
  <c r="R61" i="91"/>
  <c r="J64" i="90"/>
  <c r="P26" i="90"/>
  <c r="V67" i="91"/>
  <c r="P35" i="91"/>
  <c r="V70" i="90"/>
  <c r="H74" i="89"/>
  <c r="S70" i="90"/>
  <c r="F17" i="91"/>
  <c r="N70" i="90"/>
  <c r="J35" i="90"/>
  <c r="N58" i="92"/>
  <c r="V58" i="91"/>
  <c r="P26" i="91"/>
  <c r="L61" i="90"/>
  <c r="P52" i="91"/>
  <c r="Q76" i="90"/>
  <c r="U20" i="90"/>
  <c r="S35" i="90"/>
  <c r="S20" i="90"/>
  <c r="V64" i="90"/>
  <c r="H41" i="89"/>
  <c r="J17" i="89"/>
  <c r="I20" i="89"/>
  <c r="R50" i="87"/>
  <c r="N50" i="87"/>
  <c r="F50" i="87" s="1"/>
  <c r="Q81" i="88"/>
  <c r="V26" i="90"/>
  <c r="M66" i="88"/>
  <c r="J66" i="88"/>
  <c r="K66" i="88"/>
  <c r="S66" i="88"/>
  <c r="I66" i="88"/>
  <c r="H105" i="84"/>
  <c r="N105" i="84"/>
  <c r="H17" i="84"/>
  <c r="N17" i="84"/>
  <c r="Q19" i="88"/>
  <c r="N66" i="88"/>
  <c r="H64" i="87"/>
  <c r="T67" i="87"/>
  <c r="L70" i="87"/>
  <c r="T35" i="87"/>
  <c r="F35" i="87" s="1"/>
  <c r="H117" i="84"/>
  <c r="R20" i="85"/>
  <c r="H29" i="84"/>
  <c r="J85" i="86"/>
  <c r="H35" i="84"/>
  <c r="J23" i="84"/>
  <c r="Q61" i="93"/>
  <c r="U59" i="95"/>
  <c r="L59" i="95"/>
  <c r="S59" i="95"/>
  <c r="K59" i="95"/>
  <c r="M61" i="93"/>
  <c r="H77" i="89"/>
  <c r="S73" i="90"/>
  <c r="K73" i="90"/>
  <c r="R38" i="87"/>
  <c r="N38" i="87"/>
  <c r="M72" i="88"/>
  <c r="J72" i="88"/>
  <c r="K72" i="88"/>
  <c r="I72" i="88"/>
  <c r="F82" i="87"/>
  <c r="M19" i="88"/>
  <c r="J19" i="88"/>
  <c r="I19" i="88"/>
  <c r="K19" i="88"/>
  <c r="S19" i="88"/>
  <c r="F49" i="88"/>
  <c r="P29" i="87"/>
  <c r="N29" i="87"/>
  <c r="R29" i="87"/>
  <c r="F20" i="95"/>
  <c r="I61" i="93"/>
  <c r="O61" i="93"/>
  <c r="M59" i="95"/>
  <c r="J61" i="92"/>
  <c r="Q61" i="92"/>
  <c r="U61" i="93"/>
  <c r="N70" i="93"/>
  <c r="F52" i="92"/>
  <c r="Q35" i="91"/>
  <c r="U26" i="91"/>
  <c r="P73" i="90"/>
  <c r="V73" i="91"/>
  <c r="F90" i="88"/>
  <c r="P81" i="88"/>
  <c r="Q28" i="88"/>
  <c r="R70" i="91"/>
  <c r="I17" i="90"/>
  <c r="Q17" i="90"/>
  <c r="O17" i="90"/>
  <c r="F43" i="88"/>
  <c r="H38" i="87"/>
  <c r="R85" i="87"/>
  <c r="N85" i="87"/>
  <c r="T29" i="87"/>
  <c r="K32" i="94"/>
  <c r="F32" i="94" s="1"/>
  <c r="M23" i="94"/>
  <c r="M70" i="93"/>
  <c r="N50" i="95"/>
  <c r="F35" i="93"/>
  <c r="M76" i="92"/>
  <c r="S58" i="92"/>
  <c r="V23" i="95"/>
  <c r="U76" i="92"/>
  <c r="I61" i="92"/>
  <c r="M70" i="92"/>
  <c r="F17" i="93"/>
  <c r="K70" i="92"/>
  <c r="U64" i="93"/>
  <c r="J70" i="92"/>
  <c r="O76" i="92"/>
  <c r="F14" i="92"/>
  <c r="K14" i="91"/>
  <c r="R14" i="91"/>
  <c r="Q14" i="91"/>
  <c r="U64" i="91"/>
  <c r="S26" i="91"/>
  <c r="S64" i="91"/>
  <c r="N26" i="93"/>
  <c r="I35" i="91"/>
  <c r="F59" i="89"/>
  <c r="L26" i="91"/>
  <c r="H61" i="90"/>
  <c r="J17" i="90"/>
  <c r="I61" i="91"/>
  <c r="Q64" i="90"/>
  <c r="R64" i="91"/>
  <c r="H14" i="91"/>
  <c r="N26" i="90"/>
  <c r="H73" i="90"/>
  <c r="M73" i="91"/>
  <c r="L35" i="91"/>
  <c r="L17" i="90"/>
  <c r="R26" i="90"/>
  <c r="N64" i="90"/>
  <c r="K17" i="90"/>
  <c r="K69" i="89"/>
  <c r="J69" i="89"/>
  <c r="H69" i="89"/>
  <c r="U64" i="90"/>
  <c r="H35" i="90"/>
  <c r="J81" i="88"/>
  <c r="L26" i="90"/>
  <c r="H28" i="88"/>
  <c r="T73" i="87"/>
  <c r="L38" i="87"/>
  <c r="M17" i="90"/>
  <c r="M40" i="88"/>
  <c r="J40" i="88"/>
  <c r="S40" i="88"/>
  <c r="K40" i="88"/>
  <c r="I40" i="88"/>
  <c r="I20" i="90"/>
  <c r="Q20" i="90"/>
  <c r="O20" i="90"/>
  <c r="O40" i="88"/>
  <c r="P73" i="87"/>
  <c r="K26" i="90"/>
  <c r="N40" i="88"/>
  <c r="M16" i="88"/>
  <c r="J16" i="88"/>
  <c r="S16" i="88"/>
  <c r="K16" i="88"/>
  <c r="I16" i="88"/>
  <c r="R44" i="87"/>
  <c r="J44" i="86"/>
  <c r="H44" i="86"/>
  <c r="N16" i="88"/>
  <c r="T76" i="87"/>
  <c r="F22" i="88"/>
  <c r="T82" i="87"/>
  <c r="P44" i="87"/>
  <c r="N19" i="88"/>
  <c r="O84" i="88"/>
  <c r="N84" i="88"/>
  <c r="M84" i="88"/>
  <c r="K84" i="88"/>
  <c r="T50" i="87"/>
  <c r="N85" i="86"/>
  <c r="H64" i="84"/>
  <c r="H32" i="86"/>
  <c r="F32" i="86" s="1"/>
  <c r="J111" i="84"/>
  <c r="J26" i="86"/>
  <c r="F26" i="86" s="1"/>
  <c r="N14" i="86"/>
  <c r="N26" i="86"/>
  <c r="H41" i="84"/>
  <c r="N67" i="86"/>
  <c r="N20" i="85"/>
  <c r="I26" i="91"/>
  <c r="H26" i="91"/>
  <c r="O81" i="88"/>
  <c r="N81" i="88"/>
  <c r="M81" i="88"/>
  <c r="K81" i="88"/>
  <c r="L26" i="89"/>
  <c r="P70" i="93"/>
  <c r="N73" i="92"/>
  <c r="J77" i="89"/>
  <c r="AB26" i="95"/>
  <c r="R26" i="95"/>
  <c r="J26" i="95"/>
  <c r="Q26" i="95"/>
  <c r="I26" i="95"/>
  <c r="F26" i="95" s="1"/>
  <c r="AA26" i="95"/>
  <c r="V70" i="93"/>
  <c r="N61" i="93"/>
  <c r="P61" i="90"/>
  <c r="Q61" i="91"/>
  <c r="H64" i="90"/>
  <c r="U35" i="91"/>
  <c r="N73" i="90"/>
  <c r="F87" i="88"/>
  <c r="M61" i="90"/>
  <c r="L14" i="91"/>
  <c r="H81" i="88"/>
  <c r="R76" i="87"/>
  <c r="J61" i="86"/>
  <c r="H61" i="86"/>
  <c r="P72" i="88"/>
  <c r="M34" i="88"/>
  <c r="J34" i="88"/>
  <c r="S34" i="88"/>
  <c r="K34" i="88"/>
  <c r="I34" i="88"/>
  <c r="L88" i="84"/>
  <c r="V17" i="90"/>
  <c r="J117" i="84"/>
  <c r="N29" i="93"/>
  <c r="F29" i="93" s="1"/>
  <c r="K31" i="89"/>
  <c r="AB23" i="95"/>
  <c r="K70" i="94"/>
  <c r="F70" i="94" s="1"/>
  <c r="J64" i="93"/>
  <c r="U76" i="93"/>
  <c r="L76" i="93"/>
  <c r="F76" i="93" s="1"/>
  <c r="K80" i="89"/>
  <c r="L70" i="94"/>
  <c r="F32" i="93"/>
  <c r="AB59" i="95"/>
  <c r="Z23" i="95"/>
  <c r="L32" i="94"/>
  <c r="I70" i="93"/>
  <c r="P26" i="93"/>
  <c r="O23" i="95"/>
  <c r="N23" i="94"/>
  <c r="P67" i="93"/>
  <c r="O26" i="93"/>
  <c r="Z26" i="95"/>
  <c r="J17" i="94"/>
  <c r="F17" i="94" s="1"/>
  <c r="F55" i="93"/>
  <c r="V67" i="93"/>
  <c r="U26" i="93"/>
  <c r="V26" i="95"/>
  <c r="O70" i="92"/>
  <c r="K58" i="92"/>
  <c r="M23" i="95"/>
  <c r="L76" i="92"/>
  <c r="R58" i="92"/>
  <c r="Y59" i="95"/>
  <c r="M67" i="92"/>
  <c r="U67" i="92"/>
  <c r="S67" i="92"/>
  <c r="F49" i="92"/>
  <c r="P73" i="92"/>
  <c r="U61" i="92"/>
  <c r="P76" i="91"/>
  <c r="P64" i="91"/>
  <c r="O35" i="91"/>
  <c r="N76" i="92"/>
  <c r="O76" i="91"/>
  <c r="N49" i="91"/>
  <c r="J14" i="91"/>
  <c r="N76" i="91"/>
  <c r="M52" i="91"/>
  <c r="M29" i="91"/>
  <c r="F29" i="91" s="1"/>
  <c r="I14" i="91"/>
  <c r="L76" i="91"/>
  <c r="L64" i="91"/>
  <c r="K49" i="91"/>
  <c r="K26" i="91"/>
  <c r="K76" i="91"/>
  <c r="K64" i="91"/>
  <c r="Q32" i="91"/>
  <c r="M76" i="91"/>
  <c r="U49" i="91"/>
  <c r="H80" i="89"/>
  <c r="O76" i="90"/>
  <c r="S76" i="90"/>
  <c r="M76" i="90"/>
  <c r="N76" i="90"/>
  <c r="U52" i="91"/>
  <c r="R26" i="91"/>
  <c r="I64" i="90"/>
  <c r="H20" i="90"/>
  <c r="J64" i="91"/>
  <c r="U76" i="90"/>
  <c r="O73" i="92"/>
  <c r="V70" i="91"/>
  <c r="U32" i="91"/>
  <c r="Q67" i="91"/>
  <c r="F67" i="91" s="1"/>
  <c r="R32" i="91"/>
  <c r="F67" i="90"/>
  <c r="J26" i="90"/>
  <c r="F26" i="90" s="1"/>
  <c r="N14" i="91"/>
  <c r="S52" i="90"/>
  <c r="H43" i="89"/>
  <c r="K52" i="90"/>
  <c r="O52" i="90"/>
  <c r="I52" i="90"/>
  <c r="L69" i="89"/>
  <c r="L64" i="90"/>
  <c r="J41" i="89"/>
  <c r="I81" i="88"/>
  <c r="R76" i="90"/>
  <c r="N20" i="90"/>
  <c r="L72" i="89"/>
  <c r="J72" i="89"/>
  <c r="I72" i="89"/>
  <c r="H76" i="87"/>
  <c r="F62" i="89"/>
  <c r="J63" i="89" s="1"/>
  <c r="H129" i="84"/>
  <c r="F129" i="84" s="1"/>
  <c r="N129" i="84"/>
  <c r="J58" i="91"/>
  <c r="M20" i="90"/>
  <c r="T70" i="87"/>
  <c r="L20" i="85"/>
  <c r="P20" i="85"/>
  <c r="K17" i="89"/>
  <c r="K41" i="89"/>
  <c r="J38" i="86"/>
  <c r="H38" i="86"/>
  <c r="R67" i="87"/>
  <c r="N67" i="87"/>
  <c r="F46" i="88"/>
  <c r="O19" i="88"/>
  <c r="N70" i="87"/>
  <c r="F37" i="88"/>
  <c r="L85" i="87"/>
  <c r="P17" i="87"/>
  <c r="N17" i="87"/>
  <c r="R17" i="87"/>
  <c r="J70" i="87"/>
  <c r="L44" i="86"/>
  <c r="J47" i="84"/>
  <c r="L73" i="86"/>
  <c r="L38" i="86"/>
  <c r="L105" i="84"/>
  <c r="H17" i="85"/>
  <c r="J129" i="84"/>
  <c r="J35" i="84"/>
  <c r="J17" i="85"/>
  <c r="H17" i="87"/>
  <c r="R14" i="85"/>
  <c r="N44" i="86"/>
  <c r="J64" i="84"/>
  <c r="L61" i="93"/>
  <c r="N59" i="95"/>
  <c r="J38" i="87"/>
  <c r="F19" i="88"/>
  <c r="AB50" i="95"/>
  <c r="R50" i="95"/>
  <c r="J50" i="95"/>
  <c r="AA50" i="95"/>
  <c r="Q50" i="95"/>
  <c r="I50" i="95"/>
  <c r="F50" i="95" s="1"/>
  <c r="V76" i="92"/>
  <c r="P50" i="95"/>
  <c r="J67" i="86"/>
  <c r="F67" i="86" s="1"/>
  <c r="K26" i="95"/>
  <c r="Q70" i="93"/>
  <c r="O29" i="93"/>
  <c r="Y23" i="95"/>
  <c r="H70" i="93"/>
  <c r="R23" i="95"/>
  <c r="K61" i="93"/>
  <c r="AA23" i="95"/>
  <c r="R61" i="93"/>
  <c r="S50" i="95"/>
  <c r="L29" i="94"/>
  <c r="L31" i="89"/>
  <c r="L73" i="93"/>
  <c r="K77" i="89"/>
  <c r="J23" i="95"/>
  <c r="F23" i="95" s="1"/>
  <c r="J58" i="94"/>
  <c r="F58" i="94" s="1"/>
  <c r="L62" i="89"/>
  <c r="S70" i="93"/>
  <c r="Q29" i="93"/>
  <c r="F56" i="95"/>
  <c r="Q23" i="95"/>
  <c r="J52" i="94"/>
  <c r="F52" i="94" s="1"/>
  <c r="J73" i="93"/>
  <c r="F73" i="93" s="1"/>
  <c r="J61" i="93"/>
  <c r="P29" i="93"/>
  <c r="R59" i="95"/>
  <c r="K50" i="95"/>
  <c r="P23" i="95"/>
  <c r="J29" i="94"/>
  <c r="F29" i="94" s="1"/>
  <c r="Q67" i="93"/>
  <c r="H26" i="93"/>
  <c r="Z35" i="95"/>
  <c r="H67" i="93"/>
  <c r="P26" i="95"/>
  <c r="O76" i="93"/>
  <c r="V29" i="93"/>
  <c r="K23" i="94"/>
  <c r="F23" i="94" s="1"/>
  <c r="M67" i="93"/>
  <c r="F49" i="93"/>
  <c r="L26" i="93"/>
  <c r="M26" i="95"/>
  <c r="M70" i="94"/>
  <c r="V26" i="93"/>
  <c r="P67" i="92"/>
  <c r="Y14" i="95"/>
  <c r="V73" i="92"/>
  <c r="J58" i="92"/>
  <c r="P61" i="92"/>
  <c r="O59" i="95"/>
  <c r="R76" i="92"/>
  <c r="O61" i="92"/>
  <c r="F14" i="93"/>
  <c r="L67" i="92"/>
  <c r="I41" i="89"/>
  <c r="K67" i="92"/>
  <c r="F67" i="92" s="1"/>
  <c r="H73" i="92"/>
  <c r="L61" i="92"/>
  <c r="H76" i="91"/>
  <c r="O32" i="91"/>
  <c r="U58" i="92"/>
  <c r="O73" i="91"/>
  <c r="N35" i="91"/>
  <c r="K29" i="90"/>
  <c r="H31" i="89"/>
  <c r="J29" i="90"/>
  <c r="S29" i="90"/>
  <c r="I29" i="90"/>
  <c r="F29" i="90" s="1"/>
  <c r="N73" i="91"/>
  <c r="V49" i="91"/>
  <c r="V26" i="91"/>
  <c r="U70" i="93"/>
  <c r="U73" i="91"/>
  <c r="U61" i="91"/>
  <c r="S73" i="91"/>
  <c r="S61" i="91"/>
  <c r="I32" i="91"/>
  <c r="F32" i="91" s="1"/>
  <c r="Q70" i="91"/>
  <c r="L49" i="91"/>
  <c r="F49" i="91" s="1"/>
  <c r="U73" i="90"/>
  <c r="V35" i="90"/>
  <c r="L52" i="91"/>
  <c r="F52" i="91" s="1"/>
  <c r="J26" i="91"/>
  <c r="N61" i="90"/>
  <c r="P17" i="90"/>
  <c r="F17" i="90" s="1"/>
  <c r="N70" i="92"/>
  <c r="M70" i="91"/>
  <c r="L32" i="91"/>
  <c r="F34" i="89"/>
  <c r="H35" i="89" s="1"/>
  <c r="J32" i="91"/>
  <c r="R61" i="90"/>
  <c r="I14" i="90"/>
  <c r="Q14" i="90"/>
  <c r="O14" i="90"/>
  <c r="V14" i="90"/>
  <c r="V73" i="90"/>
  <c r="H52" i="90"/>
  <c r="J88" i="87"/>
  <c r="N88" i="87"/>
  <c r="L38" i="89"/>
  <c r="K38" i="89"/>
  <c r="I38" i="89"/>
  <c r="F38" i="89" s="1"/>
  <c r="J38" i="89"/>
  <c r="S61" i="90"/>
  <c r="J76" i="90"/>
  <c r="N17" i="90"/>
  <c r="H72" i="89"/>
  <c r="F72" i="89" s="1"/>
  <c r="H66" i="88"/>
  <c r="H70" i="87"/>
  <c r="I26" i="89"/>
  <c r="J73" i="87"/>
  <c r="P76" i="87"/>
  <c r="L123" i="84"/>
  <c r="N123" i="84"/>
  <c r="N72" i="88"/>
  <c r="H67" i="87"/>
  <c r="H20" i="89"/>
  <c r="F20" i="89" s="1"/>
  <c r="N91" i="87"/>
  <c r="F91" i="87" s="1"/>
  <c r="J47" i="87"/>
  <c r="O16" i="88"/>
  <c r="T38" i="87"/>
  <c r="N44" i="87"/>
  <c r="O34" i="88"/>
  <c r="P82" i="87"/>
  <c r="H47" i="87"/>
  <c r="F14" i="87"/>
  <c r="J70" i="91"/>
  <c r="P64" i="87"/>
  <c r="N38" i="86"/>
  <c r="L41" i="84"/>
  <c r="J29" i="87"/>
  <c r="H47" i="84"/>
  <c r="L129" i="84"/>
  <c r="L17" i="85"/>
  <c r="L29" i="84"/>
  <c r="H14" i="85"/>
  <c r="J73" i="86"/>
  <c r="J123" i="84"/>
  <c r="L47" i="84"/>
  <c r="S76" i="92"/>
  <c r="P76" i="92"/>
  <c r="R73" i="91"/>
  <c r="Q73" i="91"/>
  <c r="R73" i="90"/>
  <c r="Q73" i="90"/>
  <c r="O64" i="90"/>
  <c r="K64" i="90"/>
  <c r="K14" i="89"/>
  <c r="J14" i="89"/>
  <c r="M28" i="88"/>
  <c r="J28" i="88"/>
  <c r="S28" i="88"/>
  <c r="K28" i="88"/>
  <c r="I28" i="88"/>
  <c r="F88" i="87"/>
  <c r="N28" i="88"/>
  <c r="P88" i="87"/>
  <c r="F85" i="86"/>
  <c r="R20" i="95"/>
  <c r="N41" i="87"/>
  <c r="J41" i="87"/>
  <c r="Q34" i="88"/>
  <c r="L73" i="87"/>
  <c r="T79" i="87"/>
  <c r="F79" i="87" s="1"/>
  <c r="L44" i="87"/>
  <c r="O78" i="88"/>
  <c r="K78" i="88"/>
  <c r="F78" i="88" s="1"/>
  <c r="N78" i="88"/>
  <c r="L29" i="87"/>
  <c r="H14" i="86"/>
  <c r="J20" i="85"/>
  <c r="F20" i="85" s="1"/>
  <c r="J41" i="84"/>
  <c r="H88" i="84"/>
  <c r="J14" i="85"/>
  <c r="J135" i="84"/>
  <c r="L67" i="86"/>
  <c r="L117" i="84"/>
  <c r="F76" i="90" l="1"/>
  <c r="F70" i="90"/>
  <c r="F35" i="90"/>
  <c r="F14" i="90"/>
  <c r="F70" i="91"/>
  <c r="F64" i="91"/>
  <c r="F35" i="91"/>
  <c r="F70" i="92"/>
  <c r="F64" i="92"/>
  <c r="F64" i="93"/>
  <c r="F26" i="89"/>
  <c r="F135" i="84"/>
  <c r="F72" i="88"/>
  <c r="F47" i="87"/>
  <c r="F84" i="88"/>
  <c r="F40" i="88"/>
  <c r="F38" i="87"/>
  <c r="F29" i="87"/>
  <c r="F29" i="84"/>
  <c r="F123" i="84"/>
  <c r="F44" i="87"/>
  <c r="F41" i="87"/>
  <c r="F73" i="86"/>
  <c r="F38" i="86"/>
  <c r="F16" i="88"/>
  <c r="F61" i="86"/>
  <c r="F23" i="84"/>
  <c r="F14" i="85"/>
  <c r="F52" i="90"/>
  <c r="F26" i="91"/>
  <c r="F41" i="84"/>
  <c r="F69" i="89"/>
  <c r="F117" i="84"/>
  <c r="F41" i="89"/>
  <c r="F74" i="89"/>
  <c r="K75" i="89" s="1"/>
  <c r="F73" i="87"/>
  <c r="F85" i="87"/>
  <c r="F88" i="84"/>
  <c r="J35" i="89"/>
  <c r="K35" i="89"/>
  <c r="F31" i="89"/>
  <c r="K32" i="89" s="1"/>
  <c r="F73" i="92"/>
  <c r="F67" i="93"/>
  <c r="L63" i="89"/>
  <c r="F17" i="87"/>
  <c r="F43" i="89"/>
  <c r="H44" i="89" s="1"/>
  <c r="F73" i="90"/>
  <c r="F61" i="90"/>
  <c r="F77" i="89"/>
  <c r="J78" i="89" s="1"/>
  <c r="F17" i="84"/>
  <c r="F58" i="92"/>
  <c r="L35" i="89"/>
  <c r="F14" i="89"/>
  <c r="F28" i="89"/>
  <c r="H29" i="89" s="1"/>
  <c r="F61" i="91"/>
  <c r="F65" i="89"/>
  <c r="H66" i="89" s="1"/>
  <c r="F70" i="87"/>
  <c r="F26" i="93"/>
  <c r="K63" i="89"/>
  <c r="H63" i="89"/>
  <c r="F64" i="90"/>
  <c r="F44" i="86"/>
  <c r="F28" i="88"/>
  <c r="L60" i="89"/>
  <c r="J60" i="89"/>
  <c r="K60" i="89"/>
  <c r="H60" i="89"/>
  <c r="F105" i="84"/>
  <c r="F14" i="86"/>
  <c r="F47" i="84"/>
  <c r="F67" i="87"/>
  <c r="F66" i="88"/>
  <c r="K78" i="89"/>
  <c r="F76" i="87"/>
  <c r="F14" i="91"/>
  <c r="I60" i="89"/>
  <c r="I63" i="89"/>
  <c r="F35" i="84"/>
  <c r="F73" i="91"/>
  <c r="F64" i="87"/>
  <c r="F61" i="92"/>
  <c r="F111" i="84"/>
  <c r="F59" i="95"/>
  <c r="F76" i="92"/>
  <c r="F34" i="88"/>
  <c r="F17" i="89"/>
  <c r="F17" i="85"/>
  <c r="F20" i="90"/>
  <c r="F80" i="89"/>
  <c r="L81" i="89" s="1"/>
  <c r="F81" i="88"/>
  <c r="F70" i="93"/>
  <c r="F64" i="84"/>
  <c r="F76" i="91"/>
  <c r="I35" i="89"/>
  <c r="F61" i="93"/>
  <c r="K81" i="89" l="1"/>
  <c r="F35" i="89"/>
  <c r="L32" i="89"/>
  <c r="H32" i="89"/>
  <c r="K66" i="89"/>
  <c r="J66" i="89"/>
  <c r="J44" i="89"/>
  <c r="K44" i="89"/>
  <c r="I44" i="89"/>
  <c r="J81" i="89"/>
  <c r="I81" i="89"/>
  <c r="L78" i="89"/>
  <c r="I78" i="89"/>
  <c r="H81" i="89"/>
  <c r="J29" i="89"/>
  <c r="L29" i="89"/>
  <c r="K29" i="89"/>
  <c r="I29" i="89"/>
  <c r="H78" i="89"/>
  <c r="L44" i="89"/>
  <c r="F63" i="89"/>
  <c r="L75" i="89"/>
  <c r="J75" i="89"/>
  <c r="I75" i="89"/>
  <c r="L66" i="89"/>
  <c r="I66" i="89"/>
  <c r="F60" i="89"/>
  <c r="J32" i="89"/>
  <c r="I32" i="89"/>
  <c r="F32" i="89" s="1"/>
  <c r="H75" i="89"/>
  <c r="F44" i="89" l="1"/>
  <c r="F66" i="89"/>
  <c r="F29" i="89"/>
  <c r="F75" i="89"/>
  <c r="F81" i="89"/>
  <c r="F78" i="89"/>
  <c r="AH27" i="83" l="1"/>
  <c r="R24" i="82"/>
  <c r="F24" i="82"/>
  <c r="R17" i="82"/>
  <c r="F17" i="82"/>
  <c r="F24" i="81"/>
  <c r="F17" i="81"/>
  <c r="F24" i="80"/>
  <c r="F17" i="80"/>
  <c r="F24" i="79"/>
  <c r="F17" i="79"/>
  <c r="F24" i="78"/>
  <c r="F17" i="78"/>
  <c r="L50" i="77"/>
  <c r="H24" i="77"/>
  <c r="H17" i="77"/>
  <c r="A13" i="83"/>
  <c r="A14" i="83" s="1"/>
  <c r="A16" i="83" s="1"/>
  <c r="A17" i="83" s="1"/>
  <c r="A18" i="83" s="1"/>
  <c r="A19" i="83" s="1"/>
  <c r="A20" i="83" s="1"/>
  <c r="A21" i="83" s="1"/>
  <c r="A23" i="83" s="1"/>
  <c r="A24" i="83" s="1"/>
  <c r="A25" i="83" s="1"/>
  <c r="A26" i="83" s="1"/>
  <c r="A27" i="83" s="1"/>
  <c r="R34" i="82"/>
  <c r="A12" i="82"/>
  <c r="A13" i="82" s="1"/>
  <c r="A14" i="82" s="1"/>
  <c r="A15" i="82" s="1"/>
  <c r="A16" i="82" s="1"/>
  <c r="A17" i="82" s="1"/>
  <c r="A20" i="82" s="1"/>
  <c r="A21" i="82" s="1"/>
  <c r="A22" i="82" s="1"/>
  <c r="A23" i="82" s="1"/>
  <c r="A24" i="82" s="1"/>
  <c r="A27" i="82" s="1"/>
  <c r="A28" i="82" s="1"/>
  <c r="A29" i="82" s="1"/>
  <c r="A30" i="82" s="1"/>
  <c r="A31" i="82" s="1"/>
  <c r="A32" i="82" s="1"/>
  <c r="A33" i="82" s="1"/>
  <c r="A34" i="82" s="1"/>
  <c r="A36" i="82" s="1"/>
  <c r="AD37" i="81"/>
  <c r="A12" i="81"/>
  <c r="A13" i="81" s="1"/>
  <c r="A14" i="81" s="1"/>
  <c r="A15" i="81" s="1"/>
  <c r="A16" i="81" s="1"/>
  <c r="A17" i="81" s="1"/>
  <c r="A20" i="81" s="1"/>
  <c r="A21" i="81" s="1"/>
  <c r="A22" i="81" s="1"/>
  <c r="A23" i="81" s="1"/>
  <c r="A24" i="81" s="1"/>
  <c r="A27" i="81" s="1"/>
  <c r="A28" i="81" s="1"/>
  <c r="A29" i="81" s="1"/>
  <c r="A30" i="81" s="1"/>
  <c r="A31" i="81" s="1"/>
  <c r="A32" i="81" s="1"/>
  <c r="A33" i="81" s="1"/>
  <c r="A34" i="81" s="1"/>
  <c r="A36" i="81" s="1"/>
  <c r="A16" i="80"/>
  <c r="A17" i="80" s="1"/>
  <c r="A20" i="80" s="1"/>
  <c r="A21" i="80" s="1"/>
  <c r="A22" i="80" s="1"/>
  <c r="A23" i="80" s="1"/>
  <c r="A24" i="80" s="1"/>
  <c r="A27" i="80" s="1"/>
  <c r="A28" i="80" s="1"/>
  <c r="A29" i="80" s="1"/>
  <c r="A30" i="80" s="1"/>
  <c r="A31" i="80" s="1"/>
  <c r="A32" i="80" s="1"/>
  <c r="A33" i="80" s="1"/>
  <c r="A34" i="80" s="1"/>
  <c r="A12" i="80"/>
  <c r="A13" i="80" s="1"/>
  <c r="A14" i="80" s="1"/>
  <c r="A15" i="80" s="1"/>
  <c r="A12" i="79"/>
  <c r="A13" i="79" s="1"/>
  <c r="A14" i="79" s="1"/>
  <c r="A15" i="79" s="1"/>
  <c r="A16" i="79" s="1"/>
  <c r="A17" i="79" s="1"/>
  <c r="A20" i="79" s="1"/>
  <c r="A21" i="79" s="1"/>
  <c r="A22" i="79" s="1"/>
  <c r="A23" i="79" s="1"/>
  <c r="A24" i="79" s="1"/>
  <c r="A27" i="79" s="1"/>
  <c r="A28" i="79" s="1"/>
  <c r="A29" i="79" s="1"/>
  <c r="A30" i="79" s="1"/>
  <c r="A31" i="79" s="1"/>
  <c r="A32" i="79" s="1"/>
  <c r="A33" i="79" s="1"/>
  <c r="A34" i="79" s="1"/>
  <c r="A36" i="79" s="1"/>
  <c r="A12" i="78"/>
  <c r="A13" i="78" s="1"/>
  <c r="A14" i="78" s="1"/>
  <c r="A15" i="78" s="1"/>
  <c r="A16" i="78" s="1"/>
  <c r="A17" i="78" s="1"/>
  <c r="A20" i="78" s="1"/>
  <c r="A21" i="78" s="1"/>
  <c r="A22" i="78" s="1"/>
  <c r="A23" i="78" s="1"/>
  <c r="A24" i="78" s="1"/>
  <c r="A27" i="78" s="1"/>
  <c r="A28" i="78" s="1"/>
  <c r="A29" i="78" s="1"/>
  <c r="A30" i="78" s="1"/>
  <c r="A31" i="78" s="1"/>
  <c r="A32" i="78" s="1"/>
  <c r="A33" i="78" s="1"/>
  <c r="A34" i="78" s="1"/>
  <c r="H52" i="77"/>
  <c r="L48" i="77"/>
  <c r="L41" i="77"/>
  <c r="U26" i="77"/>
  <c r="U25" i="77"/>
  <c r="U19" i="77"/>
  <c r="U18" i="77"/>
  <c r="A13" i="77"/>
  <c r="A14" i="77" s="1"/>
  <c r="A15" i="77" s="1"/>
  <c r="A16" i="77" s="1"/>
  <c r="A17" i="77" s="1"/>
  <c r="A20" i="77" s="1"/>
  <c r="A21" i="77" s="1"/>
  <c r="A22" i="77" s="1"/>
  <c r="A23" i="77" s="1"/>
  <c r="A24" i="77" s="1"/>
  <c r="A27" i="77" s="1"/>
  <c r="A28" i="77" s="1"/>
  <c r="A29" i="77" s="1"/>
  <c r="A30" i="77" s="1"/>
  <c r="A31" i="77" s="1"/>
  <c r="A32" i="77" s="1"/>
  <c r="A33" i="77" s="1"/>
  <c r="A34" i="77" s="1"/>
  <c r="A37" i="77" s="1"/>
  <c r="A38" i="77" s="1"/>
  <c r="A39" i="77" s="1"/>
  <c r="A41" i="77" s="1"/>
  <c r="A42" i="77" s="1"/>
  <c r="A43" i="77" s="1"/>
  <c r="A44" i="77" s="1"/>
  <c r="A45" i="77" s="1"/>
  <c r="A46" i="77" s="1"/>
  <c r="A48" i="77" s="1"/>
  <c r="A49" i="77" s="1"/>
  <c r="A50" i="77" s="1"/>
  <c r="A51" i="77" s="1"/>
  <c r="A52" i="77" s="1"/>
  <c r="A54" i="77" s="1"/>
  <c r="A12" i="77"/>
  <c r="J26" i="76"/>
  <c r="J25" i="76"/>
  <c r="J23" i="76"/>
  <c r="J21" i="76"/>
  <c r="J20" i="76"/>
  <c r="J19" i="76"/>
  <c r="J18" i="76"/>
  <c r="J17" i="76"/>
  <c r="J16" i="76"/>
  <c r="J14" i="76"/>
  <c r="J13" i="76"/>
  <c r="J12" i="76"/>
  <c r="R36" i="82" l="1"/>
  <c r="AB27" i="76"/>
  <c r="H27" i="83"/>
  <c r="F27" i="83"/>
  <c r="J24" i="76"/>
  <c r="L49" i="77"/>
  <c r="R34" i="75" l="1"/>
  <c r="F34" i="75"/>
  <c r="R24" i="75"/>
  <c r="F24" i="75"/>
  <c r="F36" i="75" s="1"/>
  <c r="R17" i="75"/>
  <c r="J17" i="75"/>
  <c r="F17" i="75"/>
  <c r="P17" i="75"/>
  <c r="F34" i="74"/>
  <c r="F17" i="74"/>
  <c r="F34" i="73"/>
  <c r="F34" i="72"/>
  <c r="F34" i="71"/>
  <c r="AE28" i="76"/>
  <c r="AH27" i="76"/>
  <c r="A19" i="76"/>
  <c r="A20" i="76" s="1"/>
  <c r="A21" i="76" s="1"/>
  <c r="A23" i="76" s="1"/>
  <c r="A24" i="76" s="1"/>
  <c r="A25" i="76" s="1"/>
  <c r="A26" i="76" s="1"/>
  <c r="A27" i="76" s="1"/>
  <c r="A14" i="76"/>
  <c r="A16" i="76" s="1"/>
  <c r="A17" i="76" s="1"/>
  <c r="A18" i="76" s="1"/>
  <c r="A13" i="76"/>
  <c r="A12" i="75"/>
  <c r="A13" i="75" s="1"/>
  <c r="A14" i="75" s="1"/>
  <c r="A15" i="75" s="1"/>
  <c r="A16" i="75" s="1"/>
  <c r="A17" i="75" s="1"/>
  <c r="A20" i="75" s="1"/>
  <c r="A21" i="75" s="1"/>
  <c r="A22" i="75" s="1"/>
  <c r="A23" i="75" s="1"/>
  <c r="A24" i="75" s="1"/>
  <c r="A27" i="75" s="1"/>
  <c r="A28" i="75" s="1"/>
  <c r="A29" i="75" s="1"/>
  <c r="A30" i="75" s="1"/>
  <c r="A31" i="75" s="1"/>
  <c r="A32" i="75" s="1"/>
  <c r="A33" i="75" s="1"/>
  <c r="A34" i="75" s="1"/>
  <c r="A36" i="75" s="1"/>
  <c r="A12" i="74"/>
  <c r="A13" i="74" s="1"/>
  <c r="A14" i="74" s="1"/>
  <c r="A15" i="74" s="1"/>
  <c r="A16" i="74" s="1"/>
  <c r="A17" i="74" s="1"/>
  <c r="A20" i="74" s="1"/>
  <c r="A21" i="74" s="1"/>
  <c r="A22" i="74" s="1"/>
  <c r="A23" i="74" s="1"/>
  <c r="A24" i="74" s="1"/>
  <c r="A27" i="74" s="1"/>
  <c r="A28" i="74" s="1"/>
  <c r="A29" i="74" s="1"/>
  <c r="A30" i="74" s="1"/>
  <c r="A31" i="74" s="1"/>
  <c r="A32" i="74" s="1"/>
  <c r="A33" i="74" s="1"/>
  <c r="A34" i="74" s="1"/>
  <c r="A36" i="74" s="1"/>
  <c r="A12" i="73"/>
  <c r="A13" i="73" s="1"/>
  <c r="A14" i="73" s="1"/>
  <c r="A15" i="73" s="1"/>
  <c r="A16" i="73" s="1"/>
  <c r="A17" i="73" s="1"/>
  <c r="A20" i="73" s="1"/>
  <c r="A21" i="73" s="1"/>
  <c r="A22" i="73" s="1"/>
  <c r="A23" i="73" s="1"/>
  <c r="A24" i="73" s="1"/>
  <c r="A27" i="73" s="1"/>
  <c r="A28" i="73" s="1"/>
  <c r="A29" i="73" s="1"/>
  <c r="A30" i="73" s="1"/>
  <c r="A31" i="73" s="1"/>
  <c r="A32" i="73" s="1"/>
  <c r="A33" i="73" s="1"/>
  <c r="A34" i="73" s="1"/>
  <c r="A12" i="72"/>
  <c r="A13" i="72" s="1"/>
  <c r="A14" i="72" s="1"/>
  <c r="A15" i="72" s="1"/>
  <c r="A16" i="72" s="1"/>
  <c r="A17" i="72" s="1"/>
  <c r="A20" i="72" s="1"/>
  <c r="A21" i="72" s="1"/>
  <c r="A22" i="72" s="1"/>
  <c r="A23" i="72" s="1"/>
  <c r="A24" i="72" s="1"/>
  <c r="A27" i="72" s="1"/>
  <c r="A28" i="72" s="1"/>
  <c r="A29" i="72" s="1"/>
  <c r="A30" i="72" s="1"/>
  <c r="A31" i="72" s="1"/>
  <c r="A32" i="72" s="1"/>
  <c r="A33" i="72" s="1"/>
  <c r="A34" i="72" s="1"/>
  <c r="A36" i="72" s="1"/>
  <c r="A12" i="71"/>
  <c r="A13" i="71" s="1"/>
  <c r="A14" i="71" s="1"/>
  <c r="A15" i="71" s="1"/>
  <c r="A16" i="71" s="1"/>
  <c r="A17" i="71" s="1"/>
  <c r="A20" i="71" s="1"/>
  <c r="A21" i="71" s="1"/>
  <c r="A22" i="71" s="1"/>
  <c r="A23" i="71" s="1"/>
  <c r="A24" i="71" s="1"/>
  <c r="A27" i="71" s="1"/>
  <c r="A28" i="71" s="1"/>
  <c r="A29" i="71" s="1"/>
  <c r="A30" i="71" s="1"/>
  <c r="A31" i="71" s="1"/>
  <c r="A32" i="71" s="1"/>
  <c r="A33" i="71" s="1"/>
  <c r="A34" i="71" s="1"/>
  <c r="A13" i="70"/>
  <c r="A14" i="70" s="1"/>
  <c r="A15" i="70" s="1"/>
  <c r="A16" i="70" s="1"/>
  <c r="A17" i="70" s="1"/>
  <c r="A20" i="70" s="1"/>
  <c r="A21" i="70" s="1"/>
  <c r="A22" i="70" s="1"/>
  <c r="A23" i="70" s="1"/>
  <c r="A24" i="70" s="1"/>
  <c r="A27" i="70" s="1"/>
  <c r="A28" i="70" s="1"/>
  <c r="A29" i="70" s="1"/>
  <c r="A30" i="70" s="1"/>
  <c r="A31" i="70" s="1"/>
  <c r="A32" i="70" s="1"/>
  <c r="A33" i="70" s="1"/>
  <c r="A34" i="70" s="1"/>
  <c r="A37" i="70" s="1"/>
  <c r="A38" i="70" s="1"/>
  <c r="A39" i="70" s="1"/>
  <c r="A41" i="70" s="1"/>
  <c r="A42" i="70" s="1"/>
  <c r="A43" i="70" s="1"/>
  <c r="A44" i="70" s="1"/>
  <c r="A45" i="70" s="1"/>
  <c r="A46" i="70" s="1"/>
  <c r="A48" i="70" s="1"/>
  <c r="A49" i="70" s="1"/>
  <c r="A50" i="70" s="1"/>
  <c r="A51" i="70" s="1"/>
  <c r="A52" i="70" s="1"/>
  <c r="A54" i="70" s="1"/>
  <c r="A12" i="70"/>
  <c r="Q17" i="75" l="1"/>
  <c r="O17" i="75"/>
  <c r="N17" i="75"/>
  <c r="R36" i="75"/>
  <c r="F27" i="76" l="1"/>
  <c r="AA27" i="76" l="1"/>
  <c r="S27" i="76"/>
  <c r="AE27" i="76"/>
  <c r="W27" i="76"/>
  <c r="O27" i="76"/>
  <c r="AD27" i="76"/>
  <c r="N27" i="76"/>
  <c r="AC27" i="76"/>
  <c r="U27" i="76"/>
  <c r="J27" i="76"/>
  <c r="Q27" i="76"/>
  <c r="T27" i="76"/>
  <c r="D27" i="76"/>
  <c r="V27" i="76"/>
  <c r="Z27" i="76"/>
  <c r="R27" i="76"/>
  <c r="AG27" i="76"/>
  <c r="Y27" i="76"/>
  <c r="AF27" i="76"/>
  <c r="X27" i="76"/>
  <c r="P27" i="76"/>
  <c r="AB36" i="69" l="1"/>
  <c r="AB37" i="69"/>
  <c r="AB35" i="69"/>
  <c r="AB28" i="69"/>
  <c r="AB29" i="69"/>
  <c r="AB30" i="69"/>
  <c r="AB31" i="69"/>
  <c r="AB32" i="69"/>
  <c r="AB33" i="69"/>
  <c r="AB27" i="69"/>
  <c r="AB23" i="69"/>
  <c r="AB22" i="69"/>
  <c r="AB24" i="69" s="1"/>
  <c r="AB19" i="69"/>
  <c r="AB15" i="69"/>
  <c r="A28" i="69"/>
  <c r="A29" i="69" s="1"/>
  <c r="A30" i="69" s="1"/>
  <c r="A31" i="69" s="1"/>
  <c r="A32" i="69" s="1"/>
  <c r="A33" i="69" s="1"/>
  <c r="A34" i="69" s="1"/>
  <c r="A35" i="69" s="1"/>
  <c r="A36" i="69" s="1"/>
  <c r="A37" i="69" s="1"/>
  <c r="A39" i="69" s="1"/>
  <c r="A41" i="69" s="1"/>
  <c r="A43" i="69" s="1"/>
  <c r="AB17" i="69" l="1"/>
  <c r="AB39" i="69"/>
  <c r="AB43" i="69" s="1"/>
  <c r="AF179" i="67" l="1"/>
  <c r="H178" i="67"/>
  <c r="AF177" i="67"/>
  <c r="AF169" i="67"/>
  <c r="AF168" i="67"/>
  <c r="AF167" i="67"/>
  <c r="AF166" i="67"/>
  <c r="AF165" i="67"/>
  <c r="AF163" i="67"/>
  <c r="H162" i="67"/>
  <c r="AF161" i="67"/>
  <c r="AF158" i="67"/>
  <c r="AF150" i="67"/>
  <c r="AF146" i="67"/>
  <c r="AF144" i="67"/>
  <c r="AF137" i="67"/>
  <c r="AF132" i="67"/>
  <c r="AF123" i="67"/>
  <c r="AF115" i="67"/>
  <c r="AF114" i="67"/>
  <c r="AF113" i="67"/>
  <c r="AF112" i="67"/>
  <c r="AF111" i="67"/>
  <c r="H110" i="67"/>
  <c r="AF107" i="67"/>
  <c r="AF106" i="67"/>
  <c r="AF105" i="67"/>
  <c r="H104" i="67"/>
  <c r="AF101" i="67"/>
  <c r="AF100" i="67"/>
  <c r="AF99" i="67"/>
  <c r="AD99" i="67"/>
  <c r="AF98" i="67"/>
  <c r="AD98" i="67"/>
  <c r="AF96" i="67"/>
  <c r="AF94" i="67"/>
  <c r="AF93" i="67"/>
  <c r="AF91" i="67"/>
  <c r="AF90" i="67"/>
  <c r="H89" i="67"/>
  <c r="AF83" i="67"/>
  <c r="AF82" i="67"/>
  <c r="AF81" i="67"/>
  <c r="AF80" i="67"/>
  <c r="AF78" i="67"/>
  <c r="AF76" i="67"/>
  <c r="H75" i="67"/>
  <c r="H79" i="67" s="1"/>
  <c r="AF61" i="67"/>
  <c r="AF59" i="67"/>
  <c r="AF58" i="67"/>
  <c r="AF56" i="67"/>
  <c r="AF54" i="67"/>
  <c r="H53" i="67"/>
  <c r="H57" i="67" s="1"/>
  <c r="AF39" i="67"/>
  <c r="AF37" i="67"/>
  <c r="AF36" i="67"/>
  <c r="H35" i="67"/>
  <c r="AF34" i="67"/>
  <c r="AF32" i="67"/>
  <c r="H31" i="67"/>
  <c r="B25" i="67"/>
  <c r="B26" i="67" s="1"/>
  <c r="B27" i="67" s="1"/>
  <c r="B28" i="67" s="1"/>
  <c r="B29" i="67" s="1"/>
  <c r="B30" i="67" s="1"/>
  <c r="B31" i="67" s="1"/>
  <c r="B33" i="67" s="1"/>
  <c r="B35" i="67" s="1"/>
  <c r="B40" i="67" s="1"/>
  <c r="B41" i="67" s="1"/>
  <c r="B42" i="67" s="1"/>
  <c r="B43" i="67" s="1"/>
  <c r="B44" i="67" s="1"/>
  <c r="B45" i="67" s="1"/>
  <c r="B46" i="67" s="1"/>
  <c r="B47" i="67" s="1"/>
  <c r="B48" i="67" s="1"/>
  <c r="B49" i="67" s="1"/>
  <c r="B50" i="67" s="1"/>
  <c r="B51" i="67" s="1"/>
  <c r="B52" i="67" s="1"/>
  <c r="B53" i="67" s="1"/>
  <c r="B55" i="67" s="1"/>
  <c r="B57" i="67" s="1"/>
  <c r="B62" i="67" s="1"/>
  <c r="B63" i="67" s="1"/>
  <c r="B64" i="67" s="1"/>
  <c r="B65" i="67" s="1"/>
  <c r="B66" i="67" s="1"/>
  <c r="B67" i="67" s="1"/>
  <c r="B68" i="67" s="1"/>
  <c r="B69" i="67" s="1"/>
  <c r="B70" i="67" s="1"/>
  <c r="B71" i="67" s="1"/>
  <c r="B72" i="67" s="1"/>
  <c r="B73" i="67" s="1"/>
  <c r="B74" i="67" s="1"/>
  <c r="B75" i="67" s="1"/>
  <c r="B77" i="67" s="1"/>
  <c r="B79" i="67" s="1"/>
  <c r="B84" i="67" s="1"/>
  <c r="B85" i="67" s="1"/>
  <c r="B86" i="67" s="1"/>
  <c r="B87" i="67" s="1"/>
  <c r="B88" i="67" s="1"/>
  <c r="B89" i="67" s="1"/>
  <c r="B92" i="67" s="1"/>
  <c r="B95" i="67" s="1"/>
  <c r="B97" i="67" s="1"/>
  <c r="B102" i="67" s="1"/>
  <c r="B103" i="67" s="1"/>
  <c r="B104" i="67" s="1"/>
  <c r="B108" i="67" s="1"/>
  <c r="B109" i="67" s="1"/>
  <c r="B110" i="67" s="1"/>
  <c r="B116" i="67" s="1"/>
  <c r="B117" i="67" s="1"/>
  <c r="B118" i="67" s="1"/>
  <c r="B119" i="67" s="1"/>
  <c r="B120" i="67" s="1"/>
  <c r="B121" i="67" s="1"/>
  <c r="B122" i="67" s="1"/>
  <c r="B124" i="67" s="1"/>
  <c r="B125" i="67" s="1"/>
  <c r="B126" i="67" s="1"/>
  <c r="B127" i="67" s="1"/>
  <c r="B128" i="67" s="1"/>
  <c r="B129" i="67" s="1"/>
  <c r="B130" i="67" s="1"/>
  <c r="B131" i="67" s="1"/>
  <c r="B133" i="67" s="1"/>
  <c r="B134" i="67" s="1"/>
  <c r="B135" i="67" s="1"/>
  <c r="B136" i="67" s="1"/>
  <c r="B138" i="67" s="1"/>
  <c r="B139" i="67" s="1"/>
  <c r="B140" i="67" s="1"/>
  <c r="B141" i="67" s="1"/>
  <c r="B142" i="67" s="1"/>
  <c r="B143" i="67" s="1"/>
  <c r="B145" i="67" s="1"/>
  <c r="B147" i="67" s="1"/>
  <c r="B148" i="67" s="1"/>
  <c r="B149" i="67" s="1"/>
  <c r="B151" i="67" s="1"/>
  <c r="B152" i="67" s="1"/>
  <c r="B153" i="67" s="1"/>
  <c r="B154" i="67" s="1"/>
  <c r="B155" i="67" s="1"/>
  <c r="B156" i="67" s="1"/>
  <c r="B157" i="67" s="1"/>
  <c r="B159" i="67" s="1"/>
  <c r="B160" i="67" s="1"/>
  <c r="B162" i="67" s="1"/>
  <c r="B164" i="67" s="1"/>
  <c r="B170" i="67" s="1"/>
  <c r="B171" i="67" s="1"/>
  <c r="B172" i="67" s="1"/>
  <c r="B173" i="67" s="1"/>
  <c r="B174" i="67" s="1"/>
  <c r="B175" i="67" s="1"/>
  <c r="B176" i="67" s="1"/>
  <c r="B178" i="67" s="1"/>
  <c r="B180" i="67" s="1"/>
  <c r="B20" i="67"/>
  <c r="B21" i="67" s="1"/>
  <c r="B22" i="67" s="1"/>
  <c r="B23" i="67" s="1"/>
  <c r="B24" i="67" s="1"/>
  <c r="B19" i="67"/>
  <c r="AF17" i="67"/>
  <c r="H178" i="66"/>
  <c r="H89" i="66"/>
  <c r="B19" i="66"/>
  <c r="B20" i="66" s="1"/>
  <c r="B21" i="66" s="1"/>
  <c r="B22" i="66" s="1"/>
  <c r="B23" i="66" s="1"/>
  <c r="B24" i="66" s="1"/>
  <c r="B25" i="66" s="1"/>
  <c r="B26" i="66" s="1"/>
  <c r="B27" i="66" s="1"/>
  <c r="B28" i="66" s="1"/>
  <c r="B29" i="66" s="1"/>
  <c r="B30" i="66" s="1"/>
  <c r="B31" i="66" s="1"/>
  <c r="B33" i="66" s="1"/>
  <c r="B35" i="66" s="1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5" i="66" s="1"/>
  <c r="B57" i="66" s="1"/>
  <c r="B62" i="66" s="1"/>
  <c r="B63" i="66" s="1"/>
  <c r="B64" i="66" s="1"/>
  <c r="B65" i="66" s="1"/>
  <c r="B66" i="66" s="1"/>
  <c r="B67" i="66" s="1"/>
  <c r="B68" i="66" s="1"/>
  <c r="B69" i="66" s="1"/>
  <c r="B70" i="66" s="1"/>
  <c r="B71" i="66" s="1"/>
  <c r="B72" i="66" s="1"/>
  <c r="B73" i="66" s="1"/>
  <c r="B74" i="66" s="1"/>
  <c r="B75" i="66" s="1"/>
  <c r="B77" i="66" s="1"/>
  <c r="B79" i="66" s="1"/>
  <c r="B84" i="66" s="1"/>
  <c r="B85" i="66" s="1"/>
  <c r="B86" i="66" s="1"/>
  <c r="B87" i="66" s="1"/>
  <c r="B88" i="66" s="1"/>
  <c r="B89" i="66" s="1"/>
  <c r="B92" i="66" s="1"/>
  <c r="B95" i="66" s="1"/>
  <c r="B97" i="66" s="1"/>
  <c r="B102" i="66" s="1"/>
  <c r="B103" i="66" s="1"/>
  <c r="B104" i="66" s="1"/>
  <c r="B108" i="66" s="1"/>
  <c r="B109" i="66" s="1"/>
  <c r="B110" i="66" s="1"/>
  <c r="B116" i="66" s="1"/>
  <c r="B117" i="66" s="1"/>
  <c r="B118" i="66" s="1"/>
  <c r="B119" i="66" s="1"/>
  <c r="B120" i="66" s="1"/>
  <c r="B121" i="66" s="1"/>
  <c r="B122" i="66" s="1"/>
  <c r="B124" i="66" s="1"/>
  <c r="B125" i="66" s="1"/>
  <c r="B126" i="66" s="1"/>
  <c r="B127" i="66" s="1"/>
  <c r="B128" i="66" s="1"/>
  <c r="B129" i="66" s="1"/>
  <c r="B130" i="66" s="1"/>
  <c r="B131" i="66" s="1"/>
  <c r="B133" i="66" s="1"/>
  <c r="B134" i="66" s="1"/>
  <c r="B135" i="66" s="1"/>
  <c r="B136" i="66" s="1"/>
  <c r="B138" i="66" s="1"/>
  <c r="B139" i="66" s="1"/>
  <c r="B140" i="66" s="1"/>
  <c r="B141" i="66" s="1"/>
  <c r="B142" i="66" s="1"/>
  <c r="B143" i="66" s="1"/>
  <c r="B145" i="66" s="1"/>
  <c r="B147" i="66" s="1"/>
  <c r="B148" i="66" s="1"/>
  <c r="B149" i="66" s="1"/>
  <c r="B151" i="66" s="1"/>
  <c r="B152" i="66" s="1"/>
  <c r="B153" i="66" s="1"/>
  <c r="B154" i="66" s="1"/>
  <c r="B155" i="66" s="1"/>
  <c r="B156" i="66" s="1"/>
  <c r="B157" i="66" s="1"/>
  <c r="B159" i="66" s="1"/>
  <c r="B160" i="66" s="1"/>
  <c r="B162" i="66" s="1"/>
  <c r="B164" i="66" s="1"/>
  <c r="B170" i="66" s="1"/>
  <c r="B171" i="66" s="1"/>
  <c r="B172" i="66" s="1"/>
  <c r="B173" i="66" s="1"/>
  <c r="B174" i="66" s="1"/>
  <c r="B175" i="66" s="1"/>
  <c r="B176" i="66" s="1"/>
  <c r="B178" i="66" s="1"/>
  <c r="B180" i="66" s="1"/>
  <c r="AE179" i="65"/>
  <c r="H178" i="65"/>
  <c r="AE177" i="65"/>
  <c r="AE169" i="65"/>
  <c r="AE168" i="65"/>
  <c r="AE167" i="65"/>
  <c r="AE165" i="65"/>
  <c r="AE163" i="65"/>
  <c r="H162" i="65"/>
  <c r="AE161" i="65"/>
  <c r="AE158" i="65"/>
  <c r="AE150" i="65"/>
  <c r="AE146" i="65"/>
  <c r="AE144" i="65"/>
  <c r="AE137" i="65"/>
  <c r="AE132" i="65"/>
  <c r="AE123" i="65"/>
  <c r="AE115" i="65"/>
  <c r="AE114" i="65"/>
  <c r="AE113" i="65"/>
  <c r="AE112" i="65"/>
  <c r="AE111" i="65"/>
  <c r="H110" i="65"/>
  <c r="AE107" i="65"/>
  <c r="AE106" i="65"/>
  <c r="AE105" i="65"/>
  <c r="H104" i="65"/>
  <c r="AE101" i="65"/>
  <c r="AE100" i="65"/>
  <c r="AE99" i="65"/>
  <c r="AE98" i="65"/>
  <c r="AE96" i="65"/>
  <c r="AE94" i="65"/>
  <c r="AE93" i="65"/>
  <c r="AE91" i="65"/>
  <c r="AE90" i="65"/>
  <c r="H89" i="65"/>
  <c r="AE83" i="65"/>
  <c r="AE82" i="65"/>
  <c r="AE81" i="65"/>
  <c r="AE80" i="65"/>
  <c r="AE78" i="65"/>
  <c r="AE76" i="65"/>
  <c r="H75" i="65"/>
  <c r="H79" i="65" s="1"/>
  <c r="AE56" i="65"/>
  <c r="AE54" i="65"/>
  <c r="H53" i="65"/>
  <c r="H57" i="65" s="1"/>
  <c r="AE34" i="65"/>
  <c r="AE32" i="65"/>
  <c r="H31" i="65"/>
  <c r="H35" i="65" s="1"/>
  <c r="B19" i="65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3" i="65" s="1"/>
  <c r="B35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5" i="65" s="1"/>
  <c r="B57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7" i="65" s="1"/>
  <c r="B79" i="65" s="1"/>
  <c r="B84" i="65" s="1"/>
  <c r="B85" i="65" s="1"/>
  <c r="B86" i="65" s="1"/>
  <c r="B87" i="65" s="1"/>
  <c r="B88" i="65" s="1"/>
  <c r="B89" i="65" s="1"/>
  <c r="B92" i="65" s="1"/>
  <c r="B95" i="65" s="1"/>
  <c r="B97" i="65" s="1"/>
  <c r="B102" i="65" s="1"/>
  <c r="B103" i="65" s="1"/>
  <c r="B104" i="65" s="1"/>
  <c r="B108" i="65" s="1"/>
  <c r="B109" i="65" s="1"/>
  <c r="B110" i="65" s="1"/>
  <c r="B116" i="65" s="1"/>
  <c r="B117" i="65" s="1"/>
  <c r="B118" i="65" s="1"/>
  <c r="B119" i="65" s="1"/>
  <c r="B120" i="65" s="1"/>
  <c r="B121" i="65" s="1"/>
  <c r="B122" i="65" s="1"/>
  <c r="B124" i="65" s="1"/>
  <c r="B125" i="65" s="1"/>
  <c r="B126" i="65" s="1"/>
  <c r="B127" i="65" s="1"/>
  <c r="B128" i="65" s="1"/>
  <c r="B129" i="65" s="1"/>
  <c r="B130" i="65" s="1"/>
  <c r="B131" i="65" s="1"/>
  <c r="B133" i="65" s="1"/>
  <c r="B134" i="65" s="1"/>
  <c r="B135" i="65" s="1"/>
  <c r="B136" i="65" s="1"/>
  <c r="B138" i="65" s="1"/>
  <c r="B139" i="65" s="1"/>
  <c r="B140" i="65" s="1"/>
  <c r="B141" i="65" s="1"/>
  <c r="B142" i="65" s="1"/>
  <c r="B143" i="65" s="1"/>
  <c r="B145" i="65" s="1"/>
  <c r="B147" i="65" s="1"/>
  <c r="B148" i="65" s="1"/>
  <c r="B149" i="65" s="1"/>
  <c r="B151" i="65" s="1"/>
  <c r="B152" i="65" s="1"/>
  <c r="B153" i="65" s="1"/>
  <c r="B154" i="65" s="1"/>
  <c r="B155" i="65" s="1"/>
  <c r="B156" i="65" s="1"/>
  <c r="B157" i="65" s="1"/>
  <c r="B159" i="65" s="1"/>
  <c r="B160" i="65" s="1"/>
  <c r="B162" i="65" s="1"/>
  <c r="B164" i="65" s="1"/>
  <c r="B170" i="65" s="1"/>
  <c r="B171" i="65" s="1"/>
  <c r="B172" i="65" s="1"/>
  <c r="B173" i="65" s="1"/>
  <c r="B174" i="65" s="1"/>
  <c r="B175" i="65" s="1"/>
  <c r="B176" i="65" s="1"/>
  <c r="B178" i="65" s="1"/>
  <c r="B180" i="65" s="1"/>
  <c r="Z179" i="64"/>
  <c r="H178" i="64"/>
  <c r="Z177" i="64"/>
  <c r="L176" i="64"/>
  <c r="L175" i="64"/>
  <c r="L174" i="64"/>
  <c r="L173" i="64"/>
  <c r="L171" i="64"/>
  <c r="Z169" i="64"/>
  <c r="Z168" i="64"/>
  <c r="Z167" i="64"/>
  <c r="Z166" i="64"/>
  <c r="Z165" i="64"/>
  <c r="Z163" i="64"/>
  <c r="Z161" i="64"/>
  <c r="Z158" i="64"/>
  <c r="L156" i="64"/>
  <c r="L155" i="64"/>
  <c r="L154" i="64"/>
  <c r="L153" i="64"/>
  <c r="L152" i="64"/>
  <c r="Z150" i="64"/>
  <c r="L149" i="64"/>
  <c r="L148" i="64"/>
  <c r="L147" i="64"/>
  <c r="Z146" i="64"/>
  <c r="Z144" i="64"/>
  <c r="L143" i="64"/>
  <c r="L142" i="64"/>
  <c r="L141" i="64"/>
  <c r="L140" i="64"/>
  <c r="L139" i="64"/>
  <c r="L138" i="64"/>
  <c r="Z137" i="64"/>
  <c r="L136" i="64"/>
  <c r="L135" i="64"/>
  <c r="L134" i="64"/>
  <c r="L133" i="64"/>
  <c r="Z132" i="64"/>
  <c r="L131" i="64"/>
  <c r="L130" i="64"/>
  <c r="L129" i="64"/>
  <c r="L128" i="64"/>
  <c r="L127" i="64"/>
  <c r="L126" i="64"/>
  <c r="L125" i="64"/>
  <c r="L124" i="64"/>
  <c r="Z123" i="64"/>
  <c r="L122" i="64"/>
  <c r="L121" i="64"/>
  <c r="L120" i="64"/>
  <c r="L119" i="64"/>
  <c r="L118" i="64"/>
  <c r="L117" i="64"/>
  <c r="L116" i="64"/>
  <c r="Z115" i="64"/>
  <c r="Z114" i="64"/>
  <c r="Z113" i="64"/>
  <c r="Z112" i="64"/>
  <c r="Z111" i="64"/>
  <c r="H110" i="64"/>
  <c r="L109" i="64"/>
  <c r="Z107" i="64"/>
  <c r="Z106" i="64"/>
  <c r="Z105" i="64"/>
  <c r="H104" i="64"/>
  <c r="L103" i="64"/>
  <c r="L102" i="64"/>
  <c r="Z101" i="64"/>
  <c r="Z100" i="64"/>
  <c r="Z99" i="64"/>
  <c r="Z98" i="64"/>
  <c r="Z96" i="64"/>
  <c r="Z94" i="64"/>
  <c r="Z93" i="64"/>
  <c r="Z91" i="64"/>
  <c r="Z90" i="64"/>
  <c r="H89" i="64"/>
  <c r="L88" i="64"/>
  <c r="L87" i="64"/>
  <c r="L86" i="64"/>
  <c r="L85" i="64"/>
  <c r="L84" i="64"/>
  <c r="Z83" i="64"/>
  <c r="Z82" i="64"/>
  <c r="Z81" i="64"/>
  <c r="Z80" i="64"/>
  <c r="H79" i="64"/>
  <c r="H92" i="64" s="1"/>
  <c r="Z78" i="64"/>
  <c r="Z76" i="64"/>
  <c r="H75" i="64"/>
  <c r="Z61" i="64"/>
  <c r="Z60" i="64"/>
  <c r="Z59" i="64"/>
  <c r="Z58" i="64"/>
  <c r="Z56" i="64"/>
  <c r="L55" i="64"/>
  <c r="Z54" i="64"/>
  <c r="H53" i="64"/>
  <c r="H57" i="64" s="1"/>
  <c r="L52" i="64"/>
  <c r="L51" i="64"/>
  <c r="L50" i="64"/>
  <c r="L49" i="64"/>
  <c r="L48" i="64"/>
  <c r="L47" i="64"/>
  <c r="L46" i="64"/>
  <c r="L45" i="64"/>
  <c r="L44" i="64"/>
  <c r="L43" i="64"/>
  <c r="L42" i="64"/>
  <c r="L41" i="64"/>
  <c r="L40" i="64"/>
  <c r="Z39" i="64"/>
  <c r="Z38" i="64"/>
  <c r="Z37" i="64"/>
  <c r="Z36" i="64"/>
  <c r="H35" i="64"/>
  <c r="Z34" i="64"/>
  <c r="L33" i="64"/>
  <c r="Z32" i="64"/>
  <c r="H31" i="64"/>
  <c r="L30" i="64"/>
  <c r="L29" i="64"/>
  <c r="L27" i="64"/>
  <c r="L26" i="64"/>
  <c r="L22" i="64"/>
  <c r="L21" i="64"/>
  <c r="L19" i="64"/>
  <c r="B19" i="64"/>
  <c r="B20" i="64" s="1"/>
  <c r="B21" i="64" s="1"/>
  <c r="B22" i="64" s="1"/>
  <c r="B23" i="64" s="1"/>
  <c r="B24" i="64" s="1"/>
  <c r="B25" i="64" s="1"/>
  <c r="B26" i="64" s="1"/>
  <c r="B27" i="64" s="1"/>
  <c r="B28" i="64" s="1"/>
  <c r="B29" i="64" s="1"/>
  <c r="B30" i="64" s="1"/>
  <c r="B31" i="64" s="1"/>
  <c r="B33" i="64" s="1"/>
  <c r="B35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5" i="64" s="1"/>
  <c r="B57" i="64" s="1"/>
  <c r="B62" i="64" s="1"/>
  <c r="B63" i="64" s="1"/>
  <c r="B64" i="64" s="1"/>
  <c r="B65" i="64" s="1"/>
  <c r="B66" i="64" s="1"/>
  <c r="B67" i="64" s="1"/>
  <c r="B68" i="64" s="1"/>
  <c r="B69" i="64" s="1"/>
  <c r="B70" i="64" s="1"/>
  <c r="B71" i="64" s="1"/>
  <c r="B72" i="64" s="1"/>
  <c r="B73" i="64" s="1"/>
  <c r="B74" i="64" s="1"/>
  <c r="B75" i="64" s="1"/>
  <c r="B77" i="64" s="1"/>
  <c r="B79" i="64" s="1"/>
  <c r="B84" i="64" s="1"/>
  <c r="B85" i="64" s="1"/>
  <c r="B86" i="64" s="1"/>
  <c r="B87" i="64" s="1"/>
  <c r="B88" i="64" s="1"/>
  <c r="B89" i="64" s="1"/>
  <c r="B92" i="64" s="1"/>
  <c r="B95" i="64" s="1"/>
  <c r="B97" i="64" s="1"/>
  <c r="B102" i="64" s="1"/>
  <c r="B103" i="64" s="1"/>
  <c r="B104" i="64" s="1"/>
  <c r="B108" i="64" s="1"/>
  <c r="B109" i="64" s="1"/>
  <c r="B110" i="64" s="1"/>
  <c r="B116" i="64" s="1"/>
  <c r="B117" i="64" s="1"/>
  <c r="B118" i="64" s="1"/>
  <c r="B119" i="64" s="1"/>
  <c r="B120" i="64" s="1"/>
  <c r="B121" i="64" s="1"/>
  <c r="B122" i="64" s="1"/>
  <c r="B124" i="64" s="1"/>
  <c r="B125" i="64" s="1"/>
  <c r="B126" i="64" s="1"/>
  <c r="B127" i="64" s="1"/>
  <c r="B128" i="64" s="1"/>
  <c r="B129" i="64" s="1"/>
  <c r="B130" i="64" s="1"/>
  <c r="B131" i="64" s="1"/>
  <c r="B133" i="64" s="1"/>
  <c r="B134" i="64" s="1"/>
  <c r="B135" i="64" s="1"/>
  <c r="B136" i="64" s="1"/>
  <c r="B138" i="64" s="1"/>
  <c r="B139" i="64" s="1"/>
  <c r="B140" i="64" s="1"/>
  <c r="B141" i="64" s="1"/>
  <c r="B142" i="64" s="1"/>
  <c r="B143" i="64" s="1"/>
  <c r="B145" i="64" s="1"/>
  <c r="B147" i="64" s="1"/>
  <c r="B148" i="64" s="1"/>
  <c r="B149" i="64" s="1"/>
  <c r="B151" i="64" s="1"/>
  <c r="B152" i="64" s="1"/>
  <c r="B153" i="64" s="1"/>
  <c r="B154" i="64" s="1"/>
  <c r="B155" i="64" s="1"/>
  <c r="B156" i="64" s="1"/>
  <c r="B157" i="64" s="1"/>
  <c r="B159" i="64" s="1"/>
  <c r="B160" i="64" s="1"/>
  <c r="B162" i="64" s="1"/>
  <c r="B164" i="64" s="1"/>
  <c r="B170" i="64" s="1"/>
  <c r="B171" i="64" s="1"/>
  <c r="B172" i="64" s="1"/>
  <c r="B173" i="64" s="1"/>
  <c r="B174" i="64" s="1"/>
  <c r="B175" i="64" s="1"/>
  <c r="B176" i="64" s="1"/>
  <c r="B178" i="64" s="1"/>
  <c r="B180" i="64" s="1"/>
  <c r="Z17" i="64"/>
  <c r="Z16" i="64"/>
  <c r="Z15" i="64"/>
  <c r="Z14" i="64"/>
  <c r="A26" i="63"/>
  <c r="A27" i="63" s="1"/>
  <c r="A28" i="63" s="1"/>
  <c r="A29" i="63" s="1"/>
  <c r="A30" i="63" s="1"/>
  <c r="A31" i="63" s="1"/>
  <c r="A32" i="63" s="1"/>
  <c r="A33" i="63" s="1"/>
  <c r="A34" i="63" s="1"/>
  <c r="A36" i="63" s="1"/>
  <c r="A38" i="63" s="1"/>
  <c r="A40" i="63" s="1"/>
  <c r="A25" i="63"/>
  <c r="H92" i="67" l="1"/>
  <c r="F110" i="64"/>
  <c r="H92" i="65"/>
  <c r="F68" i="64"/>
  <c r="L68" i="64" s="1"/>
  <c r="F77" i="64"/>
  <c r="L77" i="64" s="1"/>
  <c r="F67" i="64"/>
  <c r="L67" i="64" s="1"/>
  <c r="F72" i="64"/>
  <c r="L72" i="64" s="1"/>
  <c r="F70" i="64"/>
  <c r="L70" i="64" s="1"/>
  <c r="F62" i="64"/>
  <c r="L62" i="64" s="1"/>
  <c r="L108" i="64"/>
  <c r="L110" i="64" s="1"/>
  <c r="L104" i="64"/>
  <c r="P95" i="64"/>
  <c r="X95" i="64"/>
  <c r="Z95" i="64" s="1"/>
  <c r="T95" i="64"/>
  <c r="L95" i="64"/>
  <c r="R95" i="64"/>
  <c r="F178" i="64"/>
  <c r="F69" i="64"/>
  <c r="L69" i="64" s="1"/>
  <c r="L18" i="64"/>
  <c r="F64" i="64"/>
  <c r="L64" i="64" s="1"/>
  <c r="L25" i="64"/>
  <c r="L89" i="64"/>
  <c r="L24" i="64"/>
  <c r="L53" i="64"/>
  <c r="L57" i="64" s="1"/>
  <c r="L20" i="64"/>
  <c r="L28" i="64"/>
  <c r="V95" i="64"/>
  <c r="F104" i="64"/>
  <c r="L172" i="64"/>
  <c r="L23" i="64"/>
  <c r="F65" i="64"/>
  <c r="F73" i="64"/>
  <c r="F162" i="64"/>
  <c r="F53" i="64"/>
  <c r="F63" i="64"/>
  <c r="F71" i="64"/>
  <c r="F89" i="64"/>
  <c r="F31" i="64"/>
  <c r="F66" i="64"/>
  <c r="F74" i="64"/>
  <c r="L170" i="64"/>
  <c r="V69" i="64" l="1"/>
  <c r="T73" i="64"/>
  <c r="V73" i="64"/>
  <c r="R73" i="64"/>
  <c r="P71" i="64"/>
  <c r="X25" i="64"/>
  <c r="Z25" i="64" s="1"/>
  <c r="R70" i="64"/>
  <c r="P72" i="64"/>
  <c r="V68" i="64"/>
  <c r="T72" i="64"/>
  <c r="R72" i="64"/>
  <c r="V70" i="64"/>
  <c r="X50" i="64"/>
  <c r="Z50" i="64" s="1"/>
  <c r="R71" i="64"/>
  <c r="X173" i="64"/>
  <c r="Z173" i="64" s="1"/>
  <c r="T70" i="64"/>
  <c r="X128" i="64"/>
  <c r="Z128" i="64" s="1"/>
  <c r="X133" i="64"/>
  <c r="Z133" i="64" s="1"/>
  <c r="X52" i="64"/>
  <c r="Z52" i="64" s="1"/>
  <c r="X176" i="64"/>
  <c r="Z176" i="64" s="1"/>
  <c r="X140" i="64"/>
  <c r="Z140" i="64" s="1"/>
  <c r="X148" i="64"/>
  <c r="Z148" i="64" s="1"/>
  <c r="P73" i="64"/>
  <c r="R69" i="64"/>
  <c r="X152" i="64"/>
  <c r="Z152" i="64" s="1"/>
  <c r="X149" i="64"/>
  <c r="Z149" i="64" s="1"/>
  <c r="X47" i="64"/>
  <c r="Z47" i="64" s="1"/>
  <c r="T69" i="64"/>
  <c r="T68" i="64"/>
  <c r="X121" i="64"/>
  <c r="Z121" i="64" s="1"/>
  <c r="R68" i="64"/>
  <c r="P68" i="64"/>
  <c r="X134" i="64"/>
  <c r="Z134" i="64" s="1"/>
  <c r="V71" i="64"/>
  <c r="X175" i="64"/>
  <c r="Z175" i="64" s="1"/>
  <c r="X116" i="64"/>
  <c r="X138" i="64"/>
  <c r="Z138" i="64" s="1"/>
  <c r="X46" i="64"/>
  <c r="Z46" i="64" s="1"/>
  <c r="X120" i="64"/>
  <c r="Z120" i="64" s="1"/>
  <c r="X171" i="64"/>
  <c r="Z171" i="64" s="1"/>
  <c r="X143" i="64"/>
  <c r="Z143" i="64" s="1"/>
  <c r="X131" i="64"/>
  <c r="Z131" i="64" s="1"/>
  <c r="X130" i="64"/>
  <c r="Z130" i="64" s="1"/>
  <c r="X139" i="64"/>
  <c r="Z139" i="64" s="1"/>
  <c r="L178" i="64"/>
  <c r="X155" i="64"/>
  <c r="Z155" i="64" s="1"/>
  <c r="X153" i="64"/>
  <c r="Z153" i="64" s="1"/>
  <c r="L73" i="64"/>
  <c r="T71" i="64"/>
  <c r="V72" i="64"/>
  <c r="X135" i="64"/>
  <c r="Z135" i="64" s="1"/>
  <c r="X142" i="64"/>
  <c r="Z142" i="64" s="1"/>
  <c r="X49" i="64"/>
  <c r="Z49" i="64" s="1"/>
  <c r="L74" i="64"/>
  <c r="L65" i="64"/>
  <c r="X40" i="64"/>
  <c r="L31" i="64"/>
  <c r="L35" i="64" s="1"/>
  <c r="X174" i="64"/>
  <c r="Z174" i="64" s="1"/>
  <c r="L66" i="64"/>
  <c r="X147" i="64"/>
  <c r="Z147" i="64" s="1"/>
  <c r="X51" i="64"/>
  <c r="Z51" i="64" s="1"/>
  <c r="P70" i="64"/>
  <c r="X26" i="64"/>
  <c r="Z26" i="64" s="1"/>
  <c r="F35" i="64"/>
  <c r="X124" i="64"/>
  <c r="Z124" i="64" s="1"/>
  <c r="L71" i="64"/>
  <c r="X141" i="64"/>
  <c r="Z141" i="64" s="1"/>
  <c r="X29" i="64"/>
  <c r="Z29" i="64" s="1"/>
  <c r="X27" i="64"/>
  <c r="Z27" i="64" s="1"/>
  <c r="L63" i="64"/>
  <c r="X129" i="64"/>
  <c r="Z129" i="64" s="1"/>
  <c r="X156" i="64"/>
  <c r="Z156" i="64" s="1"/>
  <c r="X48" i="64"/>
  <c r="Z48" i="64" s="1"/>
  <c r="F57" i="64"/>
  <c r="X154" i="64"/>
  <c r="Z154" i="64" s="1"/>
  <c r="X126" i="64"/>
  <c r="Z126" i="64" s="1"/>
  <c r="X87" i="64"/>
  <c r="Z87" i="64" s="1"/>
  <c r="X136" i="64"/>
  <c r="Z136" i="64" s="1"/>
  <c r="F75" i="64"/>
  <c r="P69" i="64" l="1"/>
  <c r="X69" i="64" s="1"/>
  <c r="Z69" i="64" s="1"/>
  <c r="X73" i="64"/>
  <c r="Z73" i="64" s="1"/>
  <c r="X28" i="64"/>
  <c r="Z28" i="64" s="1"/>
  <c r="X70" i="64"/>
  <c r="Z70" i="64" s="1"/>
  <c r="X72" i="64"/>
  <c r="Z72" i="64" s="1"/>
  <c r="X71" i="64"/>
  <c r="Z71" i="64" s="1"/>
  <c r="X68" i="64"/>
  <c r="Z68" i="64" s="1"/>
  <c r="R178" i="64"/>
  <c r="T178" i="64"/>
  <c r="X24" i="64"/>
  <c r="Z24" i="64" s="1"/>
  <c r="L75" i="64"/>
  <c r="L79" i="64" s="1"/>
  <c r="L92" i="64" s="1"/>
  <c r="L97" i="64" s="1"/>
  <c r="V178" i="64"/>
  <c r="Z116" i="64"/>
  <c r="X172" i="64"/>
  <c r="Z172" i="64" s="1"/>
  <c r="F79" i="64"/>
  <c r="Z40" i="64"/>
  <c r="P178" i="64"/>
  <c r="X170" i="64"/>
  <c r="F92" i="64" l="1"/>
  <c r="X178" i="64"/>
  <c r="Z178" i="64" s="1"/>
  <c r="Z170" i="64"/>
  <c r="F97" i="64" l="1"/>
  <c r="F164" i="64" l="1"/>
  <c r="F180" i="64" l="1"/>
  <c r="AH27" i="47" l="1"/>
  <c r="F34" i="48" l="1"/>
  <c r="F24" i="48"/>
  <c r="F17" i="48"/>
  <c r="A12" i="48"/>
  <c r="A13" i="48" s="1"/>
  <c r="A14" i="48" s="1"/>
  <c r="A15" i="48" s="1"/>
  <c r="A16" i="48" s="1"/>
  <c r="A17" i="48" s="1"/>
  <c r="A20" i="48" s="1"/>
  <c r="A21" i="48" s="1"/>
  <c r="A22" i="48" s="1"/>
  <c r="A23" i="48" s="1"/>
  <c r="A24" i="48" s="1"/>
  <c r="A27" i="48" s="1"/>
  <c r="A28" i="48" s="1"/>
  <c r="A29" i="48" s="1"/>
  <c r="A30" i="48" s="1"/>
  <c r="A31" i="48" s="1"/>
  <c r="A32" i="48" s="1"/>
  <c r="A33" i="48" s="1"/>
  <c r="A34" i="48" s="1"/>
  <c r="A36" i="48" s="1"/>
  <c r="F34" i="46"/>
  <c r="F24" i="46"/>
  <c r="F17" i="46"/>
  <c r="A12" i="46"/>
  <c r="A13" i="46" s="1"/>
  <c r="A14" i="46" s="1"/>
  <c r="A15" i="46" s="1"/>
  <c r="A16" i="46" s="1"/>
  <c r="A17" i="46" s="1"/>
  <c r="A20" i="46" s="1"/>
  <c r="A21" i="46" s="1"/>
  <c r="A22" i="46" s="1"/>
  <c r="A23" i="46" s="1"/>
  <c r="A24" i="46" s="1"/>
  <c r="A27" i="46" s="1"/>
  <c r="A28" i="46" s="1"/>
  <c r="A29" i="46" s="1"/>
  <c r="A30" i="46" s="1"/>
  <c r="A31" i="46" s="1"/>
  <c r="A32" i="46" s="1"/>
  <c r="A33" i="46" s="1"/>
  <c r="A34" i="46" s="1"/>
  <c r="A36" i="46" s="1"/>
  <c r="F36" i="46" l="1"/>
  <c r="F36" i="48"/>
  <c r="A13" i="47" l="1"/>
  <c r="A14" i="47" s="1"/>
  <c r="A16" i="47" s="1"/>
  <c r="A17" i="47" s="1"/>
  <c r="A18" i="47" s="1"/>
  <c r="A19" i="47" s="1"/>
  <c r="A20" i="47" s="1"/>
  <c r="A21" i="47" s="1"/>
  <c r="A23" i="47" s="1"/>
  <c r="A24" i="47" s="1"/>
  <c r="A25" i="47" s="1"/>
  <c r="A26" i="47" s="1"/>
  <c r="A27" i="47" s="1"/>
  <c r="F34" i="45"/>
  <c r="F24" i="45"/>
  <c r="F17" i="45"/>
  <c r="A12" i="45"/>
  <c r="A13" i="45" s="1"/>
  <c r="A14" i="45" s="1"/>
  <c r="A15" i="45" s="1"/>
  <c r="A16" i="45" s="1"/>
  <c r="A17" i="45" s="1"/>
  <c r="A20" i="45" s="1"/>
  <c r="A21" i="45" s="1"/>
  <c r="A22" i="45" s="1"/>
  <c r="A23" i="45" s="1"/>
  <c r="A24" i="45" s="1"/>
  <c r="A27" i="45" s="1"/>
  <c r="A28" i="45" s="1"/>
  <c r="A29" i="45" s="1"/>
  <c r="A30" i="45" s="1"/>
  <c r="A31" i="45" s="1"/>
  <c r="A32" i="45" s="1"/>
  <c r="A33" i="45" s="1"/>
  <c r="A34" i="45" s="1"/>
  <c r="F34" i="44"/>
  <c r="F24" i="44"/>
  <c r="F17" i="44"/>
  <c r="A12" i="44"/>
  <c r="A13" i="44" s="1"/>
  <c r="A14" i="44" s="1"/>
  <c r="A15" i="44" s="1"/>
  <c r="A16" i="44" s="1"/>
  <c r="A17" i="44" s="1"/>
  <c r="A20" i="44" s="1"/>
  <c r="A21" i="44" s="1"/>
  <c r="A22" i="44" s="1"/>
  <c r="A23" i="44" s="1"/>
  <c r="A24" i="44" s="1"/>
  <c r="A27" i="44" s="1"/>
  <c r="A28" i="44" s="1"/>
  <c r="A29" i="44" s="1"/>
  <c r="A30" i="44" s="1"/>
  <c r="A31" i="44" s="1"/>
  <c r="A32" i="44" s="1"/>
  <c r="A33" i="44" s="1"/>
  <c r="A34" i="44" s="1"/>
  <c r="A36" i="44" s="1"/>
  <c r="F34" i="43"/>
  <c r="F24" i="43"/>
  <c r="F17" i="43"/>
  <c r="A12" i="43"/>
  <c r="A13" i="43" s="1"/>
  <c r="A14" i="43" s="1"/>
  <c r="A15" i="43" s="1"/>
  <c r="A16" i="43" s="1"/>
  <c r="A17" i="43" s="1"/>
  <c r="A20" i="43" s="1"/>
  <c r="A21" i="43" s="1"/>
  <c r="A22" i="43" s="1"/>
  <c r="A23" i="43" s="1"/>
  <c r="A24" i="43" s="1"/>
  <c r="A27" i="43" s="1"/>
  <c r="A28" i="43" s="1"/>
  <c r="A29" i="43" s="1"/>
  <c r="A30" i="43" s="1"/>
  <c r="A31" i="43" s="1"/>
  <c r="A32" i="43" s="1"/>
  <c r="A33" i="43" s="1"/>
  <c r="A34" i="43" s="1"/>
  <c r="A12" i="16"/>
  <c r="A13" i="16" s="1"/>
  <c r="A14" i="16" s="1"/>
  <c r="A15" i="16" s="1"/>
  <c r="A16" i="16" s="1"/>
  <c r="A17" i="16" s="1"/>
  <c r="A20" i="16" s="1"/>
  <c r="A21" i="16" s="1"/>
  <c r="A22" i="16" s="1"/>
  <c r="A23" i="16" s="1"/>
  <c r="A24" i="16" s="1"/>
  <c r="A27" i="16" s="1"/>
  <c r="A28" i="16" s="1"/>
  <c r="A29" i="16" s="1"/>
  <c r="A30" i="16" s="1"/>
  <c r="A31" i="16" s="1"/>
  <c r="A32" i="16" s="1"/>
  <c r="A33" i="16" s="1"/>
  <c r="A34" i="16" s="1"/>
  <c r="F36" i="44" l="1"/>
  <c r="F36" i="45"/>
  <c r="F36" i="43"/>
  <c r="A37" i="16"/>
  <c r="A38" i="16" s="1"/>
  <c r="A39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4" i="16" s="1"/>
  <c r="R17" i="48" l="1"/>
  <c r="R24" i="48"/>
  <c r="R34" i="48"/>
  <c r="R36" i="48"/>
  <c r="L52" i="16" l="1"/>
  <c r="U16" i="69" l="1"/>
  <c r="N16" i="69"/>
  <c r="Z16" i="69"/>
  <c r="W16" i="69"/>
  <c r="J16" i="69"/>
  <c r="AA16" i="69"/>
  <c r="K16" i="69"/>
  <c r="R16" i="69"/>
  <c r="L16" i="69"/>
  <c r="M16" i="69"/>
  <c r="V16" i="69"/>
  <c r="O16" i="69"/>
  <c r="P16" i="69"/>
  <c r="H16" i="69"/>
  <c r="Y16" i="69"/>
  <c r="Q16" i="69"/>
  <c r="T16" i="69"/>
  <c r="I16" i="69"/>
  <c r="G16" i="69"/>
  <c r="S16" i="69"/>
  <c r="H34" i="16" l="1"/>
  <c r="D24" i="77" l="1"/>
  <c r="D52" i="77" l="1"/>
  <c r="D34" i="77"/>
  <c r="F24" i="77"/>
  <c r="L20" i="77"/>
  <c r="L22" i="77"/>
  <c r="L21" i="77"/>
  <c r="L23" i="77"/>
  <c r="L38" i="77" l="1"/>
  <c r="L28" i="77"/>
  <c r="L51" i="77"/>
  <c r="L32" i="77"/>
  <c r="L29" i="77"/>
  <c r="D17" i="77"/>
  <c r="D54" i="77" s="1"/>
  <c r="F34" i="77"/>
  <c r="L27" i="77"/>
  <c r="L45" i="77"/>
  <c r="L30" i="77"/>
  <c r="L31" i="77"/>
  <c r="L43" i="77"/>
  <c r="L46" i="77"/>
  <c r="L24" i="77"/>
  <c r="L42" i="77"/>
  <c r="L39" i="77"/>
  <c r="L44" i="77"/>
  <c r="D27" i="83" l="1"/>
  <c r="F52" i="77"/>
  <c r="L37" i="77"/>
  <c r="L52" i="77" s="1"/>
  <c r="F17" i="77"/>
  <c r="L11" i="77"/>
  <c r="L14" i="77"/>
  <c r="J27" i="83"/>
  <c r="L16" i="77"/>
  <c r="L15" i="77"/>
  <c r="L12" i="77"/>
  <c r="L13" i="77"/>
  <c r="L17" i="77" l="1"/>
  <c r="F54" i="77"/>
  <c r="F17" i="72" l="1"/>
  <c r="F17" i="71" l="1"/>
  <c r="U14" i="77" l="1"/>
  <c r="J14" i="78"/>
  <c r="J14" i="81"/>
  <c r="J14" i="82"/>
  <c r="J12" i="82" l="1"/>
  <c r="U12" i="77"/>
  <c r="J14" i="79"/>
  <c r="J14" i="80"/>
  <c r="J12" i="78"/>
  <c r="J12" i="81"/>
  <c r="J12" i="79" l="1"/>
  <c r="J12" i="80"/>
  <c r="F34" i="81" l="1"/>
  <c r="F36" i="81" s="1"/>
  <c r="F34" i="80" l="1"/>
  <c r="F36" i="80" s="1"/>
  <c r="F34" i="79" l="1"/>
  <c r="F36" i="79" s="1"/>
  <c r="F34" i="78" l="1"/>
  <c r="F36" i="78" s="1"/>
  <c r="J15" i="82" l="1"/>
  <c r="U15" i="77" l="1"/>
  <c r="J15" i="81"/>
  <c r="F34" i="82"/>
  <c r="F36" i="82" s="1"/>
  <c r="J15" i="80" l="1"/>
  <c r="J15" i="79"/>
  <c r="J15" i="78"/>
  <c r="J11" i="81" l="1"/>
  <c r="J11" i="79"/>
  <c r="J11" i="82"/>
  <c r="J11" i="78"/>
  <c r="J11" i="80"/>
  <c r="U11" i="77"/>
  <c r="J20" i="79" l="1"/>
  <c r="J20" i="78"/>
  <c r="J13" i="79"/>
  <c r="J13" i="82"/>
  <c r="J13" i="81"/>
  <c r="J20" i="81"/>
  <c r="J13" i="78"/>
  <c r="J20" i="80"/>
  <c r="J13" i="80"/>
  <c r="J20" i="82"/>
  <c r="U13" i="77"/>
  <c r="U20" i="77"/>
  <c r="F24" i="73" l="1"/>
  <c r="F24" i="74"/>
  <c r="F36" i="74" s="1"/>
  <c r="F24" i="71"/>
  <c r="F36" i="71" s="1"/>
  <c r="F24" i="72"/>
  <c r="F36" i="72" s="1"/>
  <c r="Q17" i="77"/>
  <c r="J32" i="82" l="1"/>
  <c r="U32" i="77"/>
  <c r="S17" i="77"/>
  <c r="J32" i="81"/>
  <c r="J28" i="81"/>
  <c r="J29" i="81"/>
  <c r="J31" i="82"/>
  <c r="J23" i="81"/>
  <c r="R24" i="77"/>
  <c r="S24" i="77" l="1"/>
  <c r="J31" i="79"/>
  <c r="J32" i="78"/>
  <c r="U22" i="77"/>
  <c r="U29" i="77"/>
  <c r="J23" i="82"/>
  <c r="T24" i="77"/>
  <c r="J16" i="81"/>
  <c r="D17" i="81"/>
  <c r="J27" i="80"/>
  <c r="J23" i="80"/>
  <c r="P17" i="77"/>
  <c r="J23" i="78"/>
  <c r="U21" i="77"/>
  <c r="P24" i="77"/>
  <c r="J28" i="78"/>
  <c r="J21" i="80"/>
  <c r="U31" i="77"/>
  <c r="R17" i="77"/>
  <c r="J29" i="80"/>
  <c r="J28" i="79"/>
  <c r="J16" i="78"/>
  <c r="D17" i="78"/>
  <c r="J27" i="79"/>
  <c r="J31" i="80"/>
  <c r="T17" i="77"/>
  <c r="J30" i="79"/>
  <c r="J16" i="79"/>
  <c r="D17" i="79"/>
  <c r="J23" i="79"/>
  <c r="J29" i="79"/>
  <c r="J27" i="81"/>
  <c r="J32" i="79"/>
  <c r="J22" i="78"/>
  <c r="J32" i="80"/>
  <c r="J31" i="81"/>
  <c r="J28" i="82"/>
  <c r="J29" i="82"/>
  <c r="J30" i="81"/>
  <c r="J30" i="82"/>
  <c r="J22" i="82"/>
  <c r="J22" i="81"/>
  <c r="D24" i="80"/>
  <c r="U28" i="77" l="1"/>
  <c r="U23" i="77"/>
  <c r="J16" i="80"/>
  <c r="D17" i="80"/>
  <c r="J21" i="82"/>
  <c r="D24" i="82"/>
  <c r="J30" i="78"/>
  <c r="U17" i="77"/>
  <c r="Y17" i="81"/>
  <c r="U17" i="81"/>
  <c r="P17" i="81"/>
  <c r="W17" i="81"/>
  <c r="AA17" i="81"/>
  <c r="Q17" i="81"/>
  <c r="S17" i="81"/>
  <c r="N17" i="81"/>
  <c r="O17" i="81"/>
  <c r="X17" i="81"/>
  <c r="V17" i="81"/>
  <c r="Z17" i="81"/>
  <c r="R17" i="81"/>
  <c r="T17" i="81"/>
  <c r="AB17" i="81"/>
  <c r="AC17" i="81"/>
  <c r="J17" i="81"/>
  <c r="J22" i="80"/>
  <c r="J24" i="80" s="1"/>
  <c r="J17" i="79"/>
  <c r="J16" i="82"/>
  <c r="D17" i="82"/>
  <c r="U16" i="77"/>
  <c r="J31" i="78"/>
  <c r="J27" i="78"/>
  <c r="J27" i="82"/>
  <c r="J21" i="79"/>
  <c r="D24" i="79"/>
  <c r="J21" i="78"/>
  <c r="D24" i="78"/>
  <c r="J21" i="81"/>
  <c r="D24" i="81"/>
  <c r="AA17" i="78"/>
  <c r="W17" i="78"/>
  <c r="P17" i="78"/>
  <c r="AC17" i="78"/>
  <c r="U17" i="78"/>
  <c r="S17" i="78"/>
  <c r="X17" i="78"/>
  <c r="V17" i="78"/>
  <c r="Z17" i="78"/>
  <c r="AB17" i="78"/>
  <c r="R17" i="78"/>
  <c r="Y17" i="78"/>
  <c r="T17" i="78"/>
  <c r="Q17" i="78"/>
  <c r="O17" i="78"/>
  <c r="J17" i="78"/>
  <c r="Q24" i="77"/>
  <c r="U24" i="77" s="1"/>
  <c r="J22" i="79"/>
  <c r="J30" i="80"/>
  <c r="J28" i="80"/>
  <c r="J29" i="78"/>
  <c r="U30" i="77"/>
  <c r="U27" i="77"/>
  <c r="J24" i="79" l="1"/>
  <c r="O24" i="82"/>
  <c r="N24" i="82"/>
  <c r="Q24" i="82"/>
  <c r="P24" i="82"/>
  <c r="J24" i="82"/>
  <c r="Q17" i="82"/>
  <c r="P17" i="82"/>
  <c r="O17" i="82"/>
  <c r="N17" i="82"/>
  <c r="J17" i="82"/>
  <c r="AB24" i="80"/>
  <c r="Y24" i="80"/>
  <c r="V24" i="80"/>
  <c r="T24" i="80"/>
  <c r="Q24" i="80"/>
  <c r="Z24" i="80"/>
  <c r="AC24" i="80"/>
  <c r="O24" i="80"/>
  <c r="X24" i="80"/>
  <c r="S24" i="80"/>
  <c r="U24" i="80"/>
  <c r="AA24" i="80"/>
  <c r="P24" i="80"/>
  <c r="R24" i="80"/>
  <c r="W24" i="80"/>
  <c r="S17" i="80"/>
  <c r="AC17" i="80"/>
  <c r="P17" i="80"/>
  <c r="Z17" i="80"/>
  <c r="W17" i="80"/>
  <c r="U17" i="80"/>
  <c r="AB17" i="80"/>
  <c r="R17" i="80"/>
  <c r="O17" i="80"/>
  <c r="Y17" i="80"/>
  <c r="V17" i="80"/>
  <c r="Q17" i="80"/>
  <c r="AA17" i="80"/>
  <c r="T17" i="80"/>
  <c r="X17" i="80"/>
  <c r="J17" i="80"/>
  <c r="N17" i="78"/>
  <c r="X24" i="78"/>
  <c r="AA24" i="78"/>
  <c r="Z24" i="78"/>
  <c r="S24" i="78"/>
  <c r="P24" i="78"/>
  <c r="AC24" i="78"/>
  <c r="Y24" i="78"/>
  <c r="W24" i="78"/>
  <c r="U24" i="78"/>
  <c r="O24" i="78"/>
  <c r="V24" i="78"/>
  <c r="R24" i="78"/>
  <c r="AB24" i="78"/>
  <c r="T24" i="78"/>
  <c r="Q24" i="78"/>
  <c r="J24" i="78"/>
  <c r="N24" i="81"/>
  <c r="R24" i="81"/>
  <c r="V24" i="81"/>
  <c r="X24" i="81"/>
  <c r="T24" i="81"/>
  <c r="Z24" i="81"/>
  <c r="P24" i="81"/>
  <c r="S24" i="81"/>
  <c r="O24" i="81"/>
  <c r="AB24" i="81"/>
  <c r="Q24" i="81"/>
  <c r="W24" i="81"/>
  <c r="AC24" i="81"/>
  <c r="U24" i="81"/>
  <c r="AA24" i="81"/>
  <c r="Y24" i="81"/>
  <c r="J24" i="81"/>
  <c r="R24" i="79" l="1"/>
  <c r="U24" i="79"/>
  <c r="W24" i="79"/>
  <c r="P24" i="79"/>
  <c r="T24" i="79"/>
  <c r="S24" i="79"/>
  <c r="N24" i="78"/>
  <c r="Q24" i="79"/>
  <c r="O24" i="79"/>
  <c r="N24" i="80"/>
  <c r="V24" i="79"/>
  <c r="Z24" i="79"/>
  <c r="Y24" i="79"/>
  <c r="AB24" i="79"/>
  <c r="N17" i="80"/>
  <c r="AA24" i="79"/>
  <c r="AC24" i="79"/>
  <c r="N24" i="79"/>
  <c r="X24" i="79"/>
  <c r="F27" i="47" l="1"/>
  <c r="H52" i="70"/>
  <c r="J16" i="47" l="1"/>
  <c r="L41" i="70"/>
  <c r="AB27" i="83" l="1"/>
  <c r="N27" i="83"/>
  <c r="V27" i="83" l="1"/>
  <c r="X27" i="83"/>
  <c r="Z27" i="83"/>
  <c r="AA27" i="83"/>
  <c r="AF27" i="83"/>
  <c r="S27" i="83"/>
  <c r="AD27" i="83"/>
  <c r="AC27" i="83"/>
  <c r="W27" i="83"/>
  <c r="U27" i="83"/>
  <c r="T27" i="83"/>
  <c r="AE27" i="83"/>
  <c r="P27" i="83"/>
  <c r="AG27" i="83"/>
  <c r="Y27" i="83"/>
  <c r="R27" i="83"/>
  <c r="Q27" i="83"/>
  <c r="O27" i="83"/>
  <c r="AC17" i="79" l="1"/>
  <c r="R17" i="79"/>
  <c r="Z17" i="79"/>
  <c r="S17" i="79"/>
  <c r="AA17" i="79"/>
  <c r="V17" i="79"/>
  <c r="O17" i="79"/>
  <c r="W17" i="79"/>
  <c r="P17" i="79"/>
  <c r="X17" i="79"/>
  <c r="Q17" i="79"/>
  <c r="Y17" i="79"/>
  <c r="N17" i="79" l="1"/>
  <c r="T17" i="79"/>
  <c r="AB17" i="79"/>
  <c r="U17" i="79" l="1"/>
  <c r="AE27" i="47" l="1"/>
  <c r="W27" i="47"/>
  <c r="O27" i="47"/>
  <c r="AD27" i="47"/>
  <c r="V27" i="47"/>
  <c r="N27" i="47"/>
  <c r="L43" i="70"/>
  <c r="J18" i="47"/>
  <c r="P27" i="47"/>
  <c r="L45" i="70"/>
  <c r="L46" i="70"/>
  <c r="AC27" i="47"/>
  <c r="U27" i="47"/>
  <c r="L44" i="70"/>
  <c r="AB27" i="47"/>
  <c r="T27" i="47"/>
  <c r="L38" i="70"/>
  <c r="AA27" i="47"/>
  <c r="S27" i="47"/>
  <c r="AF27" i="47"/>
  <c r="L48" i="70"/>
  <c r="L49" i="70"/>
  <c r="L50" i="70"/>
  <c r="L39" i="70"/>
  <c r="Z27" i="47"/>
  <c r="R27" i="47"/>
  <c r="X27" i="47"/>
  <c r="L51" i="70"/>
  <c r="J26" i="47"/>
  <c r="L42" i="70"/>
  <c r="J17" i="47"/>
  <c r="AG27" i="47"/>
  <c r="Y27" i="47"/>
  <c r="Q27" i="47"/>
  <c r="D52" i="70" l="1"/>
  <c r="L37" i="70"/>
  <c r="L52" i="70" s="1"/>
  <c r="F52" i="70"/>
  <c r="J21" i="47"/>
  <c r="J12" i="47"/>
  <c r="D27" i="47"/>
  <c r="J14" i="47"/>
  <c r="J23" i="47"/>
  <c r="J25" i="47"/>
  <c r="J20" i="47"/>
  <c r="J19" i="47"/>
  <c r="J24" i="47"/>
  <c r="J13" i="47"/>
  <c r="J27" i="47" l="1"/>
  <c r="L24" i="65" l="1"/>
  <c r="L47" i="66"/>
  <c r="L48" i="66"/>
  <c r="L136" i="66"/>
  <c r="L139" i="67"/>
  <c r="L148" i="65"/>
  <c r="L152" i="66"/>
  <c r="L153" i="66"/>
  <c r="L155" i="67"/>
  <c r="L175" i="65"/>
  <c r="L149" i="67"/>
  <c r="L174" i="66"/>
  <c r="L171" i="65"/>
  <c r="L139" i="65"/>
  <c r="L139" i="66"/>
  <c r="L134" i="65"/>
  <c r="L170" i="67" l="1"/>
  <c r="H97" i="65"/>
  <c r="H164" i="65" s="1"/>
  <c r="H180" i="65" s="1"/>
  <c r="L147" i="65"/>
  <c r="L133" i="66"/>
  <c r="L124" i="67"/>
  <c r="L141" i="65"/>
  <c r="L29" i="65"/>
  <c r="L87" i="67"/>
  <c r="L87" i="66"/>
  <c r="L157" i="64"/>
  <c r="L160" i="64"/>
  <c r="L176" i="67"/>
  <c r="L126" i="67"/>
  <c r="L126" i="65"/>
  <c r="L126" i="66"/>
  <c r="L135" i="67"/>
  <c r="L135" i="66"/>
  <c r="L135" i="65"/>
  <c r="L143" i="67"/>
  <c r="L143" i="65"/>
  <c r="L143" i="66"/>
  <c r="L142" i="67"/>
  <c r="L142" i="66"/>
  <c r="L142" i="65"/>
  <c r="L172" i="66"/>
  <c r="L176" i="65"/>
  <c r="L171" i="67"/>
  <c r="L28" i="67"/>
  <c r="L28" i="65"/>
  <c r="L173" i="67"/>
  <c r="L173" i="66"/>
  <c r="L173" i="65"/>
  <c r="L50" i="65"/>
  <c r="L50" i="67"/>
  <c r="L50" i="66"/>
  <c r="L140" i="67"/>
  <c r="L140" i="66"/>
  <c r="L140" i="65"/>
  <c r="L154" i="67"/>
  <c r="L154" i="65"/>
  <c r="L26" i="67"/>
  <c r="L26" i="65"/>
  <c r="L25" i="65"/>
  <c r="T74" i="64"/>
  <c r="L87" i="65"/>
  <c r="L174" i="67"/>
  <c r="L171" i="66"/>
  <c r="L149" i="66"/>
  <c r="L149" i="65"/>
  <c r="L151" i="64"/>
  <c r="L128" i="65"/>
  <c r="L175" i="66"/>
  <c r="L175" i="67"/>
  <c r="L148" i="67"/>
  <c r="L148" i="66"/>
  <c r="L136" i="65"/>
  <c r="L136" i="67"/>
  <c r="L156" i="67"/>
  <c r="L156" i="66"/>
  <c r="L156" i="65"/>
  <c r="L121" i="67"/>
  <c r="L121" i="65"/>
  <c r="L51" i="65"/>
  <c r="L51" i="66"/>
  <c r="L51" i="67"/>
  <c r="L49" i="66"/>
  <c r="L49" i="65"/>
  <c r="L49" i="67"/>
  <c r="L46" i="67"/>
  <c r="L46" i="65"/>
  <c r="L27" i="65"/>
  <c r="L48" i="67"/>
  <c r="L48" i="65"/>
  <c r="L134" i="67"/>
  <c r="L134" i="66"/>
  <c r="L46" i="66"/>
  <c r="L130" i="67"/>
  <c r="L130" i="65"/>
  <c r="L130" i="66"/>
  <c r="L129" i="67"/>
  <c r="L129" i="65"/>
  <c r="L129" i="66"/>
  <c r="L47" i="65"/>
  <c r="L47" i="67"/>
  <c r="L159" i="64"/>
  <c r="L153" i="67"/>
  <c r="L152" i="67"/>
  <c r="L155" i="65"/>
  <c r="L176" i="66"/>
  <c r="L172" i="67"/>
  <c r="L174" i="65"/>
  <c r="L155" i="66"/>
  <c r="L153" i="65"/>
  <c r="L154" i="66"/>
  <c r="L152" i="65"/>
  <c r="H68" i="66" l="1"/>
  <c r="X152" i="66"/>
  <c r="AC171" i="65"/>
  <c r="AE171" i="65" s="1"/>
  <c r="L170" i="65"/>
  <c r="F178" i="65"/>
  <c r="H53" i="66"/>
  <c r="H57" i="66" s="1"/>
  <c r="F69" i="66"/>
  <c r="L69" i="66" s="1"/>
  <c r="L25" i="66"/>
  <c r="L178" i="67"/>
  <c r="L133" i="67"/>
  <c r="L170" i="66"/>
  <c r="F178" i="66"/>
  <c r="L27" i="67"/>
  <c r="L26" i="66"/>
  <c r="F70" i="66"/>
  <c r="L70" i="66" s="1"/>
  <c r="L141" i="66"/>
  <c r="AD149" i="67"/>
  <c r="AF149" i="67" s="1"/>
  <c r="X174" i="66"/>
  <c r="F178" i="67"/>
  <c r="T95" i="66"/>
  <c r="P95" i="66"/>
  <c r="R95" i="66"/>
  <c r="V95" i="66"/>
  <c r="X95" i="66" s="1"/>
  <c r="P63" i="64"/>
  <c r="L25" i="67"/>
  <c r="L141" i="67"/>
  <c r="AC175" i="65"/>
  <c r="AE175" i="65" s="1"/>
  <c r="AD155" i="67"/>
  <c r="AF155" i="67" s="1"/>
  <c r="L147" i="67"/>
  <c r="AC148" i="65"/>
  <c r="AE148" i="65" s="1"/>
  <c r="AD139" i="67"/>
  <c r="AF139" i="67" s="1"/>
  <c r="H95" i="67"/>
  <c r="H97" i="67" s="1"/>
  <c r="H164" i="67" s="1"/>
  <c r="H180" i="67" s="1"/>
  <c r="R95" i="67"/>
  <c r="AB95" i="67"/>
  <c r="X95" i="67"/>
  <c r="Z95" i="67"/>
  <c r="V95" i="67"/>
  <c r="T95" i="67"/>
  <c r="P95" i="67"/>
  <c r="L24" i="66"/>
  <c r="F68" i="66"/>
  <c r="H162" i="64"/>
  <c r="H164" i="64" s="1"/>
  <c r="H180" i="64" s="1"/>
  <c r="L145" i="64"/>
  <c r="F72" i="66"/>
  <c r="L72" i="66" s="1"/>
  <c r="L28" i="66"/>
  <c r="L29" i="67"/>
  <c r="L29" i="66"/>
  <c r="F73" i="66"/>
  <c r="L73" i="66" s="1"/>
  <c r="X136" i="66"/>
  <c r="X153" i="66"/>
  <c r="AC139" i="65"/>
  <c r="AE139" i="65" s="1"/>
  <c r="AC24" i="65"/>
  <c r="AE24" i="65" s="1"/>
  <c r="F71" i="66"/>
  <c r="L71" i="66" s="1"/>
  <c r="L27" i="66"/>
  <c r="L124" i="65"/>
  <c r="L172" i="65"/>
  <c r="L24" i="67"/>
  <c r="L147" i="66"/>
  <c r="T62" i="64"/>
  <c r="AC134" i="65"/>
  <c r="AE134" i="65" s="1"/>
  <c r="S95" i="65"/>
  <c r="AA95" i="65"/>
  <c r="Q95" i="65"/>
  <c r="Y95" i="65"/>
  <c r="U95" i="65"/>
  <c r="AC95" i="65"/>
  <c r="AE95" i="65" s="1"/>
  <c r="W95" i="65"/>
  <c r="X139" i="66"/>
  <c r="T66" i="64"/>
  <c r="X41" i="64"/>
  <c r="P64" i="64"/>
  <c r="L128" i="66"/>
  <c r="L128" i="67"/>
  <c r="V64" i="64"/>
  <c r="T63" i="64"/>
  <c r="R63" i="64"/>
  <c r="L44" i="67"/>
  <c r="L119" i="67"/>
  <c r="L41" i="67"/>
  <c r="R66" i="64"/>
  <c r="L127" i="66"/>
  <c r="L119" i="66"/>
  <c r="V74" i="64"/>
  <c r="L21" i="67"/>
  <c r="R74" i="64"/>
  <c r="L45" i="65"/>
  <c r="L41" i="66"/>
  <c r="L122" i="66"/>
  <c r="L118" i="66"/>
  <c r="L73" i="65"/>
  <c r="L73" i="67"/>
  <c r="L69" i="67"/>
  <c r="V65" i="64"/>
  <c r="V67" i="64"/>
  <c r="L72" i="65"/>
  <c r="L52" i="67"/>
  <c r="L52" i="65"/>
  <c r="L52" i="66"/>
  <c r="T65" i="64"/>
  <c r="L72" i="67"/>
  <c r="L120" i="67"/>
  <c r="L120" i="65"/>
  <c r="L70" i="65"/>
  <c r="L69" i="65"/>
  <c r="L68" i="65"/>
  <c r="L41" i="65"/>
  <c r="L122" i="65"/>
  <c r="L71" i="67"/>
  <c r="L42" i="65"/>
  <c r="L71" i="65"/>
  <c r="L44" i="65"/>
  <c r="L30" i="65"/>
  <c r="L131" i="67"/>
  <c r="L131" i="65"/>
  <c r="L131" i="66"/>
  <c r="L118" i="65"/>
  <c r="L43" i="65"/>
  <c r="L68" i="67"/>
  <c r="L20" i="65"/>
  <c r="L70" i="67"/>
  <c r="L19" i="65"/>
  <c r="L22" i="65"/>
  <c r="L68" i="66" l="1"/>
  <c r="H52" i="16"/>
  <c r="T64" i="64"/>
  <c r="X43" i="64"/>
  <c r="Z43" i="64" s="1"/>
  <c r="AC155" i="65"/>
  <c r="AE155" i="65" s="1"/>
  <c r="X156" i="66"/>
  <c r="AC173" i="65"/>
  <c r="AE173" i="65" s="1"/>
  <c r="L151" i="66"/>
  <c r="R64" i="64"/>
  <c r="X175" i="66"/>
  <c r="X45" i="64"/>
  <c r="Z45" i="64" s="1"/>
  <c r="X176" i="66"/>
  <c r="X149" i="66"/>
  <c r="X151" i="64"/>
  <c r="Z151" i="64" s="1"/>
  <c r="V66" i="64"/>
  <c r="L120" i="66"/>
  <c r="X143" i="66"/>
  <c r="X118" i="64"/>
  <c r="Z118" i="64" s="1"/>
  <c r="X44" i="64"/>
  <c r="Z44" i="64" s="1"/>
  <c r="AC87" i="65"/>
  <c r="AE87" i="65" s="1"/>
  <c r="X148" i="66"/>
  <c r="AC28" i="65"/>
  <c r="AE28" i="65" s="1"/>
  <c r="X19" i="64"/>
  <c r="Z19" i="64" s="1"/>
  <c r="T67" i="64"/>
  <c r="V63" i="64"/>
  <c r="X63" i="64" s="1"/>
  <c r="Z63" i="64" s="1"/>
  <c r="T53" i="64"/>
  <c r="AD154" i="67"/>
  <c r="AF154" i="67" s="1"/>
  <c r="AD152" i="67"/>
  <c r="AF152" i="67" s="1"/>
  <c r="AD173" i="67"/>
  <c r="AF173" i="67" s="1"/>
  <c r="R53" i="64"/>
  <c r="R178" i="67"/>
  <c r="Z178" i="67"/>
  <c r="AD135" i="67"/>
  <c r="AF135" i="67" s="1"/>
  <c r="X87" i="66"/>
  <c r="Z41" i="64"/>
  <c r="X46" i="66"/>
  <c r="L109" i="65"/>
  <c r="L22" i="67"/>
  <c r="L30" i="67"/>
  <c r="AB72" i="67"/>
  <c r="AC50" i="65"/>
  <c r="AE50" i="65" s="1"/>
  <c r="AD153" i="67"/>
  <c r="AF153" i="67" s="1"/>
  <c r="AC174" i="65"/>
  <c r="AE174" i="65" s="1"/>
  <c r="AC121" i="65"/>
  <c r="AE121" i="65" s="1"/>
  <c r="AD142" i="67"/>
  <c r="AF142" i="67" s="1"/>
  <c r="AD26" i="67"/>
  <c r="AF26" i="67" s="1"/>
  <c r="P70" i="67"/>
  <c r="X173" i="66"/>
  <c r="X142" i="66"/>
  <c r="T72" i="67"/>
  <c r="X30" i="64"/>
  <c r="Z30" i="64" s="1"/>
  <c r="P74" i="64"/>
  <c r="X74" i="64" s="1"/>
  <c r="Z74" i="64" s="1"/>
  <c r="P62" i="64"/>
  <c r="X18" i="64"/>
  <c r="Z72" i="67"/>
  <c r="X51" i="66"/>
  <c r="V71" i="66"/>
  <c r="T71" i="66"/>
  <c r="R71" i="66"/>
  <c r="T73" i="66"/>
  <c r="R73" i="66"/>
  <c r="V73" i="66"/>
  <c r="AD50" i="67"/>
  <c r="AF50" i="67" s="1"/>
  <c r="X20" i="64"/>
  <c r="Z20" i="64" s="1"/>
  <c r="AC26" i="65"/>
  <c r="AE26" i="65" s="1"/>
  <c r="AC143" i="65"/>
  <c r="AE143" i="65" s="1"/>
  <c r="X172" i="66"/>
  <c r="X50" i="66"/>
  <c r="AD134" i="67"/>
  <c r="AF134" i="67" s="1"/>
  <c r="AD171" i="67"/>
  <c r="AF171" i="67" s="1"/>
  <c r="X70" i="67"/>
  <c r="AC27" i="65"/>
  <c r="AE27" i="65" s="1"/>
  <c r="AC153" i="65"/>
  <c r="AE153" i="65" s="1"/>
  <c r="X178" i="67"/>
  <c r="AC135" i="65"/>
  <c r="AE135" i="65" s="1"/>
  <c r="L178" i="65"/>
  <c r="AD136" i="67"/>
  <c r="AF136" i="67" s="1"/>
  <c r="L40" i="67"/>
  <c r="L119" i="65"/>
  <c r="E38" i="63"/>
  <c r="L23" i="65"/>
  <c r="R65" i="64"/>
  <c r="P65" i="64"/>
  <c r="X21" i="64"/>
  <c r="Z21" i="64" s="1"/>
  <c r="R67" i="64"/>
  <c r="L22" i="66"/>
  <c r="L151" i="65"/>
  <c r="L42" i="66"/>
  <c r="X22" i="64"/>
  <c r="Z22" i="64" s="1"/>
  <c r="P66" i="64"/>
  <c r="X109" i="64"/>
  <c r="Z109" i="64" s="1"/>
  <c r="AC142" i="65"/>
  <c r="AE142" i="65" s="1"/>
  <c r="R72" i="67"/>
  <c r="AC149" i="65"/>
  <c r="AE149" i="65" s="1"/>
  <c r="AC126" i="65"/>
  <c r="AE126" i="65" s="1"/>
  <c r="L162" i="64"/>
  <c r="L164" i="64" s="1"/>
  <c r="L180" i="64" s="1"/>
  <c r="AD48" i="67"/>
  <c r="AF48" i="67" s="1"/>
  <c r="X47" i="66"/>
  <c r="X155" i="66"/>
  <c r="R70" i="67"/>
  <c r="X135" i="66"/>
  <c r="X140" i="66"/>
  <c r="AD49" i="67"/>
  <c r="AF49" i="67" s="1"/>
  <c r="AC130" i="65"/>
  <c r="AE130" i="65" s="1"/>
  <c r="X49" i="66"/>
  <c r="AC48" i="65"/>
  <c r="AE48" i="65" s="1"/>
  <c r="X154" i="66"/>
  <c r="V178" i="67"/>
  <c r="AD124" i="67"/>
  <c r="AF124" i="67" s="1"/>
  <c r="AC128" i="65"/>
  <c r="AE128" i="65" s="1"/>
  <c r="AC51" i="65"/>
  <c r="AE51" i="65" s="1"/>
  <c r="AD46" i="67"/>
  <c r="AF46" i="67" s="1"/>
  <c r="AC49" i="65"/>
  <c r="AE49" i="65" s="1"/>
  <c r="AD174" i="67"/>
  <c r="AF174" i="67" s="1"/>
  <c r="T31" i="64"/>
  <c r="L109" i="66"/>
  <c r="L18" i="67"/>
  <c r="X117" i="64"/>
  <c r="L102" i="67"/>
  <c r="X119" i="64"/>
  <c r="X72" i="67"/>
  <c r="L116" i="65"/>
  <c r="X134" i="66"/>
  <c r="Z73" i="67"/>
  <c r="AC47" i="65"/>
  <c r="AE47" i="65" s="1"/>
  <c r="AD126" i="67"/>
  <c r="AF126" i="67" s="1"/>
  <c r="L116" i="67"/>
  <c r="AD129" i="67"/>
  <c r="AF129" i="67" s="1"/>
  <c r="Z70" i="67"/>
  <c r="AC136" i="65"/>
  <c r="AE136" i="65" s="1"/>
  <c r="AD156" i="67"/>
  <c r="AF156" i="67" s="1"/>
  <c r="X71" i="67"/>
  <c r="AC147" i="65"/>
  <c r="AE147" i="65" s="1"/>
  <c r="AC141" i="65"/>
  <c r="AE141" i="65" s="1"/>
  <c r="AD176" i="67"/>
  <c r="AF176" i="67" s="1"/>
  <c r="AC176" i="65"/>
  <c r="AE176" i="65" s="1"/>
  <c r="AC25" i="65"/>
  <c r="AE25" i="65" s="1"/>
  <c r="AD175" i="67"/>
  <c r="AF175" i="67" s="1"/>
  <c r="X129" i="66"/>
  <c r="V62" i="64"/>
  <c r="V31" i="64"/>
  <c r="L109" i="67"/>
  <c r="P53" i="64"/>
  <c r="X42" i="64"/>
  <c r="Z42" i="64" s="1"/>
  <c r="AD28" i="67"/>
  <c r="AF28" i="67" s="1"/>
  <c r="P72" i="67"/>
  <c r="AB68" i="67"/>
  <c r="AD148" i="67"/>
  <c r="AF148" i="67" s="1"/>
  <c r="AC29" i="65"/>
  <c r="AE29" i="65" s="1"/>
  <c r="H31" i="66"/>
  <c r="H35" i="66" s="1"/>
  <c r="H62" i="66"/>
  <c r="X171" i="66"/>
  <c r="T178" i="67"/>
  <c r="AE133" i="65"/>
  <c r="L133" i="65"/>
  <c r="AD47" i="67"/>
  <c r="AF47" i="67" s="1"/>
  <c r="AD140" i="67"/>
  <c r="AF140" i="67" s="1"/>
  <c r="T70" i="67"/>
  <c r="X127" i="64"/>
  <c r="Z127" i="64" s="1"/>
  <c r="V72" i="67"/>
  <c r="AC140" i="65"/>
  <c r="AE140" i="65" s="1"/>
  <c r="AD130" i="67"/>
  <c r="AF130" i="67" s="1"/>
  <c r="R72" i="66"/>
  <c r="V72" i="66"/>
  <c r="T72" i="66"/>
  <c r="AC152" i="65"/>
  <c r="AE152" i="65" s="1"/>
  <c r="X157" i="64"/>
  <c r="Z157" i="64" s="1"/>
  <c r="V70" i="67"/>
  <c r="R69" i="67"/>
  <c r="T178" i="66"/>
  <c r="R178" i="66"/>
  <c r="L178" i="66"/>
  <c r="V178" i="66"/>
  <c r="AB178" i="67"/>
  <c r="E26" i="63"/>
  <c r="X133" i="66"/>
  <c r="AD172" i="67"/>
  <c r="AF172" i="67" s="1"/>
  <c r="L138" i="66"/>
  <c r="X102" i="64"/>
  <c r="X122" i="64"/>
  <c r="Z122" i="64" s="1"/>
  <c r="V53" i="64"/>
  <c r="R31" i="64"/>
  <c r="R62" i="64"/>
  <c r="E29" i="63"/>
  <c r="AC46" i="65"/>
  <c r="AE46" i="65" s="1"/>
  <c r="H64" i="66"/>
  <c r="AD143" i="67"/>
  <c r="AF143" i="67" s="1"/>
  <c r="L116" i="66"/>
  <c r="T68" i="66"/>
  <c r="V68" i="66"/>
  <c r="R68" i="66"/>
  <c r="AC154" i="65"/>
  <c r="AE154" i="65" s="1"/>
  <c r="AD51" i="67"/>
  <c r="AF51" i="67" s="1"/>
  <c r="AB70" i="67"/>
  <c r="R70" i="66"/>
  <c r="AC156" i="65"/>
  <c r="AE156" i="65" s="1"/>
  <c r="AC129" i="65"/>
  <c r="AE129" i="65" s="1"/>
  <c r="AD87" i="67"/>
  <c r="AF87" i="67" s="1"/>
  <c r="AD170" i="67"/>
  <c r="P178" i="67"/>
  <c r="R69" i="66"/>
  <c r="T69" i="66"/>
  <c r="V69" i="66"/>
  <c r="AD121" i="67"/>
  <c r="L122" i="67"/>
  <c r="L20" i="67"/>
  <c r="L157" i="67"/>
  <c r="L157" i="65"/>
  <c r="L44" i="66"/>
  <c r="L127" i="67"/>
  <c r="L45" i="67"/>
  <c r="L102" i="66"/>
  <c r="L118" i="67"/>
  <c r="L43" i="66"/>
  <c r="L45" i="66"/>
  <c r="L43" i="67"/>
  <c r="L74" i="67"/>
  <c r="L66" i="65"/>
  <c r="L127" i="65"/>
  <c r="L74" i="65"/>
  <c r="L67" i="65"/>
  <c r="L63" i="65"/>
  <c r="L64" i="65"/>
  <c r="X66" i="64" l="1"/>
  <c r="Z66" i="64" s="1"/>
  <c r="X126" i="66"/>
  <c r="X64" i="64"/>
  <c r="Z64" i="64" s="1"/>
  <c r="T75" i="64"/>
  <c r="V75" i="64"/>
  <c r="L66" i="67"/>
  <c r="L151" i="67"/>
  <c r="AC73" i="65"/>
  <c r="AE73" i="65" s="1"/>
  <c r="AC42" i="65"/>
  <c r="AE42" i="65" s="1"/>
  <c r="H75" i="66"/>
  <c r="H79" i="66" s="1"/>
  <c r="H92" i="66" s="1"/>
  <c r="H97" i="66" s="1"/>
  <c r="AD120" i="67"/>
  <c r="AF120" i="67" s="1"/>
  <c r="X127" i="66"/>
  <c r="AD72" i="67"/>
  <c r="AF72" i="67" s="1"/>
  <c r="AD141" i="67"/>
  <c r="AF141" i="67" s="1"/>
  <c r="R75" i="64"/>
  <c r="X131" i="66"/>
  <c r="X48" i="66"/>
  <c r="L19" i="67"/>
  <c r="AB69" i="67"/>
  <c r="T71" i="67"/>
  <c r="AD41" i="67"/>
  <c r="AF41" i="67" s="1"/>
  <c r="AE138" i="65"/>
  <c r="L138" i="65"/>
  <c r="X65" i="64"/>
  <c r="Z65" i="64" s="1"/>
  <c r="L138" i="67"/>
  <c r="AF138" i="67"/>
  <c r="X130" i="66"/>
  <c r="X141" i="66"/>
  <c r="Z18" i="64"/>
  <c r="AC124" i="65"/>
  <c r="AE124" i="65" s="1"/>
  <c r="AD52" i="67"/>
  <c r="AF52" i="67" s="1"/>
  <c r="L145" i="66"/>
  <c r="L102" i="65"/>
  <c r="F67" i="66"/>
  <c r="L67" i="66" s="1"/>
  <c r="L23" i="66"/>
  <c r="X52" i="66"/>
  <c r="P69" i="67"/>
  <c r="AD25" i="67"/>
  <c r="T68" i="67"/>
  <c r="X122" i="66"/>
  <c r="R71" i="67"/>
  <c r="V73" i="67"/>
  <c r="Z117" i="64"/>
  <c r="AC43" i="65"/>
  <c r="AE43" i="65" s="1"/>
  <c r="E27" i="63"/>
  <c r="AC70" i="65"/>
  <c r="AE70" i="65" s="1"/>
  <c r="AC170" i="65"/>
  <c r="X62" i="64"/>
  <c r="X53" i="64"/>
  <c r="L145" i="65"/>
  <c r="F63" i="66"/>
  <c r="L63" i="66" s="1"/>
  <c r="L19" i="66"/>
  <c r="V70" i="66"/>
  <c r="T69" i="67"/>
  <c r="P72" i="66"/>
  <c r="X72" i="66" s="1"/>
  <c r="X28" i="66"/>
  <c r="Z68" i="67"/>
  <c r="V71" i="67"/>
  <c r="X23" i="64"/>
  <c r="Z23" i="64" s="1"/>
  <c r="P67" i="64"/>
  <c r="X67" i="64" s="1"/>
  <c r="Z67" i="64" s="1"/>
  <c r="X27" i="66"/>
  <c r="P71" i="66"/>
  <c r="X71" i="66" s="1"/>
  <c r="L62" i="67"/>
  <c r="X25" i="66"/>
  <c r="P69" i="66"/>
  <c r="X69" i="66" s="1"/>
  <c r="V69" i="67"/>
  <c r="AD128" i="67"/>
  <c r="AF128" i="67" s="1"/>
  <c r="X68" i="67"/>
  <c r="AC71" i="65"/>
  <c r="AE71" i="65" s="1"/>
  <c r="AC118" i="65"/>
  <c r="AE118" i="65" s="1"/>
  <c r="Z71" i="67"/>
  <c r="AB73" i="67"/>
  <c r="F31" i="67"/>
  <c r="AC20" i="65"/>
  <c r="AE20" i="65" s="1"/>
  <c r="AC19" i="65"/>
  <c r="AC22" i="65"/>
  <c r="AE22" i="65" s="1"/>
  <c r="X147" i="66"/>
  <c r="T65" i="67"/>
  <c r="AB65" i="67"/>
  <c r="P65" i="67"/>
  <c r="Z65" i="67"/>
  <c r="X65" i="67"/>
  <c r="V65" i="67"/>
  <c r="R65" i="67"/>
  <c r="T70" i="66"/>
  <c r="P178" i="66"/>
  <c r="X170" i="66"/>
  <c r="X178" i="66" s="1"/>
  <c r="R68" i="67"/>
  <c r="AC68" i="65"/>
  <c r="AE68" i="65" s="1"/>
  <c r="AD27" i="67"/>
  <c r="P71" i="67"/>
  <c r="AD29" i="67"/>
  <c r="P73" i="67"/>
  <c r="AC72" i="65"/>
  <c r="AE72" i="65" s="1"/>
  <c r="F66" i="66"/>
  <c r="L66" i="66" s="1"/>
  <c r="AC122" i="65"/>
  <c r="AE122" i="65" s="1"/>
  <c r="X119" i="66"/>
  <c r="AC131" i="65"/>
  <c r="AE131" i="65" s="1"/>
  <c r="L23" i="67"/>
  <c r="L21" i="65"/>
  <c r="L20" i="66"/>
  <c r="F64" i="66"/>
  <c r="L64" i="66" s="1"/>
  <c r="AD178" i="67"/>
  <c r="AF178" i="67" s="1"/>
  <c r="AF170" i="67"/>
  <c r="X118" i="66"/>
  <c r="Z102" i="64"/>
  <c r="Z69" i="67"/>
  <c r="V68" i="67"/>
  <c r="AC52" i="65"/>
  <c r="AE52" i="65" s="1"/>
  <c r="X73" i="67"/>
  <c r="X145" i="64"/>
  <c r="Z145" i="64" s="1"/>
  <c r="AC45" i="65"/>
  <c r="AE45" i="65" s="1"/>
  <c r="AC44" i="65"/>
  <c r="AE44" i="65" s="1"/>
  <c r="P73" i="66"/>
  <c r="X73" i="66" s="1"/>
  <c r="X29" i="66"/>
  <c r="AC120" i="65"/>
  <c r="AE120" i="65" s="1"/>
  <c r="F74" i="66"/>
  <c r="L74" i="66" s="1"/>
  <c r="L30" i="66"/>
  <c r="L18" i="66"/>
  <c r="F31" i="66"/>
  <c r="AC30" i="65"/>
  <c r="AE30" i="65" s="1"/>
  <c r="AD21" i="67"/>
  <c r="AF21" i="67" s="1"/>
  <c r="AD24" i="67"/>
  <c r="P68" i="67"/>
  <c r="X128" i="66"/>
  <c r="AB71" i="67"/>
  <c r="R73" i="67"/>
  <c r="AD44" i="67"/>
  <c r="AF44" i="67" s="1"/>
  <c r="AD131" i="67"/>
  <c r="AF131" i="67" s="1"/>
  <c r="AD70" i="67"/>
  <c r="AF70" i="67" s="1"/>
  <c r="AC41" i="65"/>
  <c r="L21" i="66"/>
  <c r="F65" i="66"/>
  <c r="L65" i="66" s="1"/>
  <c r="L157" i="66"/>
  <c r="X24" i="66"/>
  <c r="P68" i="66"/>
  <c r="X68" i="66" s="1"/>
  <c r="X69" i="67"/>
  <c r="AC69" i="65"/>
  <c r="AE69" i="65" s="1"/>
  <c r="T73" i="67"/>
  <c r="AD147" i="67"/>
  <c r="AF147" i="67" s="1"/>
  <c r="P31" i="64"/>
  <c r="AD119" i="67"/>
  <c r="X41" i="66"/>
  <c r="E20" i="63"/>
  <c r="L65" i="65"/>
  <c r="L63" i="67"/>
  <c r="L67" i="67"/>
  <c r="L65" i="67"/>
  <c r="F41" i="16"/>
  <c r="L31" i="67" l="1"/>
  <c r="X151" i="66"/>
  <c r="V66" i="66"/>
  <c r="T66" i="66"/>
  <c r="AD127" i="67"/>
  <c r="AF127" i="67" s="1"/>
  <c r="AC119" i="65"/>
  <c r="AE119" i="65" s="1"/>
  <c r="T74" i="67"/>
  <c r="AD68" i="67"/>
  <c r="AF68" i="67" s="1"/>
  <c r="AD45" i="67"/>
  <c r="AF45" i="67" s="1"/>
  <c r="R66" i="67"/>
  <c r="P66" i="66"/>
  <c r="X22" i="66"/>
  <c r="AD116" i="67"/>
  <c r="P62" i="67"/>
  <c r="AD18" i="67"/>
  <c r="AD73" i="67"/>
  <c r="AF73" i="67" s="1"/>
  <c r="AC63" i="65"/>
  <c r="AD20" i="67"/>
  <c r="AF20" i="67" s="1"/>
  <c r="L42" i="67"/>
  <c r="F53" i="67"/>
  <c r="L64" i="67"/>
  <c r="L75" i="67" s="1"/>
  <c r="L62" i="65"/>
  <c r="F75" i="65"/>
  <c r="AD118" i="67"/>
  <c r="AF118" i="67" s="1"/>
  <c r="R74" i="67"/>
  <c r="AF24" i="67"/>
  <c r="Z66" i="67"/>
  <c r="AC116" i="65"/>
  <c r="X62" i="67"/>
  <c r="AF29" i="67"/>
  <c r="AE170" i="65"/>
  <c r="X63" i="67"/>
  <c r="X74" i="67"/>
  <c r="V66" i="67"/>
  <c r="X109" i="66"/>
  <c r="AB62" i="67"/>
  <c r="L117" i="67"/>
  <c r="L18" i="65"/>
  <c r="F31" i="65"/>
  <c r="E28" i="63"/>
  <c r="R65" i="66"/>
  <c r="T65" i="66"/>
  <c r="V65" i="66"/>
  <c r="AB74" i="67"/>
  <c r="AD122" i="67"/>
  <c r="AF122" i="67" s="1"/>
  <c r="L31" i="66"/>
  <c r="AB66" i="67"/>
  <c r="V62" i="67"/>
  <c r="AD71" i="67"/>
  <c r="AF71" i="67" s="1"/>
  <c r="E24" i="63"/>
  <c r="L145" i="67"/>
  <c r="AC23" i="65"/>
  <c r="AE23" i="65" s="1"/>
  <c r="AD157" i="67"/>
  <c r="AF157" i="67" s="1"/>
  <c r="E30" i="63"/>
  <c r="L124" i="66"/>
  <c r="H162" i="66"/>
  <c r="H164" i="66" s="1"/>
  <c r="H180" i="66" s="1"/>
  <c r="P74" i="67"/>
  <c r="AD30" i="67"/>
  <c r="AD65" i="67"/>
  <c r="AF65" i="67" s="1"/>
  <c r="X44" i="66"/>
  <c r="T66" i="67"/>
  <c r="F62" i="66"/>
  <c r="F53" i="66"/>
  <c r="L40" i="66"/>
  <c r="Z62" i="67"/>
  <c r="AF27" i="67"/>
  <c r="L117" i="65"/>
  <c r="AD102" i="67"/>
  <c r="T63" i="66"/>
  <c r="R63" i="66"/>
  <c r="V63" i="66"/>
  <c r="Z53" i="64"/>
  <c r="V67" i="66"/>
  <c r="T67" i="66"/>
  <c r="R67" i="66"/>
  <c r="X42" i="66"/>
  <c r="L117" i="66"/>
  <c r="V74" i="67"/>
  <c r="AC157" i="65"/>
  <c r="AE157" i="65" s="1"/>
  <c r="R74" i="66"/>
  <c r="T74" i="66"/>
  <c r="V74" i="66"/>
  <c r="AC66" i="65"/>
  <c r="AE66" i="65" s="1"/>
  <c r="AD22" i="67"/>
  <c r="AF22" i="67" s="1"/>
  <c r="P66" i="67"/>
  <c r="R62" i="67"/>
  <c r="AD109" i="67"/>
  <c r="AF109" i="67" s="1"/>
  <c r="X116" i="66"/>
  <c r="AD40" i="67"/>
  <c r="AC109" i="65"/>
  <c r="AE109" i="65" s="1"/>
  <c r="X31" i="64"/>
  <c r="Z74" i="67"/>
  <c r="AC74" i="65"/>
  <c r="AE74" i="65" s="1"/>
  <c r="AC151" i="65"/>
  <c r="AE151" i="65" s="1"/>
  <c r="P75" i="64"/>
  <c r="AF25" i="67"/>
  <c r="F53" i="65"/>
  <c r="L40" i="65"/>
  <c r="X66" i="67"/>
  <c r="R66" i="66"/>
  <c r="R64" i="66"/>
  <c r="V64" i="66"/>
  <c r="T64" i="66"/>
  <c r="T62" i="67"/>
  <c r="X43" i="66"/>
  <c r="AD43" i="67"/>
  <c r="AF43" i="67" s="1"/>
  <c r="AC64" i="65"/>
  <c r="AE64" i="65" s="1"/>
  <c r="X26" i="66"/>
  <c r="P70" i="66"/>
  <c r="X70" i="66" s="1"/>
  <c r="AC67" i="65"/>
  <c r="AE67" i="65" s="1"/>
  <c r="X138" i="66"/>
  <c r="X45" i="66"/>
  <c r="Z62" i="64"/>
  <c r="X75" i="64"/>
  <c r="AD69" i="67"/>
  <c r="AF69" i="67" s="1"/>
  <c r="AC127" i="65"/>
  <c r="AE127" i="65" s="1"/>
  <c r="AB31" i="67" l="1"/>
  <c r="AD151" i="67"/>
  <c r="AF151" i="67" s="1"/>
  <c r="R31" i="67"/>
  <c r="V31" i="67"/>
  <c r="AC21" i="65"/>
  <c r="AE21" i="65" s="1"/>
  <c r="X67" i="67"/>
  <c r="V31" i="66"/>
  <c r="W31" i="65"/>
  <c r="AA31" i="65"/>
  <c r="L31" i="65"/>
  <c r="S31" i="65"/>
  <c r="Y31" i="65"/>
  <c r="U31" i="65"/>
  <c r="R63" i="67"/>
  <c r="AE116" i="65"/>
  <c r="AD62" i="67"/>
  <c r="W53" i="65"/>
  <c r="L53" i="65"/>
  <c r="U53" i="65"/>
  <c r="AA53" i="65"/>
  <c r="S53" i="65"/>
  <c r="Y53" i="65"/>
  <c r="AC102" i="65"/>
  <c r="P63" i="66"/>
  <c r="X63" i="66" s="1"/>
  <c r="X19" i="66"/>
  <c r="T31" i="66"/>
  <c r="Z63" i="67"/>
  <c r="L53" i="67"/>
  <c r="P67" i="67"/>
  <c r="AD23" i="67"/>
  <c r="Z31" i="64"/>
  <c r="AD19" i="67"/>
  <c r="P63" i="67"/>
  <c r="Z75" i="64"/>
  <c r="Z67" i="67"/>
  <c r="P74" i="66"/>
  <c r="X74" i="66" s="1"/>
  <c r="X30" i="66"/>
  <c r="P62" i="66"/>
  <c r="T53" i="66"/>
  <c r="R53" i="66"/>
  <c r="L53" i="66"/>
  <c r="V53" i="66"/>
  <c r="AF30" i="67"/>
  <c r="V63" i="67"/>
  <c r="L75" i="65"/>
  <c r="AA75" i="65"/>
  <c r="S75" i="65"/>
  <c r="U75" i="65"/>
  <c r="W75" i="65"/>
  <c r="Y75" i="65"/>
  <c r="AF116" i="67"/>
  <c r="T67" i="67"/>
  <c r="P64" i="66"/>
  <c r="X64" i="66" s="1"/>
  <c r="X20" i="66"/>
  <c r="AD74" i="67"/>
  <c r="AF74" i="67" s="1"/>
  <c r="AB63" i="67"/>
  <c r="AB67" i="67"/>
  <c r="Z31" i="67"/>
  <c r="L62" i="66"/>
  <c r="L75" i="66" s="1"/>
  <c r="F75" i="66"/>
  <c r="R31" i="66"/>
  <c r="P31" i="67"/>
  <c r="T31" i="67"/>
  <c r="R67" i="67"/>
  <c r="AF40" i="67"/>
  <c r="AD66" i="67"/>
  <c r="AF66" i="67" s="1"/>
  <c r="AC145" i="65"/>
  <c r="AE145" i="65" s="1"/>
  <c r="X21" i="66"/>
  <c r="P65" i="66"/>
  <c r="X65" i="66" s="1"/>
  <c r="T63" i="67"/>
  <c r="X31" i="67"/>
  <c r="V67" i="67"/>
  <c r="X157" i="66"/>
  <c r="P67" i="66"/>
  <c r="X67" i="66" s="1"/>
  <c r="X23" i="66"/>
  <c r="AF102" i="67"/>
  <c r="X18" i="66"/>
  <c r="P31" i="66"/>
  <c r="AC65" i="65"/>
  <c r="AE65" i="65" s="1"/>
  <c r="F75" i="67"/>
  <c r="AF18" i="67"/>
  <c r="X66" i="66"/>
  <c r="AD31" i="67" l="1"/>
  <c r="AF31" i="67" s="1"/>
  <c r="R62" i="66"/>
  <c r="R75" i="66" s="1"/>
  <c r="X31" i="66"/>
  <c r="AD133" i="67"/>
  <c r="AF133" i="67" s="1"/>
  <c r="P53" i="66"/>
  <c r="X40" i="66"/>
  <c r="X53" i="66" s="1"/>
  <c r="AD67" i="67"/>
  <c r="AF67" i="67" s="1"/>
  <c r="X53" i="67"/>
  <c r="X64" i="67"/>
  <c r="X75" i="67" s="1"/>
  <c r="Q53" i="65"/>
  <c r="AC40" i="65"/>
  <c r="AD117" i="67"/>
  <c r="X124" i="66"/>
  <c r="T53" i="67"/>
  <c r="T64" i="67"/>
  <c r="T75" i="67" s="1"/>
  <c r="Q31" i="65"/>
  <c r="AC18" i="65"/>
  <c r="AB53" i="67"/>
  <c r="AB64" i="67"/>
  <c r="AB75" i="67" s="1"/>
  <c r="X117" i="66"/>
  <c r="AC62" i="65"/>
  <c r="Q75" i="65"/>
  <c r="R64" i="67"/>
  <c r="R75" i="67" s="1"/>
  <c r="R53" i="67"/>
  <c r="X125" i="64"/>
  <c r="P75" i="66"/>
  <c r="AD63" i="67"/>
  <c r="AF63" i="67" s="1"/>
  <c r="AD42" i="67"/>
  <c r="P53" i="67"/>
  <c r="P64" i="67"/>
  <c r="AF19" i="67"/>
  <c r="AC117" i="65"/>
  <c r="V53" i="67"/>
  <c r="V64" i="67"/>
  <c r="V75" i="67" s="1"/>
  <c r="AE102" i="65"/>
  <c r="V62" i="66"/>
  <c r="V75" i="66" s="1"/>
  <c r="AF23" i="67"/>
  <c r="Z53" i="67"/>
  <c r="Z64" i="67"/>
  <c r="Z75" i="67" s="1"/>
  <c r="T62" i="66"/>
  <c r="T75" i="66" s="1"/>
  <c r="AF62" i="67"/>
  <c r="Z125" i="64" l="1"/>
  <c r="AC75" i="65"/>
  <c r="AE62" i="65"/>
  <c r="AF117" i="67"/>
  <c r="AE117" i="65"/>
  <c r="AD64" i="67"/>
  <c r="P75" i="67"/>
  <c r="X62" i="66"/>
  <c r="X75" i="66" s="1"/>
  <c r="AF42" i="67"/>
  <c r="AD53" i="67"/>
  <c r="AC31" i="65"/>
  <c r="AE18" i="65"/>
  <c r="AC53" i="65"/>
  <c r="AE40" i="65"/>
  <c r="L125" i="65"/>
  <c r="E32" i="69" l="1"/>
  <c r="L33" i="77"/>
  <c r="H34" i="77"/>
  <c r="H54" i="77" s="1"/>
  <c r="E25" i="63"/>
  <c r="AE75" i="65"/>
  <c r="AE31" i="65"/>
  <c r="AF64" i="67"/>
  <c r="AD75" i="67"/>
  <c r="L125" i="67"/>
  <c r="L125" i="66"/>
  <c r="AF53" i="67"/>
  <c r="AE53" i="65"/>
  <c r="L34" i="77" l="1"/>
  <c r="L54" i="77" s="1"/>
  <c r="S34" i="77"/>
  <c r="T34" i="77"/>
  <c r="Q34" i="77"/>
  <c r="R34" i="77"/>
  <c r="AF75" i="67"/>
  <c r="AC125" i="65"/>
  <c r="P34" i="77" l="1"/>
  <c r="U34" i="77" s="1"/>
  <c r="U33" i="77"/>
  <c r="X102" i="66"/>
  <c r="AD125" i="67"/>
  <c r="X125" i="66"/>
  <c r="AE125" i="65"/>
  <c r="D34" i="81" l="1"/>
  <c r="D36" i="81" s="1"/>
  <c r="J33" i="81"/>
  <c r="J33" i="78"/>
  <c r="D34" i="78"/>
  <c r="J33" i="79"/>
  <c r="D34" i="79"/>
  <c r="J33" i="80"/>
  <c r="D34" i="80"/>
  <c r="J33" i="82"/>
  <c r="D34" i="82"/>
  <c r="D36" i="82" s="1"/>
  <c r="X145" i="66"/>
  <c r="AF125" i="67"/>
  <c r="D36" i="80" l="1"/>
  <c r="O34" i="78"/>
  <c r="O36" i="78" s="1"/>
  <c r="X34" i="78"/>
  <c r="X36" i="78" s="1"/>
  <c r="P34" i="78"/>
  <c r="P36" i="78" s="1"/>
  <c r="R34" i="78"/>
  <c r="R36" i="78" s="1"/>
  <c r="J34" i="78"/>
  <c r="J36" i="78" s="1"/>
  <c r="Z34" i="78"/>
  <c r="Z36" i="78" s="1"/>
  <c r="AC34" i="78"/>
  <c r="AC36" i="78" s="1"/>
  <c r="S34" i="78"/>
  <c r="S36" i="78" s="1"/>
  <c r="AA34" i="78"/>
  <c r="AA36" i="78" s="1"/>
  <c r="U34" i="78"/>
  <c r="U36" i="78" s="1"/>
  <c r="Y34" i="78"/>
  <c r="Y36" i="78" s="1"/>
  <c r="Q34" i="78"/>
  <c r="Q36" i="78" s="1"/>
  <c r="V34" i="78"/>
  <c r="V36" i="78" s="1"/>
  <c r="T34" i="78"/>
  <c r="T36" i="78" s="1"/>
  <c r="AB34" i="78"/>
  <c r="AB36" i="78" s="1"/>
  <c r="W34" i="78"/>
  <c r="W36" i="78" s="1"/>
  <c r="Q34" i="82"/>
  <c r="Q36" i="82" s="1"/>
  <c r="P34" i="82"/>
  <c r="P36" i="82" s="1"/>
  <c r="O34" i="82"/>
  <c r="O36" i="82" s="1"/>
  <c r="N34" i="82"/>
  <c r="N36" i="82" s="1"/>
  <c r="J34" i="82"/>
  <c r="J36" i="82" s="1"/>
  <c r="P34" i="80"/>
  <c r="P36" i="80" s="1"/>
  <c r="T34" i="80"/>
  <c r="T36" i="80" s="1"/>
  <c r="AC34" i="80"/>
  <c r="AC36" i="80" s="1"/>
  <c r="J34" i="80"/>
  <c r="J36" i="80" s="1"/>
  <c r="U34" i="80"/>
  <c r="U36" i="80" s="1"/>
  <c r="Q34" i="80"/>
  <c r="Q36" i="80" s="1"/>
  <c r="W34" i="80"/>
  <c r="W36" i="80" s="1"/>
  <c r="V34" i="80"/>
  <c r="V36" i="80" s="1"/>
  <c r="AA34" i="80"/>
  <c r="AA36" i="80" s="1"/>
  <c r="R34" i="80"/>
  <c r="R36" i="80" s="1"/>
  <c r="X34" i="80"/>
  <c r="X36" i="80" s="1"/>
  <c r="Z34" i="80"/>
  <c r="Z36" i="80" s="1"/>
  <c r="O34" i="80"/>
  <c r="O36" i="80" s="1"/>
  <c r="S34" i="80"/>
  <c r="S36" i="80" s="1"/>
  <c r="Y34" i="80"/>
  <c r="Y36" i="80" s="1"/>
  <c r="AB34" i="80"/>
  <c r="AB36" i="80" s="1"/>
  <c r="D36" i="79"/>
  <c r="P34" i="81"/>
  <c r="P36" i="81" s="1"/>
  <c r="W34" i="81"/>
  <c r="W36" i="81" s="1"/>
  <c r="T34" i="81"/>
  <c r="T36" i="81" s="1"/>
  <c r="R34" i="81"/>
  <c r="R36" i="81" s="1"/>
  <c r="Y34" i="81"/>
  <c r="Y36" i="81" s="1"/>
  <c r="S34" i="81"/>
  <c r="S36" i="81" s="1"/>
  <c r="Z34" i="81"/>
  <c r="Z36" i="81" s="1"/>
  <c r="O34" i="81"/>
  <c r="O36" i="81" s="1"/>
  <c r="AC34" i="81"/>
  <c r="AC36" i="81" s="1"/>
  <c r="AA34" i="81"/>
  <c r="AA36" i="81" s="1"/>
  <c r="V34" i="81"/>
  <c r="V36" i="81" s="1"/>
  <c r="AB34" i="81"/>
  <c r="AB36" i="81" s="1"/>
  <c r="J34" i="81"/>
  <c r="J36" i="81" s="1"/>
  <c r="Q34" i="81"/>
  <c r="Q36" i="81" s="1"/>
  <c r="N34" i="81"/>
  <c r="N36" i="81" s="1"/>
  <c r="X34" i="81"/>
  <c r="X36" i="81" s="1"/>
  <c r="U34" i="81"/>
  <c r="U36" i="81" s="1"/>
  <c r="AA34" i="79"/>
  <c r="AA36" i="79" s="1"/>
  <c r="T34" i="79"/>
  <c r="T36" i="79" s="1"/>
  <c r="P34" i="79"/>
  <c r="P36" i="79" s="1"/>
  <c r="O34" i="79"/>
  <c r="O36" i="79" s="1"/>
  <c r="X34" i="79"/>
  <c r="X36" i="79" s="1"/>
  <c r="J34" i="79"/>
  <c r="J36" i="79" s="1"/>
  <c r="Y34" i="79"/>
  <c r="Y36" i="79" s="1"/>
  <c r="Z34" i="79"/>
  <c r="Z36" i="79" s="1"/>
  <c r="AC34" i="79"/>
  <c r="AC36" i="79" s="1"/>
  <c r="Q34" i="79"/>
  <c r="Q36" i="79" s="1"/>
  <c r="V34" i="79"/>
  <c r="V36" i="79" s="1"/>
  <c r="U34" i="79"/>
  <c r="U36" i="79" s="1"/>
  <c r="W34" i="79"/>
  <c r="W36" i="79" s="1"/>
  <c r="AB34" i="79"/>
  <c r="AB36" i="79" s="1"/>
  <c r="R34" i="79"/>
  <c r="R36" i="79" s="1"/>
  <c r="S34" i="79"/>
  <c r="S36" i="79" s="1"/>
  <c r="D36" i="78"/>
  <c r="X120" i="66"/>
  <c r="N34" i="80" l="1"/>
  <c r="N34" i="79"/>
  <c r="N34" i="78"/>
  <c r="N36" i="80" l="1"/>
  <c r="N36" i="78"/>
  <c r="N36" i="79"/>
  <c r="E12" i="63" l="1"/>
  <c r="G14" i="63"/>
  <c r="G36" i="63" s="1"/>
  <c r="G40" i="63" s="1"/>
  <c r="I14" i="63"/>
  <c r="K14" i="63"/>
  <c r="K36" i="63" s="1"/>
  <c r="K40" i="63" s="1"/>
  <c r="M14" i="63"/>
  <c r="E16" i="63"/>
  <c r="E19" i="63"/>
  <c r="E21" i="63"/>
  <c r="G21" i="63"/>
  <c r="I21" i="63"/>
  <c r="I36" i="63" s="1"/>
  <c r="I40" i="63" s="1"/>
  <c r="K21" i="63"/>
  <c r="M21" i="63"/>
  <c r="E32" i="63"/>
  <c r="E34" i="63" s="1"/>
  <c r="E33" i="63"/>
  <c r="G34" i="63"/>
  <c r="I34" i="63"/>
  <c r="K34" i="63"/>
  <c r="M34" i="63"/>
  <c r="G17" i="69"/>
  <c r="H17" i="69"/>
  <c r="I17" i="69"/>
  <c r="J17" i="69"/>
  <c r="K17" i="69"/>
  <c r="L17" i="69"/>
  <c r="L39" i="69" s="1"/>
  <c r="L43" i="69" s="1"/>
  <c r="M17" i="69"/>
  <c r="N17" i="69"/>
  <c r="O17" i="69"/>
  <c r="P17" i="69"/>
  <c r="Q17" i="69"/>
  <c r="R17" i="69"/>
  <c r="S17" i="69"/>
  <c r="T17" i="69"/>
  <c r="T39" i="69" s="1"/>
  <c r="T43" i="69" s="1"/>
  <c r="U17" i="69"/>
  <c r="V17" i="69"/>
  <c r="W17" i="69"/>
  <c r="Y17" i="69"/>
  <c r="Z17" i="69"/>
  <c r="AA17" i="69"/>
  <c r="G24" i="69"/>
  <c r="H24" i="69"/>
  <c r="I24" i="69"/>
  <c r="J24" i="69"/>
  <c r="K24" i="69"/>
  <c r="L24" i="69"/>
  <c r="M24" i="69"/>
  <c r="M39" i="69" s="1"/>
  <c r="M43" i="69" s="1"/>
  <c r="N24" i="69"/>
  <c r="O24" i="69"/>
  <c r="P24" i="69"/>
  <c r="Q24" i="69"/>
  <c r="R24" i="69"/>
  <c r="S24" i="69"/>
  <c r="T24" i="69"/>
  <c r="U24" i="69"/>
  <c r="U39" i="69" s="1"/>
  <c r="U43" i="69" s="1"/>
  <c r="V24" i="69"/>
  <c r="W24" i="69"/>
  <c r="Y24" i="69"/>
  <c r="Z24" i="69"/>
  <c r="AA24" i="69"/>
  <c r="E36" i="69"/>
  <c r="G37" i="69"/>
  <c r="H37" i="69"/>
  <c r="I37" i="69"/>
  <c r="J37" i="69"/>
  <c r="K37" i="69"/>
  <c r="K39" i="69" s="1"/>
  <c r="K43" i="69" s="1"/>
  <c r="L37" i="69"/>
  <c r="M37" i="69"/>
  <c r="N37" i="69"/>
  <c r="O37" i="69"/>
  <c r="P37" i="69"/>
  <c r="Q37" i="69"/>
  <c r="R37" i="69"/>
  <c r="S37" i="69"/>
  <c r="S39" i="69" s="1"/>
  <c r="S43" i="69" s="1"/>
  <c r="T37" i="69"/>
  <c r="U37" i="69"/>
  <c r="V37" i="69"/>
  <c r="W37" i="69"/>
  <c r="Y37" i="69"/>
  <c r="Z37" i="69"/>
  <c r="AA37" i="69"/>
  <c r="E39" i="69"/>
  <c r="E43" i="69" s="1"/>
  <c r="G39" i="69"/>
  <c r="H39" i="69"/>
  <c r="I39" i="69"/>
  <c r="J39" i="69"/>
  <c r="N39" i="69"/>
  <c r="N43" i="69" s="1"/>
  <c r="O39" i="69"/>
  <c r="P39" i="69"/>
  <c r="P43" i="69" s="1"/>
  <c r="Q39" i="69"/>
  <c r="R39" i="69"/>
  <c r="V39" i="69"/>
  <c r="V43" i="69" s="1"/>
  <c r="W39" i="69"/>
  <c r="Y39" i="69"/>
  <c r="Y43" i="69" s="1"/>
  <c r="Z39" i="69"/>
  <c r="AA39" i="69"/>
  <c r="G43" i="69"/>
  <c r="I43" i="69"/>
  <c r="J43" i="69"/>
  <c r="O43" i="69"/>
  <c r="Q43" i="69"/>
  <c r="R43" i="69"/>
  <c r="W43" i="69"/>
  <c r="Z43" i="69"/>
  <c r="AA43" i="69"/>
  <c r="X33" i="64"/>
  <c r="X35" i="64" s="1"/>
  <c r="Z35" i="64" s="1"/>
  <c r="P35" i="64"/>
  <c r="R35" i="64"/>
  <c r="T35" i="64"/>
  <c r="V35" i="64"/>
  <c r="X55" i="64"/>
  <c r="X57" i="64" s="1"/>
  <c r="Z57" i="64" s="1"/>
  <c r="P57" i="64"/>
  <c r="R57" i="64"/>
  <c r="T57" i="64"/>
  <c r="V57" i="64"/>
  <c r="P77" i="64"/>
  <c r="P79" i="64" s="1"/>
  <c r="P92" i="64" s="1"/>
  <c r="P97" i="64" s="1"/>
  <c r="R77" i="64"/>
  <c r="T77" i="64"/>
  <c r="T79" i="64" s="1"/>
  <c r="T92" i="64" s="1"/>
  <c r="T97" i="64" s="1"/>
  <c r="T164" i="64" s="1"/>
  <c r="T180" i="64" s="1"/>
  <c r="V77" i="64"/>
  <c r="R79" i="64"/>
  <c r="R92" i="64" s="1"/>
  <c r="R97" i="64" s="1"/>
  <c r="R164" i="64" s="1"/>
  <c r="R180" i="64" s="1"/>
  <c r="V79" i="64"/>
  <c r="X84" i="64"/>
  <c r="Z84" i="64"/>
  <c r="X85" i="64"/>
  <c r="Z85" i="64"/>
  <c r="X86" i="64"/>
  <c r="Z86" i="64" s="1"/>
  <c r="X88" i="64"/>
  <c r="X89" i="64" s="1"/>
  <c r="Z89" i="64" s="1"/>
  <c r="P89" i="64"/>
  <c r="R89" i="64"/>
  <c r="T89" i="64"/>
  <c r="V89" i="64"/>
  <c r="V92" i="64"/>
  <c r="V97" i="64" s="1"/>
  <c r="X103" i="64"/>
  <c r="Z103" i="64"/>
  <c r="P104" i="64"/>
  <c r="R104" i="64"/>
  <c r="T104" i="64"/>
  <c r="V104" i="64"/>
  <c r="X104" i="64"/>
  <c r="Z104" i="64"/>
  <c r="X108" i="64"/>
  <c r="Z108" i="64"/>
  <c r="P110" i="64"/>
  <c r="R110" i="64"/>
  <c r="T110" i="64"/>
  <c r="V110" i="64"/>
  <c r="X110" i="64"/>
  <c r="Z110" i="64"/>
  <c r="X159" i="64"/>
  <c r="Z159" i="64"/>
  <c r="X160" i="64"/>
  <c r="Z160" i="64"/>
  <c r="P162" i="64"/>
  <c r="R162" i="64"/>
  <c r="T162" i="64"/>
  <c r="V162" i="64"/>
  <c r="V164" i="64" s="1"/>
  <c r="V180" i="64" s="1"/>
  <c r="X162" i="64"/>
  <c r="Z162" i="64"/>
  <c r="L33" i="65"/>
  <c r="L35" i="65" s="1"/>
  <c r="AC33" i="65"/>
  <c r="AE33" i="65" s="1"/>
  <c r="F35" i="65"/>
  <c r="Q35" i="65"/>
  <c r="S35" i="65"/>
  <c r="U35" i="65"/>
  <c r="W35" i="65"/>
  <c r="Y35" i="65"/>
  <c r="AA35" i="65"/>
  <c r="L55" i="65"/>
  <c r="AC55" i="65"/>
  <c r="AC57" i="65" s="1"/>
  <c r="AE55" i="65"/>
  <c r="F57" i="65"/>
  <c r="L57" i="65"/>
  <c r="Q57" i="65"/>
  <c r="S57" i="65"/>
  <c r="U57" i="65"/>
  <c r="W57" i="65"/>
  <c r="Y57" i="65"/>
  <c r="AA57" i="65"/>
  <c r="L77" i="65"/>
  <c r="AC77" i="65"/>
  <c r="AE77" i="65" s="1"/>
  <c r="F79" i="65"/>
  <c r="L79" i="65"/>
  <c r="Q79" i="65"/>
  <c r="S79" i="65"/>
  <c r="S92" i="65" s="1"/>
  <c r="S97" i="65" s="1"/>
  <c r="S164" i="65" s="1"/>
  <c r="U79" i="65"/>
  <c r="U92" i="65" s="1"/>
  <c r="U97" i="65" s="1"/>
  <c r="U164" i="65" s="1"/>
  <c r="U180" i="65" s="1"/>
  <c r="W79" i="65"/>
  <c r="W92" i="65" s="1"/>
  <c r="W97" i="65" s="1"/>
  <c r="Y79" i="65"/>
  <c r="AA79" i="65"/>
  <c r="L84" i="65"/>
  <c r="L89" i="65" s="1"/>
  <c r="L92" i="65" s="1"/>
  <c r="L97" i="65" s="1"/>
  <c r="AC84" i="65"/>
  <c r="AE84" i="65"/>
  <c r="L85" i="65"/>
  <c r="AC85" i="65"/>
  <c r="AE85" i="65" s="1"/>
  <c r="L86" i="65"/>
  <c r="AC86" i="65"/>
  <c r="AE86" i="65"/>
  <c r="L88" i="65"/>
  <c r="AC88" i="65"/>
  <c r="AE88" i="65" s="1"/>
  <c r="F89" i="65"/>
  <c r="Q89" i="65"/>
  <c r="S89" i="65"/>
  <c r="U89" i="65"/>
  <c r="W89" i="65"/>
  <c r="Y89" i="65"/>
  <c r="AA89" i="65"/>
  <c r="Q92" i="65"/>
  <c r="AA92" i="65"/>
  <c r="AA97" i="65" s="1"/>
  <c r="AA164" i="65" s="1"/>
  <c r="AA180" i="65" s="1"/>
  <c r="Q97" i="65"/>
  <c r="L103" i="65"/>
  <c r="L104" i="65" s="1"/>
  <c r="AC103" i="65"/>
  <c r="AE103" i="65"/>
  <c r="F104" i="65"/>
  <c r="Q104" i="65"/>
  <c r="S104" i="65"/>
  <c r="U104" i="65"/>
  <c r="W104" i="65"/>
  <c r="Y104" i="65"/>
  <c r="AA104" i="65"/>
  <c r="AC104" i="65"/>
  <c r="AE104" i="65" s="1"/>
  <c r="L108" i="65"/>
  <c r="L110" i="65" s="1"/>
  <c r="AC108" i="65"/>
  <c r="AE108" i="65" s="1"/>
  <c r="F110" i="65"/>
  <c r="AE110" i="65" s="1"/>
  <c r="Q110" i="65"/>
  <c r="S110" i="65"/>
  <c r="U110" i="65"/>
  <c r="W110" i="65"/>
  <c r="Y110" i="65"/>
  <c r="AA110" i="65"/>
  <c r="AC110" i="65"/>
  <c r="L159" i="65"/>
  <c r="L162" i="65" s="1"/>
  <c r="L164" i="65" s="1"/>
  <c r="L180" i="65" s="1"/>
  <c r="AC159" i="65"/>
  <c r="AE159" i="65"/>
  <c r="L160" i="65"/>
  <c r="AC160" i="65"/>
  <c r="AE160" i="65" s="1"/>
  <c r="F162" i="65"/>
  <c r="AE162" i="65" s="1"/>
  <c r="Q162" i="65"/>
  <c r="Q164" i="65" s="1"/>
  <c r="Q180" i="65" s="1"/>
  <c r="S162" i="65"/>
  <c r="U162" i="65"/>
  <c r="W162" i="65"/>
  <c r="Y162" i="65"/>
  <c r="AA162" i="65"/>
  <c r="AC162" i="65"/>
  <c r="AE166" i="65"/>
  <c r="AC172" i="65"/>
  <c r="AE172" i="65"/>
  <c r="Q178" i="65"/>
  <c r="S178" i="65"/>
  <c r="U178" i="65"/>
  <c r="W178" i="65"/>
  <c r="Y178" i="65"/>
  <c r="AA178" i="65"/>
  <c r="AC178" i="65"/>
  <c r="AE178" i="65"/>
  <c r="L33" i="66"/>
  <c r="X33" i="66"/>
  <c r="X35" i="66" s="1"/>
  <c r="F35" i="66"/>
  <c r="L35" i="66"/>
  <c r="P35" i="66"/>
  <c r="R35" i="66"/>
  <c r="T35" i="66"/>
  <c r="V35" i="66"/>
  <c r="L55" i="66"/>
  <c r="X55" i="66"/>
  <c r="X57" i="66" s="1"/>
  <c r="F57" i="66"/>
  <c r="L57" i="66"/>
  <c r="P57" i="66"/>
  <c r="R57" i="66"/>
  <c r="T57" i="66"/>
  <c r="V57" i="66"/>
  <c r="F77" i="66"/>
  <c r="L77" i="66"/>
  <c r="L79" i="66" s="1"/>
  <c r="L92" i="66" s="1"/>
  <c r="L97" i="66" s="1"/>
  <c r="P77" i="66"/>
  <c r="X77" i="66" s="1"/>
  <c r="X79" i="66" s="1"/>
  <c r="R77" i="66"/>
  <c r="T77" i="66"/>
  <c r="V77" i="66"/>
  <c r="V79" i="66" s="1"/>
  <c r="V92" i="66" s="1"/>
  <c r="V97" i="66" s="1"/>
  <c r="V164" i="66" s="1"/>
  <c r="V180" i="66" s="1"/>
  <c r="F79" i="66"/>
  <c r="P79" i="66"/>
  <c r="R79" i="66"/>
  <c r="T79" i="66"/>
  <c r="L84" i="66"/>
  <c r="X84" i="66"/>
  <c r="X89" i="66" s="1"/>
  <c r="L85" i="66"/>
  <c r="X85" i="66"/>
  <c r="L86" i="66"/>
  <c r="X86" i="66"/>
  <c r="L88" i="66"/>
  <c r="X88" i="66"/>
  <c r="F89" i="66"/>
  <c r="L89" i="66"/>
  <c r="P89" i="66"/>
  <c r="R89" i="66"/>
  <c r="R92" i="66" s="1"/>
  <c r="R97" i="66" s="1"/>
  <c r="R164" i="66" s="1"/>
  <c r="R180" i="66" s="1"/>
  <c r="T89" i="66"/>
  <c r="V89" i="66"/>
  <c r="F92" i="66"/>
  <c r="F97" i="66" s="1"/>
  <c r="P92" i="66"/>
  <c r="P97" i="66" s="1"/>
  <c r="T92" i="66"/>
  <c r="T97" i="66" s="1"/>
  <c r="T164" i="66" s="1"/>
  <c r="T180" i="66" s="1"/>
  <c r="L103" i="66"/>
  <c r="X103" i="66"/>
  <c r="L104" i="66"/>
  <c r="P104" i="66"/>
  <c r="R104" i="66"/>
  <c r="T104" i="66"/>
  <c r="V104" i="66"/>
  <c r="X104" i="66" s="1"/>
  <c r="L108" i="66"/>
  <c r="X108" i="66"/>
  <c r="L110" i="66"/>
  <c r="P110" i="66"/>
  <c r="R110" i="66"/>
  <c r="T110" i="66"/>
  <c r="V110" i="66"/>
  <c r="X110" i="66"/>
  <c r="L159" i="66"/>
  <c r="X159" i="66"/>
  <c r="L160" i="66"/>
  <c r="L162" i="66" s="1"/>
  <c r="L164" i="66" s="1"/>
  <c r="L180" i="66" s="1"/>
  <c r="X160" i="66"/>
  <c r="F162" i="66"/>
  <c r="F164" i="66" s="1"/>
  <c r="F180" i="66" s="1"/>
  <c r="P162" i="66"/>
  <c r="R162" i="66"/>
  <c r="T162" i="66"/>
  <c r="V162" i="66"/>
  <c r="X162" i="66"/>
  <c r="L33" i="67"/>
  <c r="AD33" i="67"/>
  <c r="AF33" i="67" s="1"/>
  <c r="F35" i="67"/>
  <c r="L35" i="67"/>
  <c r="P35" i="67"/>
  <c r="R35" i="67"/>
  <c r="T35" i="67"/>
  <c r="V35" i="67"/>
  <c r="X35" i="67"/>
  <c r="Z35" i="67"/>
  <c r="AB35" i="67"/>
  <c r="L55" i="67"/>
  <c r="L57" i="67" s="1"/>
  <c r="AD55" i="67"/>
  <c r="AF55" i="67"/>
  <c r="F57" i="67"/>
  <c r="AF57" i="67" s="1"/>
  <c r="P57" i="67"/>
  <c r="R57" i="67"/>
  <c r="T57" i="67"/>
  <c r="V57" i="67"/>
  <c r="X57" i="67"/>
  <c r="Z57" i="67"/>
  <c r="AB57" i="67"/>
  <c r="AD57" i="67"/>
  <c r="L77" i="67"/>
  <c r="L79" i="67" s="1"/>
  <c r="L92" i="67" s="1"/>
  <c r="L97" i="67" s="1"/>
  <c r="P77" i="67"/>
  <c r="AD77" i="67" s="1"/>
  <c r="R77" i="67"/>
  <c r="T77" i="67"/>
  <c r="V77" i="67"/>
  <c r="V79" i="67" s="1"/>
  <c r="V92" i="67" s="1"/>
  <c r="V97" i="67" s="1"/>
  <c r="X77" i="67"/>
  <c r="X79" i="67" s="1"/>
  <c r="X92" i="67" s="1"/>
  <c r="X97" i="67" s="1"/>
  <c r="X164" i="67" s="1"/>
  <c r="X180" i="67" s="1"/>
  <c r="Z77" i="67"/>
  <c r="AB77" i="67"/>
  <c r="F79" i="67"/>
  <c r="F92" i="67" s="1"/>
  <c r="F97" i="67" s="1"/>
  <c r="P79" i="67"/>
  <c r="P92" i="67" s="1"/>
  <c r="P97" i="67" s="1"/>
  <c r="R79" i="67"/>
  <c r="R92" i="67" s="1"/>
  <c r="R97" i="67" s="1"/>
  <c r="R164" i="67" s="1"/>
  <c r="R180" i="67" s="1"/>
  <c r="T79" i="67"/>
  <c r="Z79" i="67"/>
  <c r="AB79" i="67"/>
  <c r="L84" i="67"/>
  <c r="L89" i="67" s="1"/>
  <c r="AD84" i="67"/>
  <c r="AF84" i="67"/>
  <c r="L85" i="67"/>
  <c r="AD85" i="67"/>
  <c r="AF85" i="67"/>
  <c r="L86" i="67"/>
  <c r="AD86" i="67"/>
  <c r="AF86" i="67"/>
  <c r="L88" i="67"/>
  <c r="AD88" i="67"/>
  <c r="AF88" i="67" s="1"/>
  <c r="F89" i="67"/>
  <c r="AF89" i="67" s="1"/>
  <c r="P89" i="67"/>
  <c r="R89" i="67"/>
  <c r="T89" i="67"/>
  <c r="T92" i="67" s="1"/>
  <c r="T97" i="67" s="1"/>
  <c r="T164" i="67" s="1"/>
  <c r="T180" i="67" s="1"/>
  <c r="V89" i="67"/>
  <c r="X89" i="67"/>
  <c r="Z89" i="67"/>
  <c r="Z92" i="67" s="1"/>
  <c r="Z97" i="67" s="1"/>
  <c r="Z164" i="67" s="1"/>
  <c r="Z180" i="67" s="1"/>
  <c r="AB89" i="67"/>
  <c r="AD89" i="67"/>
  <c r="AB92" i="67"/>
  <c r="AB97" i="67"/>
  <c r="L103" i="67"/>
  <c r="L104" i="67" s="1"/>
  <c r="AD103" i="67"/>
  <c r="AF103" i="67"/>
  <c r="F104" i="67"/>
  <c r="AF104" i="67" s="1"/>
  <c r="P104" i="67"/>
  <c r="R104" i="67"/>
  <c r="T104" i="67"/>
  <c r="V104" i="67"/>
  <c r="X104" i="67"/>
  <c r="Z104" i="67"/>
  <c r="AB104" i="67"/>
  <c r="AB164" i="67" s="1"/>
  <c r="AB180" i="67" s="1"/>
  <c r="AD104" i="67"/>
  <c r="L108" i="67"/>
  <c r="AD108" i="67"/>
  <c r="AF108" i="67"/>
  <c r="F110" i="67"/>
  <c r="L110" i="67"/>
  <c r="P110" i="67"/>
  <c r="R110" i="67"/>
  <c r="T110" i="67"/>
  <c r="V110" i="67"/>
  <c r="X110" i="67"/>
  <c r="Z110" i="67"/>
  <c r="AB110" i="67"/>
  <c r="AD110" i="67"/>
  <c r="AF110" i="67"/>
  <c r="AD145" i="67"/>
  <c r="AF145" i="67"/>
  <c r="L159" i="67"/>
  <c r="AD159" i="67"/>
  <c r="AF159" i="67"/>
  <c r="L160" i="67"/>
  <c r="AD160" i="67"/>
  <c r="AF160" i="67" s="1"/>
  <c r="F162" i="67"/>
  <c r="L162" i="67"/>
  <c r="P162" i="67"/>
  <c r="P164" i="67" s="1"/>
  <c r="P180" i="67" s="1"/>
  <c r="R162" i="67"/>
  <c r="T162" i="67"/>
  <c r="V162" i="67"/>
  <c r="V164" i="67" s="1"/>
  <c r="V180" i="67" s="1"/>
  <c r="X162" i="67"/>
  <c r="Z162" i="67"/>
  <c r="AB162" i="67"/>
  <c r="L11" i="16"/>
  <c r="L17" i="16" s="1"/>
  <c r="L54" i="16" s="1"/>
  <c r="L12" i="16"/>
  <c r="L13" i="16"/>
  <c r="L14" i="16"/>
  <c r="L15" i="16"/>
  <c r="L16" i="16"/>
  <c r="D17" i="16"/>
  <c r="F17" i="16"/>
  <c r="H17" i="16"/>
  <c r="P17" i="16"/>
  <c r="Q17" i="16"/>
  <c r="R17" i="16"/>
  <c r="S17" i="16"/>
  <c r="T17" i="16"/>
  <c r="L20" i="16"/>
  <c r="L24" i="16" s="1"/>
  <c r="L21" i="16"/>
  <c r="L22" i="16"/>
  <c r="L23" i="16"/>
  <c r="D24" i="16"/>
  <c r="F24" i="16"/>
  <c r="H24" i="16"/>
  <c r="P24" i="16"/>
  <c r="Q24" i="16"/>
  <c r="R24" i="16"/>
  <c r="S24" i="16"/>
  <c r="T24" i="16"/>
  <c r="L27" i="16"/>
  <c r="L28" i="16"/>
  <c r="L29" i="16"/>
  <c r="L30" i="16"/>
  <c r="L31" i="16"/>
  <c r="L32" i="16"/>
  <c r="L33" i="16"/>
  <c r="D34" i="16"/>
  <c r="F34" i="16"/>
  <c r="L34" i="16"/>
  <c r="P34" i="16"/>
  <c r="Q34" i="16"/>
  <c r="R34" i="16"/>
  <c r="S34" i="16"/>
  <c r="T34" i="16"/>
  <c r="F42" i="16"/>
  <c r="F52" i="16" s="1"/>
  <c r="F54" i="16" s="1"/>
  <c r="D52" i="16"/>
  <c r="D54" i="16" s="1"/>
  <c r="H54" i="16"/>
  <c r="J11" i="48"/>
  <c r="J12" i="48"/>
  <c r="J13" i="48"/>
  <c r="J14" i="48"/>
  <c r="J15" i="48"/>
  <c r="J16" i="48"/>
  <c r="D17" i="48"/>
  <c r="J17" i="48"/>
  <c r="N17" i="48"/>
  <c r="O17" i="48"/>
  <c r="P17" i="48"/>
  <c r="Q17" i="48"/>
  <c r="J20" i="48"/>
  <c r="J21" i="48"/>
  <c r="J22" i="48"/>
  <c r="J24" i="48" s="1"/>
  <c r="J23" i="48"/>
  <c r="D24" i="48"/>
  <c r="N24" i="48"/>
  <c r="N36" i="48" s="1"/>
  <c r="O24" i="48"/>
  <c r="P24" i="48"/>
  <c r="Q24" i="48"/>
  <c r="J27" i="48"/>
  <c r="J28" i="48"/>
  <c r="J34" i="48" s="1"/>
  <c r="J29" i="48"/>
  <c r="J30" i="48"/>
  <c r="J31" i="48"/>
  <c r="J32" i="48"/>
  <c r="J33" i="48"/>
  <c r="D34" i="48"/>
  <c r="N34" i="48"/>
  <c r="O34" i="48"/>
  <c r="O36" i="48" s="1"/>
  <c r="P34" i="48"/>
  <c r="Q34" i="48"/>
  <c r="Q36" i="48" s="1"/>
  <c r="D36" i="48"/>
  <c r="P36" i="48"/>
  <c r="J11" i="43"/>
  <c r="J12" i="43"/>
  <c r="J17" i="43" s="1"/>
  <c r="J36" i="43" s="1"/>
  <c r="J13" i="43"/>
  <c r="J14" i="43"/>
  <c r="J15" i="43"/>
  <c r="J16" i="43"/>
  <c r="D17" i="43"/>
  <c r="N17" i="43"/>
  <c r="O17" i="43"/>
  <c r="P17" i="43"/>
  <c r="Q17" i="43"/>
  <c r="R17" i="43"/>
  <c r="S17" i="43"/>
  <c r="T17" i="43"/>
  <c r="U17" i="43"/>
  <c r="V17" i="43"/>
  <c r="W17" i="43"/>
  <c r="X17" i="43"/>
  <c r="Y17" i="43"/>
  <c r="Z17" i="43"/>
  <c r="AA17" i="43"/>
  <c r="AB17" i="43"/>
  <c r="AC17" i="43"/>
  <c r="J20" i="43"/>
  <c r="J21" i="43"/>
  <c r="J24" i="43" s="1"/>
  <c r="J22" i="43"/>
  <c r="J23" i="43"/>
  <c r="D24" i="43"/>
  <c r="N24" i="43"/>
  <c r="O24" i="43"/>
  <c r="P24" i="43"/>
  <c r="Q24" i="43"/>
  <c r="R24" i="43"/>
  <c r="S24" i="43"/>
  <c r="T24" i="43"/>
  <c r="U24" i="43"/>
  <c r="V24" i="43"/>
  <c r="W24" i="43"/>
  <c r="X24" i="43"/>
  <c r="Y24" i="43"/>
  <c r="Z24" i="43"/>
  <c r="AA24" i="43"/>
  <c r="AB24" i="43"/>
  <c r="AC24" i="43"/>
  <c r="J27" i="43"/>
  <c r="J28" i="43"/>
  <c r="J29" i="43"/>
  <c r="J30" i="43"/>
  <c r="J31" i="43"/>
  <c r="J32" i="43"/>
  <c r="J33" i="43"/>
  <c r="D34" i="43"/>
  <c r="J34" i="43"/>
  <c r="N34" i="43"/>
  <c r="O34" i="43"/>
  <c r="P34" i="43"/>
  <c r="Q34" i="43"/>
  <c r="R34" i="43"/>
  <c r="S34" i="43"/>
  <c r="T34" i="43"/>
  <c r="U34" i="43"/>
  <c r="V34" i="43"/>
  <c r="W34" i="43"/>
  <c r="X34" i="43"/>
  <c r="Y34" i="43"/>
  <c r="Z34" i="43"/>
  <c r="AA34" i="43"/>
  <c r="AB34" i="43"/>
  <c r="AC34" i="43"/>
  <c r="AC36" i="43" s="1"/>
  <c r="D36" i="43"/>
  <c r="N36" i="43"/>
  <c r="O36" i="43"/>
  <c r="P36" i="43"/>
  <c r="Q36" i="43"/>
  <c r="R36" i="43"/>
  <c r="S36" i="43"/>
  <c r="T36" i="43"/>
  <c r="V36" i="43"/>
  <c r="W36" i="43"/>
  <c r="X36" i="43"/>
  <c r="Y36" i="43"/>
  <c r="Z36" i="43"/>
  <c r="AA36" i="43"/>
  <c r="AB36" i="43"/>
  <c r="J11" i="44"/>
  <c r="J12" i="44"/>
  <c r="J13" i="44"/>
  <c r="J17" i="44" s="1"/>
  <c r="J14" i="44"/>
  <c r="J15" i="44"/>
  <c r="J16" i="44"/>
  <c r="D17" i="44"/>
  <c r="N17" i="44"/>
  <c r="O17" i="44"/>
  <c r="P17" i="44"/>
  <c r="Q17" i="44"/>
  <c r="R17" i="44"/>
  <c r="S17" i="44"/>
  <c r="T17" i="44"/>
  <c r="U17" i="44"/>
  <c r="V17" i="44"/>
  <c r="W17" i="44"/>
  <c r="X17" i="44"/>
  <c r="Y17" i="44"/>
  <c r="Z17" i="44"/>
  <c r="AA17" i="44"/>
  <c r="AB17" i="44"/>
  <c r="AC17" i="44"/>
  <c r="J20" i="44"/>
  <c r="J24" i="44" s="1"/>
  <c r="J21" i="44"/>
  <c r="J22" i="44"/>
  <c r="J23" i="44"/>
  <c r="D24" i="44"/>
  <c r="N24" i="44"/>
  <c r="O24" i="44"/>
  <c r="P24" i="44"/>
  <c r="Q24" i="44"/>
  <c r="R24" i="44"/>
  <c r="S24" i="44"/>
  <c r="T24" i="44"/>
  <c r="U24" i="44"/>
  <c r="V24" i="44"/>
  <c r="W24" i="44"/>
  <c r="X24" i="44"/>
  <c r="Y24" i="44"/>
  <c r="Z24" i="44"/>
  <c r="AA24" i="44"/>
  <c r="AB24" i="44"/>
  <c r="AC24" i="44"/>
  <c r="J27" i="44"/>
  <c r="J28" i="44"/>
  <c r="J34" i="44" s="1"/>
  <c r="J29" i="44"/>
  <c r="J30" i="44"/>
  <c r="J31" i="44"/>
  <c r="J32" i="44"/>
  <c r="J33" i="44"/>
  <c r="D34" i="44"/>
  <c r="N34" i="44"/>
  <c r="O34" i="44"/>
  <c r="P34" i="44"/>
  <c r="P36" i="44" s="1"/>
  <c r="Q34" i="44"/>
  <c r="R34" i="44"/>
  <c r="S34" i="44"/>
  <c r="T34" i="44"/>
  <c r="U34" i="44"/>
  <c r="V34" i="44"/>
  <c r="W34" i="44"/>
  <c r="X34" i="44"/>
  <c r="Y34" i="44"/>
  <c r="Z34" i="44"/>
  <c r="AA34" i="44"/>
  <c r="AB34" i="44"/>
  <c r="AC34" i="44"/>
  <c r="D36" i="44"/>
  <c r="N36" i="44"/>
  <c r="O36" i="44"/>
  <c r="Q36" i="44"/>
  <c r="R36" i="44"/>
  <c r="S36" i="44"/>
  <c r="T36" i="44"/>
  <c r="U36" i="44"/>
  <c r="V36" i="44"/>
  <c r="W36" i="44"/>
  <c r="X36" i="44"/>
  <c r="Y36" i="44"/>
  <c r="Z36" i="44"/>
  <c r="AA36" i="44"/>
  <c r="AB36" i="44"/>
  <c r="AC36" i="44"/>
  <c r="J11" i="45"/>
  <c r="J12" i="45"/>
  <c r="J13" i="45"/>
  <c r="J14" i="45"/>
  <c r="J15" i="45"/>
  <c r="J16" i="45"/>
  <c r="D17" i="45"/>
  <c r="J17" i="45"/>
  <c r="N17" i="45"/>
  <c r="O17" i="45"/>
  <c r="P17" i="45"/>
  <c r="Q17" i="45"/>
  <c r="R17" i="45"/>
  <c r="S17" i="45"/>
  <c r="T17" i="45"/>
  <c r="U17" i="45"/>
  <c r="V17" i="45"/>
  <c r="W17" i="45"/>
  <c r="X17" i="45"/>
  <c r="Y17" i="45"/>
  <c r="Z17" i="45"/>
  <c r="AA17" i="45"/>
  <c r="AB17" i="45"/>
  <c r="AC17" i="45"/>
  <c r="J20" i="45"/>
  <c r="J21" i="45"/>
  <c r="J22" i="45"/>
  <c r="J23" i="45"/>
  <c r="J24" i="45" s="1"/>
  <c r="J36" i="45" s="1"/>
  <c r="D24" i="45"/>
  <c r="N24" i="45"/>
  <c r="O24" i="45"/>
  <c r="P24" i="45"/>
  <c r="Q24" i="45"/>
  <c r="R24" i="45"/>
  <c r="S24" i="45"/>
  <c r="T24" i="45"/>
  <c r="U24" i="45"/>
  <c r="V24" i="45"/>
  <c r="W24" i="45"/>
  <c r="X24" i="45"/>
  <c r="Y24" i="45"/>
  <c r="Z24" i="45"/>
  <c r="AA24" i="45"/>
  <c r="AB24" i="45"/>
  <c r="AC24" i="45"/>
  <c r="J27" i="45"/>
  <c r="J28" i="45"/>
  <c r="J34" i="45" s="1"/>
  <c r="J29" i="45"/>
  <c r="J30" i="45"/>
  <c r="J31" i="45"/>
  <c r="J32" i="45"/>
  <c r="J33" i="45"/>
  <c r="D34" i="45"/>
  <c r="N34" i="45"/>
  <c r="O34" i="45"/>
  <c r="P34" i="45"/>
  <c r="P36" i="45" s="1"/>
  <c r="Q34" i="45"/>
  <c r="R34" i="45"/>
  <c r="S34" i="45"/>
  <c r="T34" i="45"/>
  <c r="U34" i="45"/>
  <c r="V34" i="45"/>
  <c r="W34" i="45"/>
  <c r="X34" i="45"/>
  <c r="Y34" i="45"/>
  <c r="Z34" i="45"/>
  <c r="AA34" i="45"/>
  <c r="AB34" i="45"/>
  <c r="AC34" i="45"/>
  <c r="D36" i="45"/>
  <c r="N36" i="45"/>
  <c r="O36" i="45"/>
  <c r="Q36" i="45"/>
  <c r="R36" i="45"/>
  <c r="S36" i="45"/>
  <c r="T36" i="45"/>
  <c r="U36" i="45"/>
  <c r="V36" i="45"/>
  <c r="W36" i="45"/>
  <c r="X36" i="45"/>
  <c r="Y36" i="45"/>
  <c r="Z36" i="45"/>
  <c r="AA36" i="45"/>
  <c r="AB36" i="45"/>
  <c r="AC36" i="45"/>
  <c r="J11" i="46"/>
  <c r="J12" i="46"/>
  <c r="J13" i="46"/>
  <c r="J14" i="46"/>
  <c r="J15" i="46"/>
  <c r="J16" i="46"/>
  <c r="D17" i="46"/>
  <c r="N17" i="46"/>
  <c r="O17" i="46"/>
  <c r="P17" i="46"/>
  <c r="S17" i="46"/>
  <c r="T17" i="46"/>
  <c r="U17" i="46"/>
  <c r="V17" i="46"/>
  <c r="W17" i="46"/>
  <c r="X17" i="46"/>
  <c r="X36" i="46" s="1"/>
  <c r="Y17" i="46"/>
  <c r="Z17" i="46"/>
  <c r="AA17" i="46"/>
  <c r="AB17" i="46"/>
  <c r="AC17" i="46"/>
  <c r="J20" i="46"/>
  <c r="J24" i="46" s="1"/>
  <c r="J21" i="46"/>
  <c r="J22" i="46"/>
  <c r="J23" i="46"/>
  <c r="D24" i="46"/>
  <c r="N24" i="46"/>
  <c r="O24" i="46"/>
  <c r="P24" i="46"/>
  <c r="S24" i="46"/>
  <c r="S36" i="46" s="1"/>
  <c r="T24" i="46"/>
  <c r="U24" i="46"/>
  <c r="V24" i="46"/>
  <c r="W24" i="46"/>
  <c r="X24" i="46"/>
  <c r="Y24" i="46"/>
  <c r="Z24" i="46"/>
  <c r="Z36" i="46" s="1"/>
  <c r="AA24" i="46"/>
  <c r="AA36" i="46" s="1"/>
  <c r="AB24" i="46"/>
  <c r="AB36" i="46" s="1"/>
  <c r="AC24" i="46"/>
  <c r="J27" i="46"/>
  <c r="J28" i="46"/>
  <c r="J29" i="46"/>
  <c r="J30" i="46"/>
  <c r="J31" i="46"/>
  <c r="J32" i="46"/>
  <c r="J33" i="46"/>
  <c r="D34" i="46"/>
  <c r="N34" i="46"/>
  <c r="O34" i="46"/>
  <c r="P34" i="46"/>
  <c r="S34" i="46"/>
  <c r="T34" i="46"/>
  <c r="U34" i="46"/>
  <c r="V34" i="46"/>
  <c r="W34" i="46"/>
  <c r="X34" i="46"/>
  <c r="Y34" i="46"/>
  <c r="Z34" i="46"/>
  <c r="AA34" i="46"/>
  <c r="AB34" i="46"/>
  <c r="AC34" i="46"/>
  <c r="O36" i="46"/>
  <c r="Y36" i="46"/>
  <c r="L11" i="70"/>
  <c r="L12" i="70"/>
  <c r="L13" i="70"/>
  <c r="L14" i="70"/>
  <c r="L15" i="70"/>
  <c r="L16" i="70"/>
  <c r="D17" i="70"/>
  <c r="F17" i="70"/>
  <c r="H17" i="70"/>
  <c r="L17" i="70"/>
  <c r="P17" i="70"/>
  <c r="Q17" i="70"/>
  <c r="R17" i="70"/>
  <c r="S17" i="70"/>
  <c r="T17" i="70"/>
  <c r="L20" i="70"/>
  <c r="L24" i="70" s="1"/>
  <c r="L54" i="70" s="1"/>
  <c r="L21" i="70"/>
  <c r="L22" i="70"/>
  <c r="L23" i="70"/>
  <c r="D24" i="70"/>
  <c r="F24" i="70"/>
  <c r="H24" i="70"/>
  <c r="P24" i="70"/>
  <c r="Q24" i="70"/>
  <c r="R24" i="70"/>
  <c r="S24" i="70"/>
  <c r="T24" i="70"/>
  <c r="L27" i="70"/>
  <c r="L28" i="70"/>
  <c r="L29" i="70"/>
  <c r="L30" i="70"/>
  <c r="L31" i="70"/>
  <c r="L32" i="70"/>
  <c r="L33" i="70"/>
  <c r="D34" i="70"/>
  <c r="F34" i="70"/>
  <c r="F54" i="70" s="1"/>
  <c r="H34" i="70"/>
  <c r="L34" i="70"/>
  <c r="P34" i="70"/>
  <c r="Q34" i="70"/>
  <c r="R34" i="70"/>
  <c r="S34" i="70"/>
  <c r="T34" i="70"/>
  <c r="D54" i="70"/>
  <c r="H54" i="70"/>
  <c r="D17" i="75"/>
  <c r="D36" i="75" s="1"/>
  <c r="D24" i="75"/>
  <c r="J24" i="75"/>
  <c r="J36" i="75" s="1"/>
  <c r="N24" i="75"/>
  <c r="N36" i="75" s="1"/>
  <c r="O24" i="75"/>
  <c r="P24" i="75"/>
  <c r="Q24" i="75"/>
  <c r="D34" i="75"/>
  <c r="J34" i="75"/>
  <c r="N34" i="75"/>
  <c r="O34" i="75"/>
  <c r="P34" i="75"/>
  <c r="P36" i="75" s="1"/>
  <c r="Q34" i="75"/>
  <c r="O36" i="75"/>
  <c r="Q36" i="75"/>
  <c r="J11" i="71"/>
  <c r="J17" i="71" s="1"/>
  <c r="J36" i="71" s="1"/>
  <c r="J12" i="71"/>
  <c r="J13" i="71"/>
  <c r="J15" i="71"/>
  <c r="J16" i="71"/>
  <c r="D17" i="71"/>
  <c r="N17" i="71"/>
  <c r="O17" i="71"/>
  <c r="P17" i="71"/>
  <c r="Q17" i="71"/>
  <c r="R17" i="71"/>
  <c r="S17" i="71"/>
  <c r="T17" i="71"/>
  <c r="U17" i="71"/>
  <c r="V17" i="71"/>
  <c r="W17" i="71"/>
  <c r="X17" i="71"/>
  <c r="Y17" i="71"/>
  <c r="Z17" i="71"/>
  <c r="AA17" i="71"/>
  <c r="AB17" i="71"/>
  <c r="AC17" i="71"/>
  <c r="J20" i="71"/>
  <c r="J21" i="71"/>
  <c r="J24" i="71" s="1"/>
  <c r="J22" i="71"/>
  <c r="J23" i="71"/>
  <c r="D24" i="71"/>
  <c r="N24" i="71"/>
  <c r="N36" i="71" s="1"/>
  <c r="O24" i="71"/>
  <c r="P24" i="71"/>
  <c r="Q24" i="71"/>
  <c r="R24" i="71"/>
  <c r="S24" i="71"/>
  <c r="T24" i="71"/>
  <c r="U24" i="71"/>
  <c r="V24" i="71"/>
  <c r="V36" i="71" s="1"/>
  <c r="W24" i="71"/>
  <c r="X24" i="71"/>
  <c r="Y24" i="71"/>
  <c r="Z24" i="71"/>
  <c r="AA24" i="71"/>
  <c r="AB24" i="71"/>
  <c r="AC24" i="71"/>
  <c r="J27" i="71"/>
  <c r="J28" i="71"/>
  <c r="J29" i="71"/>
  <c r="J30" i="71"/>
  <c r="J31" i="71"/>
  <c r="J32" i="71"/>
  <c r="J33" i="71"/>
  <c r="D34" i="71"/>
  <c r="J34" i="71"/>
  <c r="N34" i="71"/>
  <c r="O34" i="71"/>
  <c r="P34" i="71"/>
  <c r="Q34" i="71"/>
  <c r="R34" i="71"/>
  <c r="S34" i="71"/>
  <c r="T34" i="71"/>
  <c r="U34" i="71"/>
  <c r="U36" i="71" s="1"/>
  <c r="V34" i="71"/>
  <c r="W34" i="71"/>
  <c r="W36" i="71" s="1"/>
  <c r="X34" i="71"/>
  <c r="Y34" i="71"/>
  <c r="Z34" i="71"/>
  <c r="AA34" i="71"/>
  <c r="AB34" i="71"/>
  <c r="AC34" i="71"/>
  <c r="AC36" i="71" s="1"/>
  <c r="D36" i="71"/>
  <c r="P36" i="71"/>
  <c r="Q36" i="71"/>
  <c r="R36" i="71"/>
  <c r="S36" i="71"/>
  <c r="T36" i="71"/>
  <c r="X36" i="71"/>
  <c r="Y36" i="71"/>
  <c r="Z36" i="71"/>
  <c r="AA36" i="71"/>
  <c r="AB36" i="71"/>
  <c r="J11" i="72"/>
  <c r="J12" i="72"/>
  <c r="J17" i="72" s="1"/>
  <c r="J13" i="72"/>
  <c r="J14" i="72"/>
  <c r="J15" i="72"/>
  <c r="J16" i="72"/>
  <c r="D17" i="72"/>
  <c r="N17" i="72"/>
  <c r="O17" i="72"/>
  <c r="P17" i="72"/>
  <c r="Q17" i="72"/>
  <c r="R17" i="72"/>
  <c r="S17" i="72"/>
  <c r="T17" i="72"/>
  <c r="U17" i="72"/>
  <c r="V17" i="72"/>
  <c r="W17" i="72"/>
  <c r="X17" i="72"/>
  <c r="Y17" i="72"/>
  <c r="Z17" i="72"/>
  <c r="AA17" i="72"/>
  <c r="AB17" i="72"/>
  <c r="AC17" i="72"/>
  <c r="J20" i="72"/>
  <c r="J21" i="72"/>
  <c r="J22" i="72"/>
  <c r="J24" i="72" s="1"/>
  <c r="J23" i="72"/>
  <c r="D24" i="72"/>
  <c r="N24" i="72"/>
  <c r="O24" i="72"/>
  <c r="P24" i="72"/>
  <c r="Q24" i="72"/>
  <c r="R24" i="72"/>
  <c r="S24" i="72"/>
  <c r="T24" i="72"/>
  <c r="U24" i="72"/>
  <c r="V24" i="72"/>
  <c r="W24" i="72"/>
  <c r="X24" i="72"/>
  <c r="Y24" i="72"/>
  <c r="Z24" i="72"/>
  <c r="AA24" i="72"/>
  <c r="AB24" i="72"/>
  <c r="AC24" i="72"/>
  <c r="J27" i="72"/>
  <c r="J34" i="72" s="1"/>
  <c r="J28" i="72"/>
  <c r="J29" i="72"/>
  <c r="J30" i="72"/>
  <c r="J31" i="72"/>
  <c r="J32" i="72"/>
  <c r="J33" i="72"/>
  <c r="D34" i="72"/>
  <c r="N34" i="72"/>
  <c r="N36" i="72" s="1"/>
  <c r="O34" i="72"/>
  <c r="O36" i="72" s="1"/>
  <c r="P34" i="72"/>
  <c r="Q34" i="72"/>
  <c r="R34" i="72"/>
  <c r="S34" i="72"/>
  <c r="T34" i="72"/>
  <c r="U34" i="72"/>
  <c r="V34" i="72"/>
  <c r="W34" i="72"/>
  <c r="W36" i="72" s="1"/>
  <c r="X34" i="72"/>
  <c r="Y34" i="72"/>
  <c r="Z34" i="72"/>
  <c r="AA34" i="72"/>
  <c r="AB34" i="72"/>
  <c r="AC34" i="72"/>
  <c r="D36" i="72"/>
  <c r="P36" i="72"/>
  <c r="Q36" i="72"/>
  <c r="R36" i="72"/>
  <c r="S36" i="72"/>
  <c r="T36" i="72"/>
  <c r="U36" i="72"/>
  <c r="V36" i="72"/>
  <c r="X36" i="72"/>
  <c r="Y36" i="72"/>
  <c r="Z36" i="72"/>
  <c r="AA36" i="72"/>
  <c r="AB36" i="72"/>
  <c r="AC36" i="72"/>
  <c r="J11" i="73"/>
  <c r="J17" i="73" s="1"/>
  <c r="J36" i="73" s="1"/>
  <c r="J12" i="73"/>
  <c r="J13" i="73"/>
  <c r="F14" i="73"/>
  <c r="J14" i="73" s="1"/>
  <c r="J15" i="73"/>
  <c r="J16" i="73"/>
  <c r="D17" i="73"/>
  <c r="F17" i="73"/>
  <c r="N17" i="73"/>
  <c r="O17" i="73"/>
  <c r="P17" i="73"/>
  <c r="Q17" i="73"/>
  <c r="R17" i="73"/>
  <c r="S17" i="73"/>
  <c r="T17" i="73"/>
  <c r="U17" i="73"/>
  <c r="V17" i="73"/>
  <c r="W17" i="73"/>
  <c r="X17" i="73"/>
  <c r="Y17" i="73"/>
  <c r="Z17" i="73"/>
  <c r="AA17" i="73"/>
  <c r="AB17" i="73"/>
  <c r="AC17" i="73"/>
  <c r="J20" i="73"/>
  <c r="J24" i="73" s="1"/>
  <c r="J21" i="73"/>
  <c r="J22" i="73"/>
  <c r="J23" i="73"/>
  <c r="D24" i="73"/>
  <c r="N24" i="73"/>
  <c r="O24" i="73"/>
  <c r="P24" i="73"/>
  <c r="Q24" i="73"/>
  <c r="R24" i="73"/>
  <c r="S24" i="73"/>
  <c r="T24" i="73"/>
  <c r="U24" i="73"/>
  <c r="V24" i="73"/>
  <c r="W24" i="73"/>
  <c r="X24" i="73"/>
  <c r="Y24" i="73"/>
  <c r="Z24" i="73"/>
  <c r="AA24" i="73"/>
  <c r="AB24" i="73"/>
  <c r="AC24" i="73"/>
  <c r="J27" i="73"/>
  <c r="J28" i="73"/>
  <c r="J29" i="73"/>
  <c r="J30" i="73"/>
  <c r="J31" i="73"/>
  <c r="J32" i="73"/>
  <c r="J33" i="73"/>
  <c r="D34" i="73"/>
  <c r="J34" i="73"/>
  <c r="N34" i="73"/>
  <c r="O34" i="73"/>
  <c r="P34" i="73"/>
  <c r="Q34" i="73"/>
  <c r="R34" i="73"/>
  <c r="S34" i="73"/>
  <c r="T34" i="73"/>
  <c r="U34" i="73"/>
  <c r="V34" i="73"/>
  <c r="W34" i="73"/>
  <c r="X34" i="73"/>
  <c r="Y34" i="73"/>
  <c r="Z34" i="73"/>
  <c r="AA34" i="73"/>
  <c r="AB34" i="73"/>
  <c r="AC34" i="73"/>
  <c r="D36" i="73"/>
  <c r="F36" i="73"/>
  <c r="N36" i="73"/>
  <c r="O36" i="73"/>
  <c r="P36" i="73"/>
  <c r="Q36" i="73"/>
  <c r="R36" i="73"/>
  <c r="S36" i="73"/>
  <c r="T36" i="73"/>
  <c r="U36" i="73"/>
  <c r="V36" i="73"/>
  <c r="W36" i="73"/>
  <c r="X36" i="73"/>
  <c r="Y36" i="73"/>
  <c r="Z36" i="73"/>
  <c r="AA36" i="73"/>
  <c r="AB36" i="73"/>
  <c r="AC36" i="73"/>
  <c r="J11" i="74"/>
  <c r="J12" i="74"/>
  <c r="J17" i="74" s="1"/>
  <c r="J13" i="74"/>
  <c r="J14" i="74"/>
  <c r="J15" i="74"/>
  <c r="J16" i="74"/>
  <c r="D17" i="74"/>
  <c r="N17" i="74"/>
  <c r="O17" i="74"/>
  <c r="P17" i="74"/>
  <c r="Q17" i="74"/>
  <c r="R17" i="74"/>
  <c r="S17" i="74"/>
  <c r="T17" i="74"/>
  <c r="U17" i="74"/>
  <c r="V17" i="74"/>
  <c r="W17" i="74"/>
  <c r="X17" i="74"/>
  <c r="Y17" i="74"/>
  <c r="Z17" i="74"/>
  <c r="AA17" i="74"/>
  <c r="AB17" i="74"/>
  <c r="AC17" i="74"/>
  <c r="J20" i="74"/>
  <c r="J21" i="74"/>
  <c r="J22" i="74"/>
  <c r="J23" i="74"/>
  <c r="D24" i="74"/>
  <c r="J24" i="74"/>
  <c r="N24" i="74"/>
  <c r="O24" i="74"/>
  <c r="P24" i="74"/>
  <c r="Q24" i="74"/>
  <c r="R24" i="74"/>
  <c r="S24" i="74"/>
  <c r="T24" i="74"/>
  <c r="U24" i="74"/>
  <c r="U36" i="74" s="1"/>
  <c r="V24" i="74"/>
  <c r="W24" i="74"/>
  <c r="X24" i="74"/>
  <c r="Y24" i="74"/>
  <c r="Z24" i="74"/>
  <c r="AA24" i="74"/>
  <c r="AB24" i="74"/>
  <c r="AC24" i="74"/>
  <c r="AC36" i="74" s="1"/>
  <c r="J27" i="74"/>
  <c r="J28" i="74"/>
  <c r="J29" i="74"/>
  <c r="J30" i="74"/>
  <c r="J34" i="74" s="1"/>
  <c r="J31" i="74"/>
  <c r="J32" i="74"/>
  <c r="J33" i="74"/>
  <c r="D34" i="74"/>
  <c r="D36" i="74" s="1"/>
  <c r="N34" i="74"/>
  <c r="O34" i="74"/>
  <c r="P34" i="74"/>
  <c r="P36" i="74" s="1"/>
  <c r="Q34" i="74"/>
  <c r="R34" i="74"/>
  <c r="S34" i="74"/>
  <c r="T34" i="74"/>
  <c r="T36" i="74" s="1"/>
  <c r="U34" i="74"/>
  <c r="V34" i="74"/>
  <c r="W34" i="74"/>
  <c r="X34" i="74"/>
  <c r="X36" i="74" s="1"/>
  <c r="Y34" i="74"/>
  <c r="Z34" i="74"/>
  <c r="AA34" i="74"/>
  <c r="AB34" i="74"/>
  <c r="AB36" i="74" s="1"/>
  <c r="AC34" i="74"/>
  <c r="N36" i="74"/>
  <c r="O36" i="74"/>
  <c r="Q36" i="74"/>
  <c r="R36" i="74"/>
  <c r="S36" i="74"/>
  <c r="V36" i="74"/>
  <c r="W36" i="74"/>
  <c r="Y36" i="74"/>
  <c r="Z36" i="74"/>
  <c r="AA36" i="74"/>
  <c r="V36" i="46" l="1"/>
  <c r="W36" i="46"/>
  <c r="P36" i="46"/>
  <c r="T36" i="46"/>
  <c r="J17" i="46"/>
  <c r="J36" i="46" s="1"/>
  <c r="J34" i="46"/>
  <c r="N36" i="46"/>
  <c r="D36" i="46"/>
  <c r="AC36" i="46"/>
  <c r="U36" i="46"/>
  <c r="AE57" i="65"/>
  <c r="S180" i="65"/>
  <c r="W164" i="65"/>
  <c r="W180" i="65" s="1"/>
  <c r="M36" i="63"/>
  <c r="M40" i="63" s="1"/>
  <c r="Y92" i="65"/>
  <c r="Y97" i="65" s="1"/>
  <c r="Y164" i="65" s="1"/>
  <c r="Y180" i="65" s="1"/>
  <c r="J36" i="44"/>
  <c r="X97" i="64"/>
  <c r="Z97" i="64" s="1"/>
  <c r="AD97" i="67"/>
  <c r="AF77" i="67"/>
  <c r="AD79" i="67"/>
  <c r="AC97" i="65"/>
  <c r="AC164" i="65" s="1"/>
  <c r="AC180" i="65" s="1"/>
  <c r="X92" i="66"/>
  <c r="P164" i="64"/>
  <c r="P180" i="64" s="1"/>
  <c r="J36" i="74"/>
  <c r="L164" i="67"/>
  <c r="L180" i="67" s="1"/>
  <c r="P164" i="66"/>
  <c r="P180" i="66" s="1"/>
  <c r="X97" i="66"/>
  <c r="X164" i="66" s="1"/>
  <c r="X180" i="66" s="1"/>
  <c r="J36" i="48"/>
  <c r="AE89" i="65"/>
  <c r="J36" i="72"/>
  <c r="AF97" i="67"/>
  <c r="F164" i="67"/>
  <c r="X77" i="64"/>
  <c r="H43" i="69"/>
  <c r="Z88" i="64"/>
  <c r="E14" i="63"/>
  <c r="E36" i="63" s="1"/>
  <c r="E40" i="63" s="1"/>
  <c r="O36" i="71"/>
  <c r="AD162" i="67"/>
  <c r="F92" i="65"/>
  <c r="AC79" i="65"/>
  <c r="Z55" i="64"/>
  <c r="Z33" i="64"/>
  <c r="U36" i="43"/>
  <c r="AD35" i="67"/>
  <c r="AF35" i="67" s="1"/>
  <c r="AC89" i="65"/>
  <c r="AC35" i="65"/>
  <c r="AE35" i="65" s="1"/>
  <c r="F97" i="65" l="1"/>
  <c r="AC92" i="65"/>
  <c r="AE92" i="65" s="1"/>
  <c r="AE79" i="65"/>
  <c r="AD92" i="67"/>
  <c r="AF92" i="67" s="1"/>
  <c r="AF79" i="67"/>
  <c r="X164" i="64"/>
  <c r="AF164" i="67"/>
  <c r="F180" i="67"/>
  <c r="AF180" i="67" s="1"/>
  <c r="AD164" i="67"/>
  <c r="AD180" i="67" s="1"/>
  <c r="AF162" i="67"/>
  <c r="Z77" i="64"/>
  <c r="X79" i="64"/>
  <c r="AE97" i="65" l="1"/>
  <c r="F164" i="65"/>
  <c r="X92" i="64"/>
  <c r="Z92" i="64" s="1"/>
  <c r="Z79" i="64"/>
  <c r="Z164" i="64"/>
  <c r="X180" i="64"/>
  <c r="Z180" i="64" s="1"/>
  <c r="AE164" i="65" l="1"/>
  <c r="F180" i="65"/>
  <c r="AE180" i="65" s="1"/>
</calcChain>
</file>

<file path=xl/sharedStrings.xml><?xml version="1.0" encoding="utf-8"?>
<sst xmlns="http://schemas.openxmlformats.org/spreadsheetml/2006/main" count="5104" uniqueCount="582">
  <si>
    <t>2024 Cost Allocation Study - Four Rate Zones - With One Rate Zone Distribution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</si>
  <si>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</si>
  <si>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</si>
  <si>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</si>
  <si>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</si>
  <si>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</si>
  <si>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</si>
  <si>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</si>
  <si>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</si>
  <si>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</si>
  <si>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</si>
  <si>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</si>
  <si>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</si>
  <si>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</si>
  <si>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</si>
  <si>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</si>
  <si>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</si>
  <si>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</si>
  <si>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</si>
  <si>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</si>
  <si>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</si>
  <si>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</si>
  <si>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</si>
  <si>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</si>
  <si>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</si>
  <si>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</si>
  <si>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</si>
  <si>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</si>
  <si>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</si>
  <si>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</si>
  <si>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</si>
  <si>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</si>
  <si>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</si>
  <si>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</si>
  <si>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</si>
  <si>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</si>
  <si>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</si>
  <si>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t>Cost Allocation Study - Four Rate Zones - With One Rate Zone Distribution</t>
  </si>
  <si>
    <t>Revenue Requirement Summary - By Rate Class</t>
  </si>
  <si>
    <t xml:space="preserve">Revenue Requirement Summary - By Rate Class 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</si>
  <si>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</si>
  <si>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</si>
  <si>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</si>
  <si>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</si>
  <si>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</si>
  <si>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</si>
  <si>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</si>
  <si>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</si>
  <si>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</si>
  <si>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</si>
  <si>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</si>
  <si>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</si>
  <si>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</si>
  <si>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</si>
  <si>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</si>
  <si>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</si>
  <si>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</si>
  <si>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</si>
  <si>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</si>
  <si>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</si>
  <si>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</si>
  <si>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</si>
  <si>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</si>
  <si>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</si>
  <si>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</si>
  <si>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</si>
  <si>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</si>
  <si>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</si>
  <si>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</si>
  <si>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</si>
  <si>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</si>
  <si>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</si>
  <si>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</si>
  <si>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</si>
  <si>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</si>
  <si>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</si>
  <si>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</si>
  <si>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</si>
  <si>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</si>
  <si>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</si>
  <si>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Cost of Gas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</si>
  <si>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</si>
  <si>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</si>
  <si>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</si>
  <si>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</si>
  <si>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</si>
  <si>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</si>
  <si>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</si>
  <si>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</si>
  <si>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</si>
  <si>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</si>
  <si>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</si>
  <si>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</si>
  <si>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</si>
  <si>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</si>
  <si>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</si>
  <si>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</si>
  <si>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</si>
  <si>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</si>
  <si>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</si>
  <si>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</si>
  <si>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</si>
  <si>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</si>
  <si>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</si>
  <si>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</si>
  <si>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</si>
  <si>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</si>
  <si>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</si>
  <si>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</si>
  <si>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</si>
  <si>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</si>
  <si>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</si>
  <si>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</si>
  <si>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</si>
  <si>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</si>
  <si>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</si>
  <si>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</si>
  <si>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</si>
  <si>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</si>
  <si>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</si>
  <si>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</si>
  <si>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</si>
  <si>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</si>
  <si>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</si>
  <si>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</si>
  <si>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</si>
  <si>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</si>
  <si>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</si>
  <si>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</si>
  <si>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</si>
  <si>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</si>
  <si>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</si>
  <si>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</si>
  <si>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</si>
  <si>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</si>
  <si>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</si>
  <si>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</si>
  <si>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</si>
  <si>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</si>
  <si>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</si>
  <si>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</si>
  <si>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</si>
  <si>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</si>
  <si>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</si>
  <si>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</si>
  <si>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</si>
  <si>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</si>
  <si>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</si>
  <si>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</si>
  <si>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</si>
  <si>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</si>
  <si>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</si>
  <si>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</si>
  <si>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</si>
  <si>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</si>
  <si>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</si>
  <si>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</si>
  <si>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</si>
  <si>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</si>
  <si>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</si>
  <si>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</si>
  <si>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</si>
  <si>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</si>
  <si>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</si>
  <si>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</si>
  <si>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</si>
  <si>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</si>
  <si>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</si>
  <si>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</si>
  <si>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</si>
  <si>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</si>
  <si>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</si>
  <si>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</si>
  <si>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</si>
  <si>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</si>
  <si>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</si>
  <si>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</si>
  <si>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</si>
  <si>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</si>
  <si>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</si>
  <si>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</si>
  <si>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</si>
  <si>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</si>
  <si>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</si>
  <si>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</si>
  <si>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</si>
  <si>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</si>
  <si>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</si>
  <si>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</si>
  <si>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</si>
  <si>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</si>
  <si>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</si>
  <si>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</si>
  <si>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</si>
  <si>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</si>
  <si>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</si>
  <si>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</si>
  <si>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</si>
  <si>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</si>
  <si>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</si>
  <si>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</si>
  <si>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</si>
  <si>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</si>
  <si>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</si>
  <si>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</si>
  <si>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</si>
  <si>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</si>
  <si>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</si>
  <si>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</si>
  <si>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</si>
  <si>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</si>
  <si>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</si>
  <si>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</si>
  <si>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</si>
  <si>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</si>
  <si>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</si>
  <si>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</si>
  <si>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</si>
  <si>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</si>
  <si>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</si>
  <si>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</si>
  <si>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</si>
  <si>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</si>
  <si>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</si>
  <si>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</si>
  <si>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</si>
  <si>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</si>
  <si>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</si>
  <si>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</si>
  <si>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</si>
  <si>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</si>
  <si>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</si>
  <si>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</si>
  <si>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</si>
  <si>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</si>
  <si>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</si>
  <si>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</si>
  <si>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</si>
  <si>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</si>
  <si>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</si>
  <si>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</si>
  <si>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</si>
  <si>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</si>
  <si>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</si>
  <si>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</si>
  <si>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</si>
  <si>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</si>
  <si>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</si>
  <si>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</si>
  <si>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</si>
  <si>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</si>
  <si>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</si>
  <si>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</si>
  <si>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 xml:space="preserve">    Supervision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</si>
  <si>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</si>
  <si>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</si>
  <si>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</si>
  <si>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</si>
  <si>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</si>
  <si>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</si>
  <si>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</si>
  <si>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</si>
  <si>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</si>
  <si>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</si>
  <si>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</si>
  <si>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</si>
  <si>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</si>
  <si>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</si>
  <si>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</si>
  <si>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</si>
  <si>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</si>
  <si>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</si>
  <si>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</si>
  <si>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</si>
  <si>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</si>
  <si>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</si>
  <si>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</si>
  <si>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</si>
  <si>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</si>
  <si>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</si>
  <si>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</si>
  <si>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</si>
  <si>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</si>
  <si>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</si>
  <si>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</si>
  <si>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</si>
  <si>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</si>
  <si>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</si>
  <si>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</si>
  <si>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</si>
  <si>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</si>
  <si>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</si>
  <si>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</si>
  <si>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</si>
  <si>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</si>
  <si>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</si>
  <si>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</si>
  <si>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</si>
  <si>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</si>
  <si>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</si>
  <si>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</si>
  <si>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</si>
  <si>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</si>
  <si>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</si>
  <si>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</si>
  <si>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</si>
  <si>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</si>
  <si>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</si>
  <si>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</si>
  <si>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</si>
  <si>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</si>
  <si>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</si>
  <si>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</si>
  <si>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</si>
  <si>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</si>
  <si>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</si>
  <si>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</si>
  <si>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</si>
  <si>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 xml:space="preserve">      Supervision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</si>
  <si>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</si>
  <si>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</si>
  <si>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</si>
  <si>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</si>
  <si>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</si>
  <si>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</si>
  <si>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</si>
  <si>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Total Allocation by Rate Zone</t>
  </si>
  <si>
    <t xml:space="preserve">Total Revenue </t>
  </si>
  <si>
    <t xml:space="preserve">Total Direct </t>
  </si>
  <si>
    <t>Direct Assignment</t>
  </si>
  <si>
    <t>Balance to be</t>
  </si>
  <si>
    <t>Rate Zones</t>
  </si>
  <si>
    <t xml:space="preserve">Requirement </t>
  </si>
  <si>
    <t>Net of Other Revenue</t>
  </si>
  <si>
    <t xml:space="preserve">Allocated </t>
  </si>
  <si>
    <t>North</t>
  </si>
  <si>
    <t>East</t>
  </si>
  <si>
    <t>Central</t>
  </si>
  <si>
    <t>South</t>
  </si>
  <si>
    <t>Ex-franchise</t>
  </si>
  <si>
    <t>Gas Supply Revenue Requirement</t>
  </si>
  <si>
    <t>Gas Supply Commodity</t>
  </si>
  <si>
    <t>SUPPLY_VOL_SA</t>
  </si>
  <si>
    <t>Load Balancing - Transportation</t>
  </si>
  <si>
    <t>LOAD_BALANCING_SA</t>
  </si>
  <si>
    <t>Load Balancing - Commodity</t>
  </si>
  <si>
    <t>NETFROMSTOR_SA</t>
  </si>
  <si>
    <t>Transportation Demand</t>
  </si>
  <si>
    <t>TRANSPT_DEMAND_OPT_SA</t>
  </si>
  <si>
    <t>TRANS_DEMAND_SA</t>
  </si>
  <si>
    <t>Transportation Commodity</t>
  </si>
  <si>
    <t>TRANS_FUEL_SA</t>
  </si>
  <si>
    <t>ADMIN SA</t>
  </si>
  <si>
    <t>Total Gas Supply Revenue Requirement</t>
  </si>
  <si>
    <t>Storage Revenue Requirement</t>
  </si>
  <si>
    <t>Storage Demand - Deliverability</t>
  </si>
  <si>
    <t>Storage Demand - Space</t>
  </si>
  <si>
    <t>GASSTORALLO_SA</t>
  </si>
  <si>
    <t>STORAGEXCESS_SA</t>
  </si>
  <si>
    <t>Storage Demand - Operational Contingency</t>
  </si>
  <si>
    <t>OP_CONTINGENCY_SA</t>
  </si>
  <si>
    <t>Storage Commodity</t>
  </si>
  <si>
    <t>STORCOMM_SA</t>
  </si>
  <si>
    <t>Total Storage Revenue Requirement</t>
  </si>
  <si>
    <t>Transmission Revenue Requirement</t>
  </si>
  <si>
    <t>Transmission Demand - Dawn Station</t>
  </si>
  <si>
    <t>DAWNDEMAND_SA</t>
  </si>
  <si>
    <t>Transmission Demand - Kirkwall Station</t>
  </si>
  <si>
    <t>KIRKWALL_SA</t>
  </si>
  <si>
    <t>Transmission Demand - Parkway Station</t>
  </si>
  <si>
    <t>PKWY_SA</t>
  </si>
  <si>
    <t>Transmission Demand - Dawn Parkway</t>
  </si>
  <si>
    <t>D-PTRANS_SA</t>
  </si>
  <si>
    <t>Transmission Demand - Albion</t>
  </si>
  <si>
    <t>ALBIONTRANS_SA</t>
  </si>
  <si>
    <t>Transmission Demand - Panhandle St. Clair</t>
  </si>
  <si>
    <t>PAN_STCLAIR_SA</t>
  </si>
  <si>
    <t>Transmission Commodity</t>
  </si>
  <si>
    <t>TRANS_COMPFUEL_SA</t>
  </si>
  <si>
    <t>TRANSCOMM_SA</t>
  </si>
  <si>
    <t>Total Transmission Revenue Requirement</t>
  </si>
  <si>
    <t>Distribution Revenue Requirement (1)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</si>
  <si>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</si>
  <si>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</si>
  <si>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</si>
  <si>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</si>
  <si>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</si>
  <si>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</si>
  <si>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</si>
  <si>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</si>
  <si>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</si>
  <si>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</si>
  <si>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</si>
  <si>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SALESPROMO</t>
  </si>
  <si>
    <t>Distribution Commodity</t>
  </si>
  <si>
    <t>Total Distribution Revenue Requirement</t>
  </si>
  <si>
    <t xml:space="preserve">Total Revenue Requirement 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</si>
  <si>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</t>
    </r>
  </si>
  <si>
    <t>(1)</t>
  </si>
  <si>
    <t>Distribution Revenue Requirement allocated based on one rate zone. See pp. 11-12 for total allocation to rate classes.</t>
  </si>
  <si>
    <t>Total Allocation - North Rate Zone</t>
  </si>
  <si>
    <t xml:space="preserve">Total Allocation - North Rate Zone 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</si>
  <si>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</si>
  <si>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</si>
  <si>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</si>
  <si>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</si>
  <si>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</si>
  <si>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</si>
  <si>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</si>
  <si>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</si>
  <si>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</si>
  <si>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</si>
  <si>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</si>
  <si>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</si>
  <si>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</si>
  <si>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</si>
  <si>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</si>
  <si>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>SUPPLY_VOL</t>
  </si>
  <si>
    <t>LOAD_BALANCING</t>
  </si>
  <si>
    <t>NETFROMSTOR</t>
  </si>
  <si>
    <t>TRANSPT_DEMAND_OPT</t>
  </si>
  <si>
    <t>TRANSDEMAND</t>
  </si>
  <si>
    <t>TRANS_FUEL</t>
  </si>
  <si>
    <t>GASSTORALLO</t>
  </si>
  <si>
    <t>STORAGEXCESS</t>
  </si>
  <si>
    <t>OP_CONTINGENCY</t>
  </si>
  <si>
    <t>STORCOMM</t>
  </si>
  <si>
    <t>DAWN_DEMAND</t>
  </si>
  <si>
    <t>KIRKWALL_DEMAND</t>
  </si>
  <si>
    <t>PKWY_DEMAND</t>
  </si>
  <si>
    <t>D-PTRANS</t>
  </si>
  <si>
    <t>ALBIONTRANS</t>
  </si>
  <si>
    <t>TRANS_COMPFUEL</t>
  </si>
  <si>
    <t>TRANSCOMM</t>
  </si>
  <si>
    <t>Total Revenue Requirement Excluding Distribution (1)</t>
  </si>
  <si>
    <t>Total Allocation - East Rate Zone</t>
  </si>
  <si>
    <t xml:space="preserve">Total Allocation - East Rate Zone </t>
  </si>
  <si>
    <t>Total Allocation - Central Rate Zone</t>
  </si>
  <si>
    <t xml:space="preserve">Total Allocation - Central Rate Zone </t>
  </si>
  <si>
    <t>Total Allocation - South Rate Zone</t>
  </si>
  <si>
    <t xml:space="preserve">Total Allocation - South Rate Zone </t>
  </si>
  <si>
    <t>Total Allocation - Ex-franchise</t>
  </si>
  <si>
    <t>E60</t>
  </si>
  <si>
    <t>E70</t>
  </si>
  <si>
    <t>E72</t>
  </si>
  <si>
    <t>E80</t>
  </si>
  <si>
    <t>E82</t>
  </si>
  <si>
    <t>Note:</t>
  </si>
  <si>
    <t>Total Allocation</t>
  </si>
  <si>
    <t xml:space="preserve">Total Allocation </t>
  </si>
  <si>
    <t>(u)</t>
  </si>
  <si>
    <t>(v)</t>
  </si>
  <si>
    <t>(w)</t>
  </si>
  <si>
    <t>(x)</t>
  </si>
  <si>
    <t>Distribution Revenue Requirement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</si>
  <si>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</si>
  <si>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</si>
  <si>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</si>
  <si>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</si>
  <si>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</si>
  <si>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</si>
  <si>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</si>
  <si>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</si>
  <si>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</si>
  <si>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</si>
  <si>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</si>
  <si>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Allocation of Delivery Revenue Requirement by Rate Zone</t>
  </si>
  <si>
    <t>GS OPTIM SA</t>
  </si>
  <si>
    <t>Distribution Revenue Requirement allocated based on one rate zone. See pp. 11-12 for allocation of Delivery Revenue Requirement to rate classes.</t>
  </si>
  <si>
    <t>Allocation of Delivery Revenue Requirement - North Rate Zone</t>
  </si>
  <si>
    <t xml:space="preserve">Allocation of Delivery Revenue Requirement - North Rate Zone </t>
  </si>
  <si>
    <t>Allocation of Delivery Revenue Requirement - East Rate Zone</t>
  </si>
  <si>
    <t xml:space="preserve">Allocation of Delivery Revenue Requirement - East Rate Zone </t>
  </si>
  <si>
    <t>Allocation of Delivery Revenue Requirement - Central Rate Zone</t>
  </si>
  <si>
    <t xml:space="preserve">Allocation of Delivery Revenue Requirement - Central Rate Zone </t>
  </si>
  <si>
    <t>Allocation of Delivery Revenue Requirement - South Rate Zone</t>
  </si>
  <si>
    <t xml:space="preserve">Allocation of Delivery Revenue Requirement - South Rate Zone </t>
  </si>
  <si>
    <t>Allocation of Delivery Revenue Requirement - Ex-franchise</t>
  </si>
  <si>
    <t>Allocation of Delivery Revenue Requirement</t>
  </si>
  <si>
    <t xml:space="preserve">Allocation of Delivery Revenue Requirement </t>
  </si>
  <si>
    <t>Allocation of Gas Cost Revenue Requirement by Rate Zone</t>
  </si>
  <si>
    <t>Distribution Revenue Requirement allocated based on one rate zone. See pp. 11-12 for allocation of Gas Cost Revenue Requirement to rate classes.</t>
  </si>
  <si>
    <t>Allocation of Gas Cost Revenue Requirement - North Rate Zone</t>
  </si>
  <si>
    <t xml:space="preserve">Allocation of Gas Cost Revenue Requirement - North Rate Zone </t>
  </si>
  <si>
    <t>Allocation of Gas Cost Revenue Requirement - East Rate Zone</t>
  </si>
  <si>
    <t xml:space="preserve">Allocation of Gas Cost Revenue Requirement - East Rate Zone </t>
  </si>
  <si>
    <t>Allocation of Gas Cost Revenue Requirement - Central Rate Zone</t>
  </si>
  <si>
    <t xml:space="preserve">Allocation of Gas Cost Revenue Requirement - Central Rate Zone </t>
  </si>
  <si>
    <t>Allocation of Gas Cost Revenue Requirement - South Rate Zone</t>
  </si>
  <si>
    <t xml:space="preserve">Allocation of Gas Cost Revenue Requirement - South Rate Zone </t>
  </si>
  <si>
    <t>Allocation of Gas Cost Revenue Requirement - Ex-franchise</t>
  </si>
  <si>
    <t>Allocation of Gas Cost Revenue Requirement</t>
  </si>
  <si>
    <t xml:space="preserve">Allocation of Gas Cost Revenue Requirement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</si>
  <si>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</si>
  <si>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</si>
  <si>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</si>
  <si>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</si>
  <si>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</si>
  <si>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</si>
  <si>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</si>
  <si>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</si>
  <si>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</si>
  <si>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</si>
  <si>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</si>
  <si>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</si>
  <si>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 xml:space="preserve">Transmission Classification Factors </t>
  </si>
  <si>
    <t>Distribution Classification Factors</t>
  </si>
  <si>
    <t xml:space="preserve">Distribution </t>
  </si>
  <si>
    <t>Pressure &gt; 4"</t>
  </si>
  <si>
    <t xml:space="preserve">Distribution Classification Factors </t>
  </si>
  <si>
    <t>Allocation Factors - All Rate Zones</t>
  </si>
  <si>
    <t>Allocation Factors</t>
  </si>
  <si>
    <t>Ex-Franchise</t>
  </si>
  <si>
    <t>TRANSPT_DEM_OPT_SA</t>
  </si>
  <si>
    <t>ADMIN_SA</t>
  </si>
  <si>
    <t xml:space="preserve">Allocation Factors - All Rate Zones </t>
  </si>
  <si>
    <t>Gas Supply, Storage and Transmission Allocation Factors - North Rate Zone</t>
  </si>
  <si>
    <t>TRANSPT_DEM_OPT</t>
  </si>
  <si>
    <t>TRANS_DEMAND</t>
  </si>
  <si>
    <t>Gas Supply, Storage and Transmission Allocation Factors - East Rate Zone</t>
  </si>
  <si>
    <t xml:space="preserve">Gas Supply, Storage and Transmission Allocation Factors - East Rate Zone </t>
  </si>
  <si>
    <t>Gas Supply, Storage and Transmission Allocation Factors - Central Rate Zone</t>
  </si>
  <si>
    <t xml:space="preserve">Gas Supply, Storage and Transmission Allocation Factors - Central Rate Zone </t>
  </si>
  <si>
    <t>Gas Supply, Storage and Transmission Allocation Factors - South Rate Zone</t>
  </si>
  <si>
    <t xml:space="preserve">Gas Supply, Storage and Transmission Allocation Factors - South Rate Zone </t>
  </si>
  <si>
    <t>Gas Supply, Storage and Transmission Allocation Factors - Ex-franchise</t>
  </si>
  <si>
    <t>Distribution Allocation Factors</t>
  </si>
  <si>
    <t xml:space="preserve">Distribution Allocation Factors </t>
  </si>
  <si>
    <t>Mapping of Total Revenue Requirement to Rate Component by Rate Class</t>
  </si>
  <si>
    <t>In-franchise</t>
  </si>
  <si>
    <t xml:space="preserve">(d) </t>
  </si>
  <si>
    <t xml:space="preserve">(f) </t>
  </si>
  <si>
    <t>Delivery Revenue Requirement (1)</t>
  </si>
  <si>
    <t>Cost Allocation Study</t>
  </si>
  <si>
    <t>Adjustments</t>
  </si>
  <si>
    <t>Total Delivery Revenue Requirement</t>
  </si>
  <si>
    <t>Rate Design Component</t>
  </si>
  <si>
    <t>Monthly Customer Charge</t>
  </si>
  <si>
    <t>Delivery Demand Charge</t>
  </si>
  <si>
    <t xml:space="preserve">  Common Allocation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</si>
  <si>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</si>
  <si>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</si>
  <si>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</si>
  <si>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</si>
  <si>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</si>
  <si>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 xml:space="preserve">Cost Allocation Study </t>
  </si>
  <si>
    <t>Total Gas Cost Revenue Requirement</t>
  </si>
  <si>
    <t xml:space="preserve"> North</t>
  </si>
  <si>
    <t xml:space="preserve"> East</t>
  </si>
  <si>
    <t xml:space="preserve"> Central</t>
  </si>
  <si>
    <t xml:space="preserve"> South </t>
  </si>
  <si>
    <t>Customer Supplied Fuel</t>
  </si>
  <si>
    <t>Total Revenue Requirement (3)</t>
  </si>
  <si>
    <t>Notes: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</si>
  <si>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</si>
  <si>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</si>
  <si>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</si>
  <si>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</si>
  <si>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</si>
  <si>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</si>
  <si>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</si>
  <si>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 xml:space="preserve">Load Balancing - Transportation </t>
  </si>
  <si>
    <t xml:space="preserve">South 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</si>
  <si>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</si>
  <si>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</si>
  <si>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</si>
  <si>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</si>
  <si>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</si>
  <si>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</si>
  <si>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Total Adjusted Delivery Revenue Requirement</t>
  </si>
  <si>
    <t>Proposed Delivery Revenue Requirement by Rate Design Component</t>
  </si>
  <si>
    <t>Total Delivery Revenue Requirement (3)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</si>
  <si>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</si>
  <si>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</si>
  <si>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Proposed delivery revenue requirement by rate class per Phase 3 Exhibit 8, Tab 2, Schedule 14, Attachment 1, page 2, column (e).</t>
  </si>
  <si>
    <t>Mapping of Gas Cost Revenue Requirement to Rate Component by Rate Class</t>
  </si>
  <si>
    <t>Allocation of Gas Cost Revenue Requirement (1)</t>
  </si>
  <si>
    <t xml:space="preserve">Proposed Gas Cost Revenue Requirement by Rate Design Component </t>
  </si>
  <si>
    <t xml:space="preserve"> Common Allocation</t>
  </si>
  <si>
    <t>Total Gas Cost Revenue Requirement (2)</t>
  </si>
  <si>
    <t>Allocation of gas cost revenue requirement by rate class per the cost allocation study at Attachment 10.</t>
  </si>
  <si>
    <t>Proposed gas cost revenue requirement by rate class per Phase 3 Exhibit 8, Tab 2, Schedule 14,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</si>
</sst>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#,##0_);\(#,##0\);\-"/>
    <numFmt numFmtId="169" formatCode="0.00000%"/>
    <numFmt numFmtId="170" formatCode="0.000000000%"/>
    <numFmt numFmtId="171" formatCode="0.0%"/>
    <numFmt numFmtId="172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0" xfId="0" applyFont="1" applyFill="1"/>
    <xf numFmtId="0" fontId="16" fillId="3" borderId="0" xfId="0" applyFont="1" applyFill="1" applyAlignment="1">
      <alignment horizontal="center"/>
    </xf>
    <xf numFmtId="0" fontId="17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3" fillId="3" borderId="0" xfId="0" applyFont="1" applyFill="1"/>
    <xf numFmtId="0" fontId="16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10" fontId="5" fillId="0" borderId="0" xfId="0" applyNumberFormat="1" applyFont="1"/>
    <xf numFmtId="43" fontId="5" fillId="0" borderId="0" xfId="0" applyNumberFormat="1" applyFont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164" fontId="3" fillId="2" borderId="5" xfId="0" applyNumberFormat="1" applyFont="1" applyFill="1" applyBorder="1"/>
    <xf numFmtId="0" fontId="12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43" fontId="5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9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Continuous"/>
    </xf>
    <xf numFmtId="0" fontId="5" fillId="2" borderId="0" xfId="0" applyFont="1" applyFill="1" applyAlignment="1">
      <alignment horizontal="left" indent="1"/>
    </xf>
    <xf numFmtId="165" fontId="5" fillId="2" borderId="1" xfId="1" applyNumberFormat="1" applyFont="1" applyFill="1" applyBorder="1"/>
    <xf numFmtId="165" fontId="5" fillId="2" borderId="0" xfId="6" applyNumberFormat="1" applyFont="1" applyFill="1"/>
    <xf numFmtId="164" fontId="5" fillId="2" borderId="1" xfId="6" applyNumberFormat="1" applyFont="1" applyFill="1" applyBorder="1"/>
    <xf numFmtId="164" fontId="5" fillId="2" borderId="3" xfId="6" applyNumberFormat="1" applyFont="1" applyFill="1" applyBorder="1"/>
    <xf numFmtId="164" fontId="5" fillId="2" borderId="4" xfId="6" applyNumberFormat="1" applyFont="1" applyFill="1" applyBorder="1"/>
    <xf numFmtId="0" fontId="5" fillId="0" borderId="0" xfId="0" quotePrefix="1" applyFont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3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13" fillId="2" borderId="0" xfId="0" applyNumberFormat="1" applyFont="1" applyFill="1"/>
    <xf numFmtId="165" fontId="5" fillId="2" borderId="0" xfId="1" applyNumberFormat="1" applyFont="1" applyFill="1"/>
    <xf numFmtId="165" fontId="5" fillId="0" borderId="0" xfId="0" applyNumberFormat="1" applyFont="1" applyAlignment="1">
      <alignment horizontal="center"/>
    </xf>
    <xf numFmtId="164" fontId="3" fillId="0" borderId="0" xfId="6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43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6" applyNumberFormat="1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7" fillId="0" borderId="0" xfId="0" applyFont="1"/>
    <xf numFmtId="0" fontId="13" fillId="0" borderId="0" xfId="0" quotePrefix="1" applyFont="1" applyAlignment="1">
      <alignment horizontal="center"/>
    </xf>
    <xf numFmtId="164" fontId="13" fillId="0" borderId="0" xfId="6" applyNumberFormat="1" applyFont="1" applyFill="1"/>
    <xf numFmtId="164" fontId="5" fillId="0" borderId="0" xfId="6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3" fillId="0" borderId="3" xfId="0" applyNumberFormat="1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3" fillId="0" borderId="0" xfId="6" applyFont="1" applyFill="1" applyBorder="1"/>
    <xf numFmtId="0" fontId="11" fillId="0" borderId="0" xfId="0" applyFont="1" applyAlignment="1">
      <alignment horizontal="center"/>
    </xf>
    <xf numFmtId="9" fontId="3" fillId="0" borderId="0" xfId="1" applyFont="1" applyFill="1"/>
    <xf numFmtId="43" fontId="3" fillId="0" borderId="0" xfId="6" applyFont="1" applyFill="1"/>
    <xf numFmtId="167" fontId="3" fillId="0" borderId="0" xfId="13" applyNumberFormat="1" applyFont="1" applyFill="1" applyBorder="1"/>
    <xf numFmtId="43" fontId="5" fillId="0" borderId="0" xfId="6" applyFont="1" applyFill="1"/>
    <xf numFmtId="0" fontId="17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9" fontId="5" fillId="0" borderId="0" xfId="0" applyNumberFormat="1" applyFont="1"/>
    <xf numFmtId="170" fontId="5" fillId="0" borderId="0" xfId="0" applyNumberFormat="1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10" fontId="3" fillId="0" borderId="0" xfId="1" applyNumberFormat="1" applyFont="1" applyFill="1" applyBorder="1"/>
    <xf numFmtId="43" fontId="3" fillId="0" borderId="0" xfId="18" applyFont="1" applyFill="1" applyBorder="1"/>
    <xf numFmtId="171" fontId="5" fillId="0" borderId="0" xfId="0" applyNumberFormat="1" applyFont="1"/>
    <xf numFmtId="10" fontId="3" fillId="0" borderId="0" xfId="1" applyNumberFormat="1" applyFont="1" applyFill="1"/>
    <xf numFmtId="9" fontId="3" fillId="0" borderId="0" xfId="1" applyFont="1" applyFill="1" applyBorder="1"/>
    <xf numFmtId="10" fontId="3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3" fillId="0" borderId="0" xfId="5"/>
    <xf numFmtId="164" fontId="9" fillId="0" borderId="0" xfId="6" applyNumberFormat="1" applyFont="1" applyFill="1" applyBorder="1"/>
    <xf numFmtId="164" fontId="19" fillId="0" borderId="0" xfId="6" applyNumberFormat="1" applyFont="1" applyFill="1" applyBorder="1" applyAlignment="1">
      <alignment horizontal="right"/>
    </xf>
    <xf numFmtId="168" fontId="19" fillId="0" borderId="0" xfId="13" applyNumberFormat="1" applyFont="1" applyBorder="1" applyAlignment="1">
      <alignment horizontal="right"/>
    </xf>
    <xf numFmtId="0" fontId="21" fillId="0" borderId="0" xfId="0" applyFont="1"/>
    <xf numFmtId="0" fontId="5" fillId="0" borderId="1" xfId="0" applyFont="1" applyBorder="1" applyAlignment="1">
      <alignment horizontal="center" wrapText="1"/>
    </xf>
    <xf numFmtId="49" fontId="6" fillId="0" borderId="0" xfId="0" applyNumberFormat="1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1"/>
    </xf>
    <xf numFmtId="49" fontId="5" fillId="0" borderId="0" xfId="0" applyNumberFormat="1" applyFont="1"/>
    <xf numFmtId="164" fontId="5" fillId="0" borderId="3" xfId="0" applyNumberFormat="1" applyFont="1" applyBorder="1"/>
    <xf numFmtId="49" fontId="5" fillId="4" borderId="0" xfId="0" applyNumberFormat="1" applyFont="1" applyFill="1" applyAlignment="1">
      <alignment horizontal="left"/>
    </xf>
    <xf numFmtId="164" fontId="5" fillId="4" borderId="0" xfId="6" applyNumberFormat="1" applyFont="1" applyFill="1"/>
    <xf numFmtId="49" fontId="5" fillId="5" borderId="0" xfId="0" applyNumberFormat="1" applyFont="1" applyFill="1" applyAlignment="1">
      <alignment horizontal="left"/>
    </xf>
    <xf numFmtId="164" fontId="5" fillId="5" borderId="0" xfId="6" applyNumberFormat="1" applyFont="1" applyFill="1"/>
    <xf numFmtId="49" fontId="5" fillId="5" borderId="0" xfId="0" applyNumberFormat="1" applyFont="1" applyFill="1" applyAlignment="1">
      <alignment horizontal="left" indent="1"/>
    </xf>
    <xf numFmtId="49" fontId="5" fillId="5" borderId="0" xfId="0" applyNumberFormat="1" applyFont="1" applyFill="1" applyAlignment="1">
      <alignment horizontal="left" indent="2"/>
    </xf>
    <xf numFmtId="49" fontId="5" fillId="6" borderId="0" xfId="0" applyNumberFormat="1" applyFont="1" applyFill="1" applyAlignment="1">
      <alignment horizontal="left"/>
    </xf>
    <xf numFmtId="164" fontId="5" fillId="6" borderId="0" xfId="6" applyNumberFormat="1" applyFont="1" applyFill="1"/>
    <xf numFmtId="49" fontId="5" fillId="7" borderId="0" xfId="0" applyNumberFormat="1" applyFont="1" applyFill="1" applyAlignment="1">
      <alignment horizontal="left"/>
    </xf>
    <xf numFmtId="164" fontId="5" fillId="7" borderId="0" xfId="6" applyNumberFormat="1" applyFont="1" applyFill="1"/>
    <xf numFmtId="49" fontId="5" fillId="7" borderId="0" xfId="0" applyNumberFormat="1" applyFont="1" applyFill="1" applyAlignment="1">
      <alignment horizontal="left" indent="2"/>
    </xf>
    <xf numFmtId="49" fontId="5" fillId="8" borderId="0" xfId="0" applyNumberFormat="1" applyFont="1" applyFill="1" applyAlignment="1">
      <alignment horizontal="left"/>
    </xf>
    <xf numFmtId="164" fontId="5" fillId="8" borderId="0" xfId="6" applyNumberFormat="1" applyFont="1" applyFill="1"/>
    <xf numFmtId="49" fontId="5" fillId="8" borderId="0" xfId="0" applyNumberFormat="1" applyFont="1" applyFill="1" applyAlignment="1">
      <alignment horizontal="left" indent="2"/>
    </xf>
    <xf numFmtId="49" fontId="3" fillId="9" borderId="0" xfId="13" applyNumberFormat="1" applyFont="1" applyFill="1" applyAlignment="1">
      <alignment horizontal="left"/>
    </xf>
    <xf numFmtId="164" fontId="5" fillId="9" borderId="0" xfId="6" applyNumberFormat="1" applyFont="1" applyFill="1"/>
    <xf numFmtId="164" fontId="0" fillId="0" borderId="0" xfId="0" applyNumberFormat="1"/>
    <xf numFmtId="164" fontId="5" fillId="9" borderId="0" xfId="0" applyNumberFormat="1" applyFont="1" applyFill="1" applyAlignment="1">
      <alignment horizontal="right" indent="1"/>
    </xf>
    <xf numFmtId="49" fontId="3" fillId="6" borderId="0" xfId="0" applyNumberFormat="1" applyFont="1" applyFill="1" applyAlignment="1">
      <alignment horizontal="left"/>
    </xf>
    <xf numFmtId="49" fontId="5" fillId="7" borderId="0" xfId="13" applyNumberFormat="1" applyFont="1" applyFill="1" applyAlignment="1">
      <alignment horizontal="left" indent="1"/>
    </xf>
    <xf numFmtId="49" fontId="5" fillId="8" borderId="0" xfId="13" applyNumberFormat="1" applyFont="1" applyFill="1" applyAlignment="1">
      <alignment horizontal="left" indent="1"/>
    </xf>
    <xf numFmtId="49" fontId="3" fillId="10" borderId="0" xfId="0" applyNumberFormat="1" applyFont="1" applyFill="1" applyAlignment="1">
      <alignment horizontal="left"/>
    </xf>
    <xf numFmtId="164" fontId="5" fillId="10" borderId="0" xfId="6" applyNumberFormat="1" applyFont="1" applyFill="1"/>
    <xf numFmtId="0" fontId="5" fillId="0" borderId="0" xfId="0" quotePrefix="1" applyFont="1" applyAlignment="1">
      <alignment horizontal="right"/>
    </xf>
    <xf numFmtId="0" fontId="22" fillId="0" borderId="0" xfId="0" applyFont="1"/>
    <xf numFmtId="164" fontId="5" fillId="0" borderId="0" xfId="13" applyNumberFormat="1" applyFont="1" applyAlignment="1">
      <alignment horizontal="left" indent="2"/>
    </xf>
    <xf numFmtId="164" fontId="3" fillId="7" borderId="0" xfId="6" applyNumberFormat="1" applyFont="1" applyFill="1"/>
    <xf numFmtId="164" fontId="3" fillId="5" borderId="0" xfId="6" applyNumberFormat="1" applyFont="1" applyFill="1"/>
    <xf numFmtId="164" fontId="3" fillId="8" borderId="0" xfId="6" applyNumberFormat="1" applyFont="1" applyFill="1"/>
    <xf numFmtId="164" fontId="3" fillId="9" borderId="0" xfId="6" applyNumberFormat="1" applyFont="1" applyFill="1"/>
    <xf numFmtId="164" fontId="3" fillId="4" borderId="0" xfId="6" applyNumberFormat="1" applyFont="1" applyFill="1"/>
    <xf numFmtId="164" fontId="3" fillId="0" borderId="2" xfId="6" applyNumberFormat="1" applyFont="1" applyBorder="1"/>
    <xf numFmtId="164" fontId="7" fillId="0" borderId="0" xfId="0" applyNumberFormat="1" applyFont="1"/>
    <xf numFmtId="0" fontId="5" fillId="4" borderId="0" xfId="0" applyFont="1" applyFill="1" applyAlignment="1">
      <alignment horizontal="left"/>
    </xf>
    <xf numFmtId="0" fontId="19" fillId="0" borderId="0" xfId="0" applyFont="1"/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horizontal="left" indent="1"/>
    </xf>
    <xf numFmtId="0" fontId="5" fillId="5" borderId="0" xfId="0" applyFont="1" applyFill="1" applyAlignment="1">
      <alignment horizontal="left" indent="2"/>
    </xf>
    <xf numFmtId="0" fontId="5" fillId="6" borderId="0" xfId="0" applyFont="1" applyFill="1" applyAlignment="1">
      <alignment horizontal="left"/>
    </xf>
    <xf numFmtId="164" fontId="3" fillId="6" borderId="0" xfId="6" applyNumberFormat="1" applyFont="1" applyFill="1"/>
    <xf numFmtId="0" fontId="5" fillId="7" borderId="0" xfId="0" applyFont="1" applyFill="1" applyAlignment="1">
      <alignment horizontal="left"/>
    </xf>
    <xf numFmtId="0" fontId="5" fillId="7" borderId="0" xfId="0" applyFont="1" applyFill="1" applyAlignment="1">
      <alignment horizontal="left" indent="2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left" indent="2"/>
    </xf>
    <xf numFmtId="164" fontId="3" fillId="9" borderId="0" xfId="13" applyNumberFormat="1" applyFont="1" applyFill="1" applyAlignment="1">
      <alignment horizontal="left"/>
    </xf>
    <xf numFmtId="164" fontId="3" fillId="9" borderId="0" xfId="0" applyNumberFormat="1" applyFont="1" applyFill="1" applyAlignment="1">
      <alignment horizontal="left" indent="1"/>
    </xf>
    <xf numFmtId="164" fontId="3" fillId="0" borderId="0" xfId="18" applyNumberFormat="1" applyFont="1" applyFill="1"/>
    <xf numFmtId="164" fontId="3" fillId="7" borderId="0" xfId="18" applyNumberFormat="1" applyFont="1" applyFill="1"/>
    <xf numFmtId="164" fontId="3" fillId="9" borderId="0" xfId="18" applyNumberFormat="1" applyFont="1" applyFill="1"/>
    <xf numFmtId="164" fontId="3" fillId="10" borderId="0" xfId="6" applyNumberFormat="1" applyFont="1" applyFill="1"/>
    <xf numFmtId="0" fontId="22" fillId="2" borderId="0" xfId="0" applyFont="1" applyFill="1"/>
    <xf numFmtId="164" fontId="3" fillId="6" borderId="0" xfId="6" quotePrefix="1" applyNumberFormat="1" applyFont="1" applyFill="1"/>
    <xf numFmtId="164" fontId="3" fillId="10" borderId="0" xfId="6" quotePrefix="1" applyNumberFormat="1" applyFont="1" applyFill="1"/>
    <xf numFmtId="164" fontId="3" fillId="0" borderId="0" xfId="6" quotePrefix="1" applyNumberFormat="1" applyFont="1" applyFill="1"/>
    <xf numFmtId="0" fontId="3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left" indent="1"/>
    </xf>
    <xf numFmtId="164" fontId="3" fillId="5" borderId="0" xfId="13" applyNumberFormat="1" applyFont="1" applyFill="1" applyAlignment="1">
      <alignment horizontal="left" indent="1"/>
    </xf>
    <xf numFmtId="0" fontId="3" fillId="6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164" fontId="3" fillId="7" borderId="0" xfId="13" applyNumberFormat="1" applyFont="1" applyFill="1" applyAlignment="1">
      <alignment horizontal="left" indent="1"/>
    </xf>
    <xf numFmtId="0" fontId="3" fillId="8" borderId="0" xfId="0" applyFont="1" applyFill="1" applyAlignment="1">
      <alignment horizontal="left"/>
    </xf>
    <xf numFmtId="164" fontId="3" fillId="8" borderId="0" xfId="13" applyNumberFormat="1" applyFont="1" applyFill="1" applyAlignment="1">
      <alignment horizontal="left" indent="1"/>
    </xf>
    <xf numFmtId="0" fontId="3" fillId="10" borderId="0" xfId="0" applyFont="1" applyFill="1" applyAlignment="1">
      <alignment horizontal="left"/>
    </xf>
    <xf numFmtId="172" fontId="0" fillId="0" borderId="0" xfId="0" applyNumberFormat="1"/>
    <xf numFmtId="164" fontId="3" fillId="0" borderId="0" xfId="6" applyNumberFormat="1" applyFont="1"/>
    <xf numFmtId="0" fontId="6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65D9EBD5-9671-4711-A3BC-8AFAD61718DA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1469-6197-41DC-9319-DB8CDBC26452}">
  <sheetPr>
    <pageSetUpPr fitToPage="1"/>
  </sheetPr>
  <dimension ref="A1:O139"/>
  <sheetViews>
    <sheetView view="pageBreakPreview" zoomScale="80" zoomScaleNormal="100" zoomScaleSheetLayoutView="80" workbookViewId="0">
      <selection activeCell="G18" sqref="G18"/>
    </sheetView>
  </sheetViews>
  <sheetFormatPr defaultColWidth="9.140625" defaultRowHeight="12.75" x14ac:dyDescent="0.2"/>
  <cols>
    <col min="1" max="1" width="6.5703125" style="26" customWidth="1"/>
    <col min="2" max="2" width="1.85546875" style="1" customWidth="1"/>
    <col min="3" max="3" width="41.85546875" style="1" bestFit="1" customWidth="1"/>
    <col min="4" max="4" width="1.85546875" style="1" customWidth="1"/>
    <col min="5" max="5" width="13.85546875" style="1" customWidth="1"/>
    <col min="6" max="6" width="1.85546875" style="1" customWidth="1"/>
    <col min="7" max="7" width="12.5703125" style="1" customWidth="1"/>
    <col min="8" max="8" width="1.85546875" style="1" customWidth="1"/>
    <col min="9" max="9" width="12.5703125" style="1" customWidth="1"/>
    <col min="10" max="10" width="1.85546875" style="1" customWidth="1"/>
    <col min="11" max="11" width="12.5703125" style="1" customWidth="1"/>
    <col min="12" max="12" width="1.85546875" style="1" customWidth="1"/>
    <col min="13" max="13" width="12.5703125" style="1" customWidth="1"/>
    <col min="14" max="16384" width="9.140625" style="1"/>
  </cols>
  <sheetData>
    <row r="1" spans="1:15" ht="82.15" customHeight="1" x14ac:dyDescent="0.2">
      <c r="M1" s="7"/>
    </row>
    <row r="2" spans="1:15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ht="16.7" customHeight="1" x14ac:dyDescent="0.2">
      <c r="A8" s="116" t="s">
        <v>5</v>
      </c>
      <c r="C8" s="2" t="s">
        <v>6</v>
      </c>
      <c r="E8" s="116" t="s">
        <v>7</v>
      </c>
      <c r="F8" s="26"/>
      <c r="G8" s="116" t="s">
        <v>8</v>
      </c>
      <c r="H8" s="26"/>
      <c r="I8" s="116" t="s">
        <v>9</v>
      </c>
      <c r="J8" s="26"/>
      <c r="K8" s="116" t="s">
        <v>10</v>
      </c>
      <c r="L8" s="26"/>
      <c r="M8" s="116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04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>
        <v>0</v>
      </c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176362.21253862116</v>
      </c>
      <c r="F32" s="23"/>
      <c r="G32" s="23">
        <v>2104.1517941099964</v>
      </c>
      <c r="H32" s="23"/>
      <c r="I32" s="23">
        <v>10406.16849402005</v>
      </c>
      <c r="J32" s="23"/>
      <c r="K32" s="23">
        <v>12393.267122205594</v>
      </c>
      <c r="L32" s="23"/>
      <c r="M32" s="23">
        <v>151458.62512828552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</v>
      </c>
      <c r="F33" s="10"/>
      <c r="G33" s="24">
        <v>4758.6044086021757</v>
      </c>
      <c r="H33" s="23"/>
      <c r="I33" s="24">
        <v>13722.899779797006</v>
      </c>
      <c r="J33" s="23"/>
      <c r="K33" s="24">
        <v>15289.379593203619</v>
      </c>
      <c r="L33" s="23"/>
      <c r="M33" s="24">
        <v>184250.05767693272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109276.40884090039</v>
      </c>
      <c r="L34" s="10"/>
      <c r="M34" s="10">
        <f>SUM(M24:M33)</f>
        <v>946939.37237353227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</sheetData>
  <pageMargins left="0.70866141732283505" right="0.70866141732283505" top="0.74803149606299202" bottom="0.74803149606299202" header="0.31496062992126" footer="0.31496062992126"/>
  <pageSetup scale="72" fitToHeight="0" orientation="portrait" blackAndWhite="1" r:id="rId1"/>
  <headerFooter scaleWithDoc="0">
    <oddHeader>&amp;R&amp;"Arial,Regular"&amp;10Filed: 2025-02-28
EB-2025-0064
Phase 3 Exhibit 7
Tab 3
Schedule 6
Attachment 1
Page &amp;P of &amp;N</oddHeader>
  </headerFooter>
  <rowBreaks count="1" manualBreakCount="1"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D62D-004B-4734-B3CA-E614621314FA}">
  <dimension ref="A1:AD43"/>
  <sheetViews>
    <sheetView view="pageBreakPreview" zoomScale="60" zoomScaleNormal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1" spans="1:30" ht="67.150000000000006" customHeight="1" x14ac:dyDescent="0.2"/>
    <row r="2" spans="1:30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</row>
    <row r="3" spans="1:30" ht="14.45" customHeight="1" x14ac:dyDescent="0.2">
      <c r="A3" s="245" t="s">
        <v>435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436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171281.42699551882</v>
      </c>
      <c r="J11" s="17">
        <f>D11-F11</f>
        <v>171281.42699551882</v>
      </c>
      <c r="L11" s="19" t="s">
        <v>417</v>
      </c>
      <c r="N11" s="17">
        <v>107077.9082946657</v>
      </c>
      <c r="O11" s="17">
        <v>44718.723227184499</v>
      </c>
      <c r="P11" s="17">
        <v>4739.9645739549806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22.42356009414112</v>
      </c>
      <c r="Z11" s="17">
        <v>51.165169683161274</v>
      </c>
      <c r="AA11" s="17">
        <v>0</v>
      </c>
      <c r="AB11" s="17">
        <v>14671.24216993634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113132.98568058645</v>
      </c>
      <c r="J12" s="17">
        <f t="shared" ref="J12:J16" si="0">D12-F12</f>
        <v>113132.98568058645</v>
      </c>
      <c r="L12" s="19" t="s">
        <v>418</v>
      </c>
      <c r="N12" s="17">
        <v>60133.479041541388</v>
      </c>
      <c r="O12" s="17">
        <v>43879.6570524985</v>
      </c>
      <c r="P12" s="17">
        <v>3838.7075900112186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2.8548561482142363</v>
      </c>
      <c r="Z12" s="17">
        <v>0</v>
      </c>
      <c r="AA12" s="17">
        <v>0</v>
      </c>
      <c r="AB12" s="17">
        <v>5278.2871403871386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4921.5952390358507</v>
      </c>
      <c r="J13" s="17">
        <f t="shared" si="0"/>
        <v>4921.5952390358507</v>
      </c>
      <c r="L13" s="19" t="s">
        <v>419</v>
      </c>
      <c r="N13" s="17">
        <v>2615.9713047182267</v>
      </c>
      <c r="O13" s="17">
        <v>1908.8854584800438</v>
      </c>
      <c r="P13" s="17">
        <v>166.9943110348934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0.12419407428044621</v>
      </c>
      <c r="Z13" s="17">
        <v>0</v>
      </c>
      <c r="AA13" s="17">
        <v>0</v>
      </c>
      <c r="AB13" s="17">
        <v>229.61997072840654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89300.663327457907</v>
      </c>
      <c r="F14" s="35">
        <v>-5578.3288292312427</v>
      </c>
      <c r="H14" s="19" t="s">
        <v>420</v>
      </c>
      <c r="J14" s="17">
        <f t="shared" si="0"/>
        <v>94878.992156689143</v>
      </c>
      <c r="L14" s="19" t="s">
        <v>421</v>
      </c>
      <c r="N14" s="17">
        <v>42669.606062196573</v>
      </c>
      <c r="O14" s="17">
        <v>26990.224155622342</v>
      </c>
      <c r="P14" s="17">
        <v>10421.481229805597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1492.4650152532145</v>
      </c>
      <c r="Z14" s="17">
        <v>331.36232218437368</v>
      </c>
      <c r="AA14" s="17">
        <v>0</v>
      </c>
      <c r="AB14" s="17">
        <v>7395.5245423958231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11975.321647742401</v>
      </c>
      <c r="J15" s="17">
        <f t="shared" si="0"/>
        <v>11975.321647742401</v>
      </c>
      <c r="L15" s="19" t="s">
        <v>422</v>
      </c>
      <c r="N15" s="17">
        <v>5707.9925009806475</v>
      </c>
      <c r="O15" s="17">
        <v>3620.9924208194625</v>
      </c>
      <c r="P15" s="17">
        <v>1402.5308566882625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201.35219588362136</v>
      </c>
      <c r="Z15" s="17">
        <v>44.704921403869363</v>
      </c>
      <c r="AA15" s="17">
        <v>0</v>
      </c>
      <c r="AB15" s="17">
        <v>997.74875196653659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1924.0140421745807</v>
      </c>
      <c r="J16" s="17">
        <f t="shared" si="0"/>
        <v>1924.0140421745807</v>
      </c>
      <c r="L16" s="19" t="s">
        <v>417</v>
      </c>
      <c r="N16" s="17">
        <v>1202.8122533741434</v>
      </c>
      <c r="O16" s="17">
        <v>502.32796950875814</v>
      </c>
      <c r="P16" s="17">
        <v>53.244292505445046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0.25188512994933082</v>
      </c>
      <c r="Z16" s="17">
        <v>0.57474127036098877</v>
      </c>
      <c r="AA16" s="17">
        <v>0</v>
      </c>
      <c r="AB16" s="17">
        <v>164.80290038592389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392536.006932516</v>
      </c>
      <c r="F17" s="37">
        <f>SUM(F11:F16)</f>
        <v>-5578.3288292312427</v>
      </c>
      <c r="J17" s="36">
        <f>SUM(J11:J16)</f>
        <v>398114.33576174721</v>
      </c>
      <c r="N17" s="36">
        <f t="shared" ref="N17:AB17" si="2">SUM(N11:N16)</f>
        <v>219407.76945747668</v>
      </c>
      <c r="O17" s="36">
        <f t="shared" si="2"/>
        <v>121620.8102841136</v>
      </c>
      <c r="P17" s="36">
        <f t="shared" si="2"/>
        <v>20622.922854000397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1719.4717065834211</v>
      </c>
      <c r="Z17" s="36">
        <f t="shared" si="2"/>
        <v>427.80715454176533</v>
      </c>
      <c r="AA17" s="36">
        <f t="shared" si="2"/>
        <v>0</v>
      </c>
      <c r="AB17" s="36">
        <f t="shared" si="2"/>
        <v>28737.225475800169</v>
      </c>
      <c r="AC17" s="36">
        <f>SUM(AC11:AC16)</f>
        <v>0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12968.384258426349</v>
      </c>
      <c r="J20" s="17">
        <f t="shared" ref="J20:J23" si="3">D20-F20</f>
        <v>12968.384258426349</v>
      </c>
      <c r="L20" s="19" t="s">
        <v>419</v>
      </c>
      <c r="N20" s="17">
        <v>6893.0741844688646</v>
      </c>
      <c r="O20" s="17">
        <v>5029.9057375838047</v>
      </c>
      <c r="P20" s="17">
        <v>440.02935822408659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0.32725090131627527</v>
      </c>
      <c r="Z20" s="17">
        <v>0</v>
      </c>
      <c r="AA20" s="17">
        <v>0</v>
      </c>
      <c r="AB20" s="17">
        <v>605.04772724827797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7991.6606780155162</v>
      </c>
      <c r="F21" s="17">
        <v>3567.773905591238</v>
      </c>
      <c r="H21" s="19" t="s">
        <v>423</v>
      </c>
      <c r="J21" s="17">
        <f t="shared" si="3"/>
        <v>4423.8867724242782</v>
      </c>
      <c r="L21" s="19" t="s">
        <v>424</v>
      </c>
      <c r="N21" s="17">
        <v>3980.4109570538785</v>
      </c>
      <c r="O21" s="17">
        <v>3138.5286848788928</v>
      </c>
      <c r="P21" s="17">
        <v>318.8464775695312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47.715270154276112</v>
      </c>
      <c r="Z21" s="17">
        <v>0</v>
      </c>
      <c r="AA21" s="17">
        <v>0</v>
      </c>
      <c r="AB21" s="17">
        <v>506.15928835893828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649.79262172650056</v>
      </c>
      <c r="J22" s="17">
        <f t="shared" si="3"/>
        <v>649.79262172650056</v>
      </c>
      <c r="L22" s="19" t="s">
        <v>425</v>
      </c>
      <c r="N22" s="17">
        <v>358.19083057772667</v>
      </c>
      <c r="O22" s="17">
        <v>255.85116681205383</v>
      </c>
      <c r="P22" s="17">
        <v>10.601013210774878</v>
      </c>
      <c r="Q22" s="17">
        <v>0</v>
      </c>
      <c r="R22" s="17">
        <v>0</v>
      </c>
      <c r="S22" s="17">
        <v>0</v>
      </c>
      <c r="T22" s="17">
        <v>0</v>
      </c>
      <c r="U22" s="17">
        <v>4.4764619110855142</v>
      </c>
      <c r="V22" s="17">
        <v>0.24131795531018352</v>
      </c>
      <c r="W22" s="17">
        <v>6.9626183175295955</v>
      </c>
      <c r="X22" s="17">
        <v>0.14003114333803829</v>
      </c>
      <c r="Y22" s="17">
        <v>1.2333922555410999</v>
      </c>
      <c r="Z22" s="17">
        <v>0.1304104117354932</v>
      </c>
      <c r="AA22" s="17">
        <v>0</v>
      </c>
      <c r="AB22" s="17">
        <v>11.965379131405196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1507.1905487294528</v>
      </c>
      <c r="J23" s="17">
        <f t="shared" si="3"/>
        <v>1507.1905487294528</v>
      </c>
      <c r="L23" s="19" t="s">
        <v>426</v>
      </c>
      <c r="N23" s="17">
        <v>718.5240814005017</v>
      </c>
      <c r="O23" s="17">
        <v>455.54307770813801</v>
      </c>
      <c r="P23" s="17">
        <v>176.56382153886548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25.335076315903461</v>
      </c>
      <c r="Z23" s="17">
        <v>5.6274736619199839</v>
      </c>
      <c r="AA23" s="17">
        <v>0</v>
      </c>
      <c r="AB23" s="17">
        <v>125.59701810412396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23117.028106897822</v>
      </c>
      <c r="F24" s="36">
        <f>SUM(F20:F23)</f>
        <v>3567.773905591238</v>
      </c>
      <c r="H24" s="121"/>
      <c r="J24" s="36">
        <f>SUM(J20:J23)</f>
        <v>19549.254201306583</v>
      </c>
      <c r="N24" s="36">
        <f t="shared" ref="N24:AB24" si="5">SUM(N20:N23)</f>
        <v>11950.20005350097</v>
      </c>
      <c r="O24" s="36">
        <f t="shared" si="5"/>
        <v>8879.8286669828904</v>
      </c>
      <c r="P24" s="36">
        <f t="shared" si="5"/>
        <v>946.04067054325822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4.4764619110855142</v>
      </c>
      <c r="V24" s="36">
        <f t="shared" si="5"/>
        <v>0.24131795531018352</v>
      </c>
      <c r="W24" s="36">
        <f t="shared" si="5"/>
        <v>6.9626183175295955</v>
      </c>
      <c r="X24" s="36">
        <f t="shared" si="5"/>
        <v>0.14003114333803829</v>
      </c>
      <c r="Y24" s="36">
        <f t="shared" si="5"/>
        <v>74.610989627036943</v>
      </c>
      <c r="Z24" s="36">
        <f t="shared" si="5"/>
        <v>5.7578840736554771</v>
      </c>
      <c r="AA24" s="36">
        <f t="shared" si="5"/>
        <v>0</v>
      </c>
      <c r="AB24" s="36">
        <f t="shared" si="5"/>
        <v>1248.7694128427454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680.84397829023101</v>
      </c>
      <c r="J27" s="17">
        <f t="shared" ref="J27:J33" si="6">D27-F27</f>
        <v>680.84397829023101</v>
      </c>
      <c r="L27" s="19" t="s">
        <v>427</v>
      </c>
      <c r="N27" s="17">
        <v>353.4004116020505</v>
      </c>
      <c r="O27" s="17">
        <v>249.10643143753362</v>
      </c>
      <c r="P27" s="17">
        <v>39.294081982825261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1.6108499572080277E-2</v>
      </c>
      <c r="AA27" s="17">
        <v>0</v>
      </c>
      <c r="AB27" s="17">
        <v>39.026944768249479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135.75366221986272</v>
      </c>
      <c r="J28" s="17">
        <f t="shared" si="6"/>
        <v>135.75366221986272</v>
      </c>
      <c r="L28" s="19" t="s">
        <v>428</v>
      </c>
      <c r="N28" s="17">
        <v>70.464602221295124</v>
      </c>
      <c r="O28" s="17">
        <v>49.669397730577764</v>
      </c>
      <c r="P28" s="17">
        <v>7.8348574751764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3.2118780212590835E-3</v>
      </c>
      <c r="AA28" s="17">
        <v>0</v>
      </c>
      <c r="AB28" s="17">
        <v>7.7815929147921761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3729.0491885373312</v>
      </c>
      <c r="J29" s="17">
        <f t="shared" si="6"/>
        <v>3729.0491885373312</v>
      </c>
      <c r="L29" s="19" t="s">
        <v>429</v>
      </c>
      <c r="N29" s="17">
        <v>1935.6086858884012</v>
      </c>
      <c r="O29" s="17">
        <v>1364.3803362179106</v>
      </c>
      <c r="P29" s="17">
        <v>215.21753765135182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8.8227830711918934E-2</v>
      </c>
      <c r="AA29" s="17">
        <v>0</v>
      </c>
      <c r="AB29" s="17">
        <v>213.75440094895546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14504.394933281677</v>
      </c>
      <c r="J30" s="17">
        <f t="shared" si="6"/>
        <v>14504.394933281677</v>
      </c>
      <c r="L30" s="19" t="s">
        <v>430</v>
      </c>
      <c r="N30" s="17">
        <v>7528.6839612399181</v>
      </c>
      <c r="O30" s="17">
        <v>5306.851756350894</v>
      </c>
      <c r="P30" s="17">
        <v>837.10350945733444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0.34316825444030469</v>
      </c>
      <c r="AA30" s="17">
        <v>0</v>
      </c>
      <c r="AB30" s="17">
        <v>831.41253797909042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J31" s="17">
        <f t="shared" si="6"/>
        <v>0</v>
      </c>
      <c r="L31" s="19" t="s">
        <v>431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J32" s="17">
        <f t="shared" si="6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870.27888791545456</v>
      </c>
      <c r="F33" s="17">
        <v>830.40562283639679</v>
      </c>
      <c r="H33" s="19" t="s">
        <v>432</v>
      </c>
      <c r="J33" s="17">
        <f t="shared" si="6"/>
        <v>39.873265079057774</v>
      </c>
      <c r="L33" s="19" t="s">
        <v>433</v>
      </c>
      <c r="N33" s="17">
        <v>414.81179793799009</v>
      </c>
      <c r="O33" s="17">
        <v>263.15224459832712</v>
      </c>
      <c r="P33" s="17">
        <v>101.92486171426017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14.632686777014055</v>
      </c>
      <c r="Z33" s="17">
        <v>3.2488004882088424</v>
      </c>
      <c r="AA33" s="17">
        <v>0</v>
      </c>
      <c r="AB33" s="17">
        <v>72.508496399654362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19920.320650244557</v>
      </c>
      <c r="F34" s="36">
        <f>SUM(F27:F33)</f>
        <v>830.40562283639679</v>
      </c>
      <c r="J34" s="36">
        <f>SUM(J27:J33)</f>
        <v>19089.915027408162</v>
      </c>
      <c r="N34" s="36">
        <f t="shared" ref="N34:AB34" si="8">SUM(N27:N33)</f>
        <v>10302.969458889655</v>
      </c>
      <c r="O34" s="36">
        <f t="shared" si="8"/>
        <v>7233.160166335243</v>
      </c>
      <c r="P34" s="36">
        <f t="shared" si="8"/>
        <v>1201.3748482809483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14.632686777014055</v>
      </c>
      <c r="Z34" s="36">
        <f t="shared" si="8"/>
        <v>3.6995169509544055</v>
      </c>
      <c r="AA34" s="36">
        <f t="shared" si="8"/>
        <v>0</v>
      </c>
      <c r="AB34" s="36">
        <f t="shared" si="8"/>
        <v>1164.4839730107419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customHeight="1" thickBot="1" x14ac:dyDescent="0.25">
      <c r="A36" s="19">
        <f>A34+1</f>
        <v>21</v>
      </c>
      <c r="B36" s="6" t="s">
        <v>434</v>
      </c>
      <c r="D36" s="39">
        <f>D17+D24+D34</f>
        <v>435573.35568965838</v>
      </c>
      <c r="F36" s="39">
        <f>F17+F24+F34</f>
        <v>-1180.149300803608</v>
      </c>
      <c r="J36" s="39">
        <f>J17+J24+J34</f>
        <v>436753.50499046198</v>
      </c>
      <c r="N36" s="39">
        <f>N17+N24+N34</f>
        <v>241660.9389698673</v>
      </c>
      <c r="O36" s="39">
        <f t="shared" ref="O36:AB36" si="9">O17+O24+O34</f>
        <v>137733.79911743174</v>
      </c>
      <c r="P36" s="39">
        <f t="shared" si="9"/>
        <v>22770.338372824604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4.4764619110855142</v>
      </c>
      <c r="V36" s="39">
        <f t="shared" si="9"/>
        <v>0.24131795531018352</v>
      </c>
      <c r="W36" s="39">
        <f t="shared" si="9"/>
        <v>6.9626183175295955</v>
      </c>
      <c r="X36" s="39">
        <f t="shared" si="9"/>
        <v>0.14003114333803829</v>
      </c>
      <c r="Y36" s="39">
        <f t="shared" si="9"/>
        <v>1808.7153829874721</v>
      </c>
      <c r="Z36" s="39">
        <f t="shared" si="9"/>
        <v>437.26455556637524</v>
      </c>
      <c r="AA36" s="39">
        <f t="shared" si="9"/>
        <v>0</v>
      </c>
      <c r="AB36" s="39">
        <f t="shared" si="9"/>
        <v>31150.478861653657</v>
      </c>
      <c r="AC36" s="39">
        <f>AC17+AC24+AC34</f>
        <v>0</v>
      </c>
      <c r="AD36" s="35"/>
    </row>
    <row r="37" spans="1:30" ht="12.75" customHeight="1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ht="12.75" customHeight="1" x14ac:dyDescent="0.2"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35"/>
    </row>
    <row r="39" spans="1:30" ht="12.75" customHeight="1" x14ac:dyDescent="0.2">
      <c r="A39" s="19" t="s">
        <v>397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35"/>
    </row>
    <row r="40" spans="1:30" x14ac:dyDescent="0.2">
      <c r="A40" s="119" t="s">
        <v>398</v>
      </c>
      <c r="B40" s="6" t="s">
        <v>399</v>
      </c>
      <c r="H40" s="35"/>
      <c r="J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x14ac:dyDescent="0.2">
      <c r="N41" s="35"/>
    </row>
    <row r="43" spans="1:30" x14ac:dyDescent="0.2">
      <c r="N43" s="35"/>
    </row>
  </sheetData>
  <mergeCells count="4">
    <mergeCell ref="A3:P3"/>
    <mergeCell ref="A2:P2"/>
    <mergeCell ref="S2:Y2"/>
    <mergeCell ref="S3:Y3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8
Page 5 of 12&amp;"-,Regular"&amp;11
</oddHeader>
    <firstHeader xml:space="preserve">&amp;R&amp;"Arial,Regular"&amp;10Filed: 2025-02-28
EB-2025-0064
Phase 3 Exhibit 7
Tab 3
Schedule 6
Attachment 8
Page 4 of 12
</firstHeader>
  </headerFooter>
  <colBreaks count="2" manualBreakCount="2">
    <brk id="15" max="39" man="1"/>
    <brk id="29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562D-8326-4C29-A71B-39EA8B1A3878}">
  <dimension ref="A1:AD58"/>
  <sheetViews>
    <sheetView view="pageBreakPreview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0.5703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16384" width="9.140625" style="6"/>
  </cols>
  <sheetData>
    <row r="1" spans="1:30" ht="48.6" customHeight="1" x14ac:dyDescent="0.2"/>
    <row r="2" spans="1:30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x14ac:dyDescent="0.2">
      <c r="B3" s="245" t="s">
        <v>437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438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999739.77360232756</v>
      </c>
      <c r="J11" s="17">
        <f>D11-F11</f>
        <v>999739.77360232756</v>
      </c>
      <c r="L11" s="19" t="s">
        <v>417</v>
      </c>
      <c r="N11" s="17">
        <v>637293.54725819197</v>
      </c>
      <c r="O11" s="17">
        <v>349671.27389184636</v>
      </c>
      <c r="P11" s="17">
        <v>11342.352138571101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864.25177163477849</v>
      </c>
      <c r="Z11" s="17">
        <v>568.34854208315062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14280.353941929143</v>
      </c>
      <c r="J12" s="17">
        <f t="shared" ref="J12:J16" si="0">D12-F12</f>
        <v>14280.353941929143</v>
      </c>
      <c r="L12" s="19" t="s">
        <v>418</v>
      </c>
      <c r="N12" s="17">
        <v>7769.5849193147787</v>
      </c>
      <c r="O12" s="17">
        <v>6012.7320368663932</v>
      </c>
      <c r="P12" s="17">
        <v>498.03698574797102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19702.407862062744</v>
      </c>
      <c r="J13" s="17">
        <f t="shared" si="0"/>
        <v>19702.407862062744</v>
      </c>
      <c r="L13" s="19" t="s">
        <v>419</v>
      </c>
      <c r="N13" s="17">
        <v>10719.589417865085</v>
      </c>
      <c r="O13" s="17">
        <v>8295.6836670414759</v>
      </c>
      <c r="P13" s="17">
        <v>687.13477715617978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39490.1454202729</v>
      </c>
      <c r="F14" s="35">
        <v>-372.21086023201303</v>
      </c>
      <c r="H14" s="19" t="s">
        <v>420</v>
      </c>
      <c r="J14" s="17">
        <f t="shared" si="0"/>
        <v>39862.356280504915</v>
      </c>
      <c r="L14" s="19" t="s">
        <v>421</v>
      </c>
      <c r="N14" s="17">
        <v>18765.039009822489</v>
      </c>
      <c r="O14" s="17">
        <v>14816.365033729991</v>
      </c>
      <c r="P14" s="17">
        <v>4720.259196453304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1036.3833866759817</v>
      </c>
      <c r="Z14" s="17">
        <v>152.09879359112685</v>
      </c>
      <c r="AA14" s="17">
        <v>0</v>
      </c>
      <c r="AB14" s="17">
        <v>0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442.02141430753238</v>
      </c>
      <c r="J15" s="17">
        <f t="shared" si="0"/>
        <v>442.02141430753238</v>
      </c>
      <c r="L15" s="19" t="s">
        <v>422</v>
      </c>
      <c r="N15" s="17">
        <v>201.93379606877573</v>
      </c>
      <c r="O15" s="17">
        <v>168.29252439639947</v>
      </c>
      <c r="P15" s="17">
        <v>56.678513647312563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13.182000401536001</v>
      </c>
      <c r="Z15" s="17">
        <v>1.9345797935086113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8076.0953103693046</v>
      </c>
      <c r="J16" s="17">
        <f t="shared" si="0"/>
        <v>8076.0953103693046</v>
      </c>
      <c r="L16" s="19" t="s">
        <v>417</v>
      </c>
      <c r="N16" s="17">
        <v>5148.1831214887661</v>
      </c>
      <c r="O16" s="17">
        <v>2824.7136002934622</v>
      </c>
      <c r="P16" s="17">
        <v>91.625760356422873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6.98159647557884</v>
      </c>
      <c r="Z16" s="17">
        <v>4.5912317550734656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1081730.7975512694</v>
      </c>
      <c r="F17" s="37">
        <f>SUM(F11:F16)</f>
        <v>-372.21086023201303</v>
      </c>
      <c r="J17" s="36">
        <f>SUM(J11:J16)</f>
        <v>1082103.0084115013</v>
      </c>
      <c r="N17" s="36">
        <f t="shared" ref="N17:AB17" si="2">SUM(N11:N16)</f>
        <v>679897.87752275192</v>
      </c>
      <c r="O17" s="36">
        <f t="shared" si="2"/>
        <v>381789.06075417408</v>
      </c>
      <c r="P17" s="36">
        <f t="shared" si="2"/>
        <v>17396.087371932292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1920.798755187875</v>
      </c>
      <c r="Z17" s="36">
        <f>SUM(Z11:Z16)</f>
        <v>726.97314722285955</v>
      </c>
      <c r="AA17" s="36">
        <f t="shared" si="2"/>
        <v>0</v>
      </c>
      <c r="AB17" s="36">
        <f t="shared" si="2"/>
        <v>0</v>
      </c>
      <c r="AC17" s="36">
        <f>SUM(AC11:AC16)</f>
        <v>0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AD19" s="35"/>
    </row>
    <row r="20" spans="1:30" x14ac:dyDescent="0.2">
      <c r="A20" s="19">
        <f>A17+1</f>
        <v>8</v>
      </c>
      <c r="B20" s="6" t="s">
        <v>355</v>
      </c>
      <c r="D20" s="17">
        <v>51915.767868290728</v>
      </c>
      <c r="J20" s="17">
        <f t="shared" ref="J20:J23" si="3">D20-F20</f>
        <v>51915.767868290728</v>
      </c>
      <c r="L20" s="19" t="s">
        <v>419</v>
      </c>
      <c r="N20" s="17">
        <v>28246.076304858561</v>
      </c>
      <c r="O20" s="17">
        <v>21859.094105760043</v>
      </c>
      <c r="P20" s="17">
        <v>1810.5974576721155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33007.877061347448</v>
      </c>
      <c r="F21" s="17">
        <v>14687.487399168202</v>
      </c>
      <c r="H21" s="19" t="s">
        <v>423</v>
      </c>
      <c r="J21" s="17">
        <f t="shared" si="3"/>
        <v>18320.389662179245</v>
      </c>
      <c r="L21" s="19" t="s">
        <v>424</v>
      </c>
      <c r="N21" s="17">
        <v>18211.873415586306</v>
      </c>
      <c r="O21" s="17">
        <v>13390.133565026425</v>
      </c>
      <c r="P21" s="17">
        <v>1276.8980930921703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128.97198764254563</v>
      </c>
      <c r="Z21" s="17">
        <v>0</v>
      </c>
      <c r="AA21" s="17">
        <v>0</v>
      </c>
      <c r="AB21" s="17">
        <v>0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2815.4737924964584</v>
      </c>
      <c r="J22" s="17">
        <f t="shared" si="3"/>
        <v>2815.4737924964584</v>
      </c>
      <c r="L22" s="19" t="s">
        <v>425</v>
      </c>
      <c r="N22" s="17">
        <v>1538.5557118606084</v>
      </c>
      <c r="O22" s="17">
        <v>1206.1567043195678</v>
      </c>
      <c r="P22" s="17">
        <v>51.242057422632932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12.626684261142687</v>
      </c>
      <c r="X22" s="17">
        <v>0</v>
      </c>
      <c r="Y22" s="17">
        <v>6.1655028804208536</v>
      </c>
      <c r="Z22" s="17">
        <v>0.72713175208558867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6717.7666581869134</v>
      </c>
      <c r="J23" s="17">
        <f t="shared" si="3"/>
        <v>6717.7666581869134</v>
      </c>
      <c r="L23" s="19" t="s">
        <v>426</v>
      </c>
      <c r="N23" s="17">
        <v>3069.6566916258384</v>
      </c>
      <c r="O23" s="17">
        <v>2556.7574141736732</v>
      </c>
      <c r="P23" s="17">
        <v>861.6494422040829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200.29496417491578</v>
      </c>
      <c r="Z23" s="17">
        <v>29.408146008402746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94456.885380321546</v>
      </c>
      <c r="F24" s="36">
        <f>SUM(F20:F23)</f>
        <v>14687.487399168202</v>
      </c>
      <c r="H24" s="121"/>
      <c r="J24" s="36">
        <f>SUM(J20:J23)</f>
        <v>79769.397981153335</v>
      </c>
      <c r="N24" s="36">
        <f t="shared" ref="N24:AB24" si="5">SUM(N20:N23)</f>
        <v>51066.162123931317</v>
      </c>
      <c r="O24" s="36">
        <f t="shared" si="5"/>
        <v>39012.141789279704</v>
      </c>
      <c r="P24" s="36">
        <f t="shared" si="5"/>
        <v>4000.3870503910016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12.626684261142687</v>
      </c>
      <c r="X24" s="36">
        <f t="shared" si="5"/>
        <v>0</v>
      </c>
      <c r="Y24" s="36">
        <f t="shared" si="5"/>
        <v>335.43245469788224</v>
      </c>
      <c r="Z24" s="36">
        <f>SUM(Z20:Z23)</f>
        <v>30.135277760488336</v>
      </c>
      <c r="AA24" s="36">
        <f t="shared" si="5"/>
        <v>0</v>
      </c>
      <c r="AB24" s="36">
        <f t="shared" si="5"/>
        <v>0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AD26" s="35"/>
    </row>
    <row r="27" spans="1:30" x14ac:dyDescent="0.2">
      <c r="A27" s="19">
        <f>A24+1</f>
        <v>13</v>
      </c>
      <c r="B27" s="6" t="s">
        <v>365</v>
      </c>
      <c r="D27" s="17">
        <v>4378.0550073051263</v>
      </c>
      <c r="J27" s="17">
        <f t="shared" ref="J27:J33" si="6">D27-F27</f>
        <v>4378.0550073051263</v>
      </c>
      <c r="L27" s="19" t="s">
        <v>427</v>
      </c>
      <c r="N27" s="17">
        <v>2289.8557928879009</v>
      </c>
      <c r="O27" s="17">
        <v>1808.3921251532956</v>
      </c>
      <c r="P27" s="17">
        <v>278.92105596807806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0.88603329585166501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J28" s="17">
        <f t="shared" si="6"/>
        <v>0</v>
      </c>
      <c r="L28" s="19" t="s">
        <v>428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16407.221259188133</v>
      </c>
      <c r="J29" s="17">
        <f t="shared" si="6"/>
        <v>16407.221259188133</v>
      </c>
      <c r="L29" s="19" t="s">
        <v>429</v>
      </c>
      <c r="N29" s="17">
        <v>8581.4752402280701</v>
      </c>
      <c r="O29" s="17">
        <v>6777.1395451303597</v>
      </c>
      <c r="P29" s="17">
        <v>1045.2859709342865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3.3205028954157205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95881.182470175889</v>
      </c>
      <c r="J30" s="17">
        <f t="shared" si="6"/>
        <v>95881.182470175889</v>
      </c>
      <c r="L30" s="19" t="s">
        <v>430</v>
      </c>
      <c r="N30" s="17">
        <v>50148.771712993788</v>
      </c>
      <c r="O30" s="17">
        <v>39604.521880181099</v>
      </c>
      <c r="P30" s="17">
        <v>6108.4843880276021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19.404488973403165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12227.889051322658</v>
      </c>
      <c r="J31" s="17">
        <f t="shared" si="6"/>
        <v>12227.889051322658</v>
      </c>
      <c r="L31" s="19" t="s">
        <v>431</v>
      </c>
      <c r="N31" s="17">
        <v>6395.55750949711</v>
      </c>
      <c r="O31" s="17">
        <v>5050.8315292437246</v>
      </c>
      <c r="P31" s="17">
        <v>779.02532534756585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2.474687234256765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J32" s="17">
        <f t="shared" si="6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3042.5878118569563</v>
      </c>
      <c r="F33" s="17">
        <v>2864.8668932861488</v>
      </c>
      <c r="H33" s="19" t="s">
        <v>432</v>
      </c>
      <c r="J33" s="17">
        <f t="shared" si="6"/>
        <v>177.7209185708075</v>
      </c>
      <c r="L33" s="19" t="s">
        <v>433</v>
      </c>
      <c r="N33" s="17">
        <v>1389.9625986685978</v>
      </c>
      <c r="O33" s="17">
        <v>1158.440994639544</v>
      </c>
      <c r="P33" s="17">
        <v>390.13288341009672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90.735121560784762</v>
      </c>
      <c r="Z33" s="17">
        <v>13.316213577933304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131936.93559984877</v>
      </c>
      <c r="F34" s="36">
        <f>SUM(F27:F33)</f>
        <v>2864.8668932861488</v>
      </c>
      <c r="J34" s="36">
        <f>SUM(J27:J33)</f>
        <v>129072.06870656261</v>
      </c>
      <c r="N34" s="36">
        <f t="shared" ref="N34:AB34" si="8">SUM(N27:N33)</f>
        <v>68805.622854275469</v>
      </c>
      <c r="O34" s="36">
        <f t="shared" si="8"/>
        <v>54399.326074348028</v>
      </c>
      <c r="P34" s="36">
        <f t="shared" si="8"/>
        <v>8601.849623687629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90.735121560784762</v>
      </c>
      <c r="Z34" s="36">
        <f t="shared" si="8"/>
        <v>39.401925976860625</v>
      </c>
      <c r="AA34" s="36">
        <f t="shared" si="8"/>
        <v>0</v>
      </c>
      <c r="AB34" s="36">
        <f t="shared" si="8"/>
        <v>0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1308124.6185314399</v>
      </c>
      <c r="F36" s="39">
        <f>F17+F24+F34</f>
        <v>17180.143432222336</v>
      </c>
      <c r="H36" s="35"/>
      <c r="J36" s="39">
        <f>J17+J24+J34</f>
        <v>1290944.4750992171</v>
      </c>
      <c r="N36" s="39">
        <f>N17+N24+N34</f>
        <v>799769.66250095877</v>
      </c>
      <c r="O36" s="39">
        <f t="shared" ref="O36:AB36" si="9">O17+O24+O34</f>
        <v>475200.52861780179</v>
      </c>
      <c r="P36" s="39">
        <f t="shared" si="9"/>
        <v>29998.324046010923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0</v>
      </c>
      <c r="V36" s="39">
        <f t="shared" si="9"/>
        <v>0</v>
      </c>
      <c r="W36" s="39">
        <f t="shared" si="9"/>
        <v>12.626684261142687</v>
      </c>
      <c r="X36" s="39">
        <f t="shared" si="9"/>
        <v>0</v>
      </c>
      <c r="Y36" s="39">
        <f t="shared" si="9"/>
        <v>2346.966331446542</v>
      </c>
      <c r="Z36" s="39">
        <f t="shared" si="9"/>
        <v>796.51035096020848</v>
      </c>
      <c r="AA36" s="39">
        <f t="shared" si="9"/>
        <v>0</v>
      </c>
      <c r="AB36" s="39">
        <f t="shared" si="9"/>
        <v>0</v>
      </c>
      <c r="AC36" s="39">
        <f>AC17+AC24+AC34</f>
        <v>0</v>
      </c>
    </row>
    <row r="37" spans="1:30" ht="13.5" thickTop="1" x14ac:dyDescent="0.2">
      <c r="N37" s="35"/>
    </row>
    <row r="39" spans="1:30" x14ac:dyDescent="0.2">
      <c r="A39" s="19" t="s">
        <v>397</v>
      </c>
      <c r="J39" s="6" t="s">
        <v>224</v>
      </c>
      <c r="N39" s="35"/>
    </row>
    <row r="40" spans="1:30" x14ac:dyDescent="0.2">
      <c r="A40" s="119" t="s">
        <v>398</v>
      </c>
      <c r="B40" s="6" t="s">
        <v>399</v>
      </c>
    </row>
    <row r="41" spans="1:30" x14ac:dyDescent="0.2">
      <c r="D41" s="35"/>
    </row>
    <row r="42" spans="1:30" x14ac:dyDescent="0.2">
      <c r="D42" s="35"/>
    </row>
    <row r="43" spans="1:30" x14ac:dyDescent="0.2">
      <c r="D43" s="35"/>
    </row>
    <row r="44" spans="1:30" x14ac:dyDescent="0.2">
      <c r="D44" s="35"/>
    </row>
    <row r="45" spans="1:30" x14ac:dyDescent="0.2">
      <c r="D45" s="35"/>
    </row>
    <row r="47" spans="1:30" x14ac:dyDescent="0.2">
      <c r="D47" s="35"/>
    </row>
    <row r="48" spans="1:30" x14ac:dyDescent="0.2">
      <c r="D48" s="35"/>
    </row>
    <row r="49" spans="4:4" x14ac:dyDescent="0.2">
      <c r="D49" s="35"/>
    </row>
    <row r="50" spans="4:4" x14ac:dyDescent="0.2">
      <c r="D50" s="35"/>
    </row>
    <row r="52" spans="4:4" x14ac:dyDescent="0.2">
      <c r="D52" s="35"/>
    </row>
    <row r="53" spans="4:4" x14ac:dyDescent="0.2">
      <c r="D53" s="35"/>
    </row>
    <row r="54" spans="4:4" x14ac:dyDescent="0.2">
      <c r="D54" s="35"/>
    </row>
    <row r="55" spans="4:4" x14ac:dyDescent="0.2">
      <c r="D55" s="35"/>
    </row>
    <row r="56" spans="4:4" x14ac:dyDescent="0.2">
      <c r="D56" s="35"/>
    </row>
    <row r="57" spans="4:4" x14ac:dyDescent="0.2">
      <c r="D57" s="35"/>
    </row>
    <row r="58" spans="4:4" x14ac:dyDescent="0.2">
      <c r="D58" s="35"/>
    </row>
  </sheetData>
  <mergeCells count="4">
    <mergeCell ref="B2:L2"/>
    <mergeCell ref="B3:L3"/>
    <mergeCell ref="S3:Y3"/>
    <mergeCell ref="S2:Y2"/>
  </mergeCells>
  <printOptions horizontalCentered="1"/>
  <pageMargins left="0.7" right="0.7" top="0.75" bottom="0.75" header="0.3" footer="0.3"/>
  <pageSetup scale="60" fitToWidth="0" fitToHeight="0" orientation="landscape" r:id="rId1"/>
  <headerFooter differentFirst="1">
    <oddHeader>&amp;R&amp;"Arial,Regular"&amp;10Filed: 2025-02-28
EB-2025-0064
Phase 3 Exhibit 7
Tab 3
Schedule 6
Attachment 8
Page 7 of 12</oddHeader>
    <firstHeader xml:space="preserve">&amp;R&amp;"Arial,Regular"&amp;10Filed: 2025-02-28
EB-2025-0064
Phase 3 Exhibit 7
Tab 3
Schedule 6
Attachment 8
Page 6 of 12&amp;"-,Regular"&amp;11
</firstHeader>
  </headerFooter>
  <colBreaks count="2" manualBreakCount="2">
    <brk id="16" max="40" man="1"/>
    <brk id="29" max="5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1ECB-B7F8-4F73-AA9F-EDA92A78B4F5}">
  <dimension ref="A1:AD40"/>
  <sheetViews>
    <sheetView view="pageBreakPreview" topLeftCell="A29" zoomScale="85" zoomScaleNormal="7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1.42578125" style="6" customWidth="1"/>
    <col min="17" max="17" width="2.5703125" style="6" hidden="1" customWidth="1"/>
    <col min="18" max="18" width="2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1" spans="1:30" ht="46.9" customHeight="1" x14ac:dyDescent="0.2"/>
    <row r="2" spans="1:30" ht="13.15" customHeight="1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ht="13.15" customHeight="1" x14ac:dyDescent="0.2">
      <c r="B3" s="245" t="s">
        <v>439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440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603155.24906895147</v>
      </c>
      <c r="J11" s="17">
        <f>D11-F11</f>
        <v>603155.24906895147</v>
      </c>
      <c r="L11" s="19" t="s">
        <v>417</v>
      </c>
      <c r="N11" s="17">
        <v>415894.80526403076</v>
      </c>
      <c r="O11" s="17">
        <v>169711.45623107639</v>
      </c>
      <c r="P11" s="17">
        <v>14467.792330847074</v>
      </c>
      <c r="Q11" s="240">
        <v>0</v>
      </c>
      <c r="R11" s="240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289.04855116041705</v>
      </c>
      <c r="Z11" s="17">
        <v>337.80759209526661</v>
      </c>
      <c r="AA11" s="17">
        <v>0</v>
      </c>
      <c r="AB11" s="17">
        <v>2454.3390997415495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0</v>
      </c>
      <c r="J12" s="17">
        <f t="shared" ref="J12:J16" si="0">D12-F12</f>
        <v>0</v>
      </c>
      <c r="L12" s="19" t="s">
        <v>418</v>
      </c>
      <c r="N12" s="17">
        <v>0</v>
      </c>
      <c r="O12" s="17">
        <v>0</v>
      </c>
      <c r="P12" s="17">
        <v>0</v>
      </c>
      <c r="Q12" s="240">
        <v>0</v>
      </c>
      <c r="R12" s="240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13768.650229689516</v>
      </c>
      <c r="J13" s="17">
        <f t="shared" si="0"/>
        <v>13768.650229689516</v>
      </c>
      <c r="L13" s="19" t="s">
        <v>419</v>
      </c>
      <c r="N13" s="17">
        <v>5774.8386911577436</v>
      </c>
      <c r="O13" s="17">
        <v>3511.6257238386634</v>
      </c>
      <c r="P13" s="17">
        <v>2041.9014603236401</v>
      </c>
      <c r="Q13" s="240">
        <v>0</v>
      </c>
      <c r="R13" s="240">
        <v>0</v>
      </c>
      <c r="S13" s="17">
        <v>1683.364020796859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0.43257663407406005</v>
      </c>
      <c r="Z13" s="17">
        <v>0</v>
      </c>
      <c r="AA13" s="17">
        <v>251.61424920991536</v>
      </c>
      <c r="AB13" s="17">
        <v>76.827258420687869</v>
      </c>
      <c r="AC13" s="17">
        <v>428.0462493079313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1143.5864065573767</v>
      </c>
      <c r="F14" s="35"/>
      <c r="J14" s="17">
        <f t="shared" si="0"/>
        <v>1143.5864065573767</v>
      </c>
      <c r="L14" s="19" t="s">
        <v>421</v>
      </c>
      <c r="N14" s="17">
        <v>274.85880767858771</v>
      </c>
      <c r="O14" s="17">
        <v>169.12852158573611</v>
      </c>
      <c r="P14" s="17">
        <v>127.10182529547711</v>
      </c>
      <c r="Q14" s="240">
        <v>0</v>
      </c>
      <c r="R14" s="240">
        <v>0</v>
      </c>
      <c r="S14" s="17">
        <v>380.87397611807296</v>
      </c>
      <c r="T14" s="17">
        <v>7.6844490038515829</v>
      </c>
      <c r="U14" s="17">
        <v>0</v>
      </c>
      <c r="V14" s="17">
        <v>0</v>
      </c>
      <c r="W14" s="17">
        <v>138.31461756076686</v>
      </c>
      <c r="X14" s="17">
        <v>0</v>
      </c>
      <c r="Y14" s="17">
        <v>12.535786700435995</v>
      </c>
      <c r="Z14" s="17">
        <v>0.21067612777464276</v>
      </c>
      <c r="AA14" s="17">
        <v>0</v>
      </c>
      <c r="AB14" s="17">
        <v>8.7286824244907013</v>
      </c>
      <c r="AC14" s="17">
        <v>24.149064062183303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121.83135768851581</v>
      </c>
      <c r="J15" s="17">
        <f t="shared" si="0"/>
        <v>121.83135768851581</v>
      </c>
      <c r="L15" s="19" t="s">
        <v>422</v>
      </c>
      <c r="N15" s="17">
        <v>29.28193402799851</v>
      </c>
      <c r="O15" s="17">
        <v>18.018015333595056</v>
      </c>
      <c r="P15" s="17">
        <v>13.540724034183064</v>
      </c>
      <c r="Q15" s="240">
        <v>0</v>
      </c>
      <c r="R15" s="240">
        <v>0</v>
      </c>
      <c r="S15" s="17">
        <v>40.57620250871706</v>
      </c>
      <c r="T15" s="17">
        <v>0.81865860756926467</v>
      </c>
      <c r="U15" s="17">
        <v>0</v>
      </c>
      <c r="V15" s="17">
        <v>0</v>
      </c>
      <c r="W15" s="17">
        <v>14.735272777790398</v>
      </c>
      <c r="X15" s="17">
        <v>0</v>
      </c>
      <c r="Y15" s="17">
        <v>1.3354932383337406</v>
      </c>
      <c r="Z15" s="17">
        <v>2.2444267028856272E-2</v>
      </c>
      <c r="AA15" s="17">
        <v>0</v>
      </c>
      <c r="AB15" s="17">
        <v>0.92990544877925052</v>
      </c>
      <c r="AC15" s="17">
        <v>2.5727074445206104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4565.7843354255947</v>
      </c>
      <c r="J16" s="17">
        <f t="shared" si="0"/>
        <v>4565.7843354255947</v>
      </c>
      <c r="L16" s="19" t="s">
        <v>417</v>
      </c>
      <c r="N16" s="17">
        <v>3148.2541020584122</v>
      </c>
      <c r="O16" s="17">
        <v>1284.6873331504969</v>
      </c>
      <c r="P16" s="17">
        <v>109.51876767107542</v>
      </c>
      <c r="Q16" s="240">
        <v>0</v>
      </c>
      <c r="R16" s="240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2.1880491782221507</v>
      </c>
      <c r="Z16" s="17">
        <v>2.5571469613457483</v>
      </c>
      <c r="AA16" s="17">
        <v>0</v>
      </c>
      <c r="AB16" s="17">
        <v>18.578936406042082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622755.10139831249</v>
      </c>
      <c r="F17" s="37">
        <f>SUM(F11:F16)</f>
        <v>0</v>
      </c>
      <c r="J17" s="36">
        <f>SUM(J11:J16)</f>
        <v>622755.10139831249</v>
      </c>
      <c r="N17" s="36">
        <f t="shared" ref="N17:AA17" si="2">SUM(N11:N16)</f>
        <v>425122.03879895352</v>
      </c>
      <c r="O17" s="36">
        <f t="shared" si="2"/>
        <v>174694.9158249849</v>
      </c>
      <c r="P17" s="36">
        <f t="shared" si="2"/>
        <v>16759.85510817145</v>
      </c>
      <c r="Q17" s="36">
        <f>SUM(Q11:Q16)</f>
        <v>0</v>
      </c>
      <c r="R17" s="36">
        <f>SUM(R11:R16)</f>
        <v>0</v>
      </c>
      <c r="S17" s="36">
        <f t="shared" si="2"/>
        <v>2104.8141994236489</v>
      </c>
      <c r="T17" s="36">
        <f t="shared" si="2"/>
        <v>8.5031076114208481</v>
      </c>
      <c r="U17" s="36">
        <f t="shared" si="2"/>
        <v>0</v>
      </c>
      <c r="V17" s="36">
        <f t="shared" si="2"/>
        <v>0</v>
      </c>
      <c r="W17" s="36">
        <f t="shared" si="2"/>
        <v>153.04989033855725</v>
      </c>
      <c r="X17" s="36">
        <f t="shared" si="2"/>
        <v>0</v>
      </c>
      <c r="Y17" s="36">
        <f t="shared" si="2"/>
        <v>305.54045691148303</v>
      </c>
      <c r="Z17" s="36">
        <f t="shared" si="2"/>
        <v>340.59785945141584</v>
      </c>
      <c r="AA17" s="36">
        <f t="shared" si="2"/>
        <v>251.61424920991536</v>
      </c>
      <c r="AB17" s="36">
        <f>SUM(AB11:AB16)</f>
        <v>2559.4038824415493</v>
      </c>
      <c r="AC17" s="36">
        <f>SUM(AC11:AC16)</f>
        <v>454.76802081463524</v>
      </c>
      <c r="AD17" s="35"/>
    </row>
    <row r="18" spans="1:30" x14ac:dyDescent="0.2">
      <c r="D18" s="17"/>
      <c r="N18" s="17"/>
      <c r="O18" s="17"/>
      <c r="P18" s="17"/>
      <c r="Q18" s="240"/>
      <c r="R18" s="240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240"/>
      <c r="R19" s="240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36280.339651308575</v>
      </c>
      <c r="J20" s="17">
        <f t="shared" ref="J20:J23" si="3">D20-F20</f>
        <v>36280.339651308575</v>
      </c>
      <c r="L20" s="19" t="s">
        <v>419</v>
      </c>
      <c r="N20" s="17">
        <v>15216.677426734643</v>
      </c>
      <c r="O20" s="17">
        <v>9253.1200853964874</v>
      </c>
      <c r="P20" s="17">
        <v>5380.4023836194992</v>
      </c>
      <c r="Q20" s="240">
        <v>0</v>
      </c>
      <c r="R20" s="240">
        <v>0</v>
      </c>
      <c r="S20" s="17">
        <v>4435.6576289235663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1.1398377435418825</v>
      </c>
      <c r="Z20" s="17">
        <v>0</v>
      </c>
      <c r="AA20" s="17">
        <v>663.00256525948373</v>
      </c>
      <c r="AB20" s="17">
        <v>202.43952627767982</v>
      </c>
      <c r="AC20" s="17">
        <v>1127.9001973536699</v>
      </c>
      <c r="AD20" s="35"/>
    </row>
    <row r="21" spans="1:30" x14ac:dyDescent="0.2">
      <c r="A21" s="19">
        <f>A20+1</f>
        <v>9</v>
      </c>
      <c r="B21" s="6" t="s">
        <v>356</v>
      </c>
      <c r="D21" s="17">
        <v>22453.928990401277</v>
      </c>
      <c r="F21" s="17">
        <v>8393.3542025074494</v>
      </c>
      <c r="H21" s="19" t="s">
        <v>423</v>
      </c>
      <c r="J21" s="17">
        <f t="shared" si="3"/>
        <v>14060.574787893827</v>
      </c>
      <c r="L21" s="19" t="s">
        <v>424</v>
      </c>
      <c r="N21" s="17">
        <v>10671.378933239093</v>
      </c>
      <c r="O21" s="17">
        <v>6426.1395266974096</v>
      </c>
      <c r="P21" s="17">
        <v>2183.5033619455694</v>
      </c>
      <c r="Q21" s="240">
        <v>0</v>
      </c>
      <c r="R21" s="240">
        <v>0</v>
      </c>
      <c r="S21" s="17">
        <v>1748.5512861102029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134.28689961838887</v>
      </c>
      <c r="Z21" s="17">
        <v>0</v>
      </c>
      <c r="AA21" s="17">
        <v>500.33938056371727</v>
      </c>
      <c r="AB21" s="17">
        <v>127.80980905339314</v>
      </c>
      <c r="AC21" s="17">
        <v>661.91979317350342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1552.727668972055</v>
      </c>
      <c r="J22" s="17">
        <f t="shared" si="3"/>
        <v>1552.727668972055</v>
      </c>
      <c r="L22" s="19" t="s">
        <v>425</v>
      </c>
      <c r="N22" s="17">
        <v>825.03531459548412</v>
      </c>
      <c r="O22" s="17">
        <v>502.80503240901265</v>
      </c>
      <c r="P22" s="17">
        <v>50.894284632031813</v>
      </c>
      <c r="Q22" s="240">
        <v>0</v>
      </c>
      <c r="R22" s="240">
        <v>0</v>
      </c>
      <c r="S22" s="17">
        <v>104.61425410661604</v>
      </c>
      <c r="T22" s="17">
        <v>1.2137004413002557</v>
      </c>
      <c r="U22" s="17">
        <v>0</v>
      </c>
      <c r="V22" s="17">
        <v>0</v>
      </c>
      <c r="W22" s="17">
        <v>30.249603186000964</v>
      </c>
      <c r="X22" s="17">
        <v>0</v>
      </c>
      <c r="Y22" s="17">
        <v>3.3845865870085738</v>
      </c>
      <c r="Z22" s="17">
        <v>3.3274696614337955E-2</v>
      </c>
      <c r="AA22" s="17">
        <v>8.8420497872321295</v>
      </c>
      <c r="AB22" s="17">
        <v>3.8620142940882816</v>
      </c>
      <c r="AC22" s="17">
        <v>21.793554236665891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5253.7873559774252</v>
      </c>
      <c r="J23" s="17">
        <f t="shared" si="3"/>
        <v>5253.7873559774252</v>
      </c>
      <c r="L23" s="19" t="s">
        <v>426</v>
      </c>
      <c r="N23" s="17">
        <v>1887.5879674076016</v>
      </c>
      <c r="O23" s="17">
        <v>1160.8023967860881</v>
      </c>
      <c r="P23" s="17">
        <v>872.93255538278174</v>
      </c>
      <c r="Q23" s="240">
        <v>0</v>
      </c>
      <c r="R23" s="240">
        <v>0</v>
      </c>
      <c r="S23" s="17">
        <v>657.93716940511911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86.051223225272125</v>
      </c>
      <c r="Z23" s="17">
        <v>1.4468152260866496</v>
      </c>
      <c r="AA23" s="17">
        <v>339.41085799600052</v>
      </c>
      <c r="AB23" s="17">
        <v>59.944098882133005</v>
      </c>
      <c r="AC23" s="17">
        <v>187.67427166634133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65540.783666659336</v>
      </c>
      <c r="F24" s="36">
        <f>SUM(F20:F23)</f>
        <v>8393.3542025074494</v>
      </c>
      <c r="H24" s="121"/>
      <c r="J24" s="36">
        <f>SUM(J20:J23)</f>
        <v>57147.429464151879</v>
      </c>
      <c r="N24" s="36">
        <f t="shared" ref="N24:AB24" si="5">SUM(N20:N23)</f>
        <v>28600.679641976822</v>
      </c>
      <c r="O24" s="36">
        <f t="shared" si="5"/>
        <v>17342.867041288999</v>
      </c>
      <c r="P24" s="36">
        <f t="shared" si="5"/>
        <v>8487.7325855798827</v>
      </c>
      <c r="Q24" s="36">
        <f>SUM(Q20:Q23)</f>
        <v>0</v>
      </c>
      <c r="R24" s="36">
        <f>SUM(R20:R23)</f>
        <v>0</v>
      </c>
      <c r="S24" s="36">
        <f t="shared" si="5"/>
        <v>6946.7603385455041</v>
      </c>
      <c r="T24" s="36">
        <f t="shared" si="5"/>
        <v>1.2137004413002557</v>
      </c>
      <c r="U24" s="36">
        <f t="shared" si="5"/>
        <v>0</v>
      </c>
      <c r="V24" s="36">
        <f t="shared" si="5"/>
        <v>0</v>
      </c>
      <c r="W24" s="36">
        <f t="shared" si="5"/>
        <v>30.249603186000964</v>
      </c>
      <c r="X24" s="36">
        <f t="shared" si="5"/>
        <v>0</v>
      </c>
      <c r="Y24" s="36">
        <f t="shared" si="5"/>
        <v>224.86254717421144</v>
      </c>
      <c r="Z24" s="36">
        <f t="shared" si="5"/>
        <v>1.4800899227009876</v>
      </c>
      <c r="AA24" s="36">
        <f t="shared" si="5"/>
        <v>1511.5948536064336</v>
      </c>
      <c r="AB24" s="36">
        <f t="shared" si="5"/>
        <v>394.05544850729427</v>
      </c>
      <c r="AC24" s="36">
        <f>SUM(AC20:AC23)</f>
        <v>1999.2878164301806</v>
      </c>
      <c r="AD24" s="35"/>
    </row>
    <row r="25" spans="1:30" x14ac:dyDescent="0.2">
      <c r="N25" s="17"/>
      <c r="O25" s="17"/>
      <c r="P25" s="17"/>
      <c r="Q25" s="240"/>
      <c r="R25" s="240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240"/>
      <c r="R26" s="240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2801.1189262642138</v>
      </c>
      <c r="J27" s="17">
        <f t="shared" ref="J27:J33" si="6">D27-F27</f>
        <v>2801.1189262642138</v>
      </c>
      <c r="L27" s="19" t="s">
        <v>427</v>
      </c>
      <c r="N27" s="17">
        <v>1177.3235771602997</v>
      </c>
      <c r="O27" s="17">
        <v>718.41723105608162</v>
      </c>
      <c r="P27" s="17">
        <v>208.17191877512417</v>
      </c>
      <c r="Q27" s="240">
        <v>0</v>
      </c>
      <c r="R27" s="240">
        <v>0</v>
      </c>
      <c r="S27" s="17">
        <v>320.54205882614895</v>
      </c>
      <c r="T27" s="17">
        <v>0</v>
      </c>
      <c r="U27" s="17">
        <v>0</v>
      </c>
      <c r="V27" s="17">
        <v>0</v>
      </c>
      <c r="W27" s="17">
        <v>198.69346365072676</v>
      </c>
      <c r="X27" s="17">
        <v>0</v>
      </c>
      <c r="Y27" s="17">
        <v>1.1994596281237071</v>
      </c>
      <c r="Z27" s="17">
        <v>0</v>
      </c>
      <c r="AA27" s="17">
        <v>0</v>
      </c>
      <c r="AB27" s="17">
        <v>28.248020806227689</v>
      </c>
      <c r="AC27" s="17">
        <v>148.52319636148124</v>
      </c>
      <c r="AD27" s="35"/>
    </row>
    <row r="28" spans="1:30" x14ac:dyDescent="0.2">
      <c r="A28" s="19">
        <f>A27+1</f>
        <v>14</v>
      </c>
      <c r="B28" s="6" t="s">
        <v>367</v>
      </c>
      <c r="D28" s="17">
        <v>286.05282800224472</v>
      </c>
      <c r="J28" s="17">
        <f t="shared" si="6"/>
        <v>286.05282800224472</v>
      </c>
      <c r="L28" s="19" t="s">
        <v>428</v>
      </c>
      <c r="N28" s="17">
        <v>120.22936104664927</v>
      </c>
      <c r="O28" s="17">
        <v>73.365425045773321</v>
      </c>
      <c r="P28" s="17">
        <v>21.258706839589934</v>
      </c>
      <c r="Q28" s="240">
        <v>0</v>
      </c>
      <c r="R28" s="240">
        <v>0</v>
      </c>
      <c r="S28" s="17">
        <v>32.734048369438284</v>
      </c>
      <c r="T28" s="17">
        <v>0</v>
      </c>
      <c r="U28" s="17">
        <v>0</v>
      </c>
      <c r="V28" s="17">
        <v>0</v>
      </c>
      <c r="W28" s="17">
        <v>20.290758328727421</v>
      </c>
      <c r="X28" s="17">
        <v>0</v>
      </c>
      <c r="Y28" s="17">
        <v>0.12248991482732341</v>
      </c>
      <c r="Z28" s="17">
        <v>0</v>
      </c>
      <c r="AA28" s="17">
        <v>0</v>
      </c>
      <c r="AB28" s="17">
        <v>2.8847137339735709</v>
      </c>
      <c r="AC28" s="17">
        <v>15.167324723265605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J29" s="17">
        <f t="shared" si="6"/>
        <v>0</v>
      </c>
      <c r="L29" s="19" t="s">
        <v>429</v>
      </c>
      <c r="N29" s="17">
        <v>0</v>
      </c>
      <c r="O29" s="17">
        <v>0</v>
      </c>
      <c r="P29" s="17">
        <v>0</v>
      </c>
      <c r="Q29" s="240">
        <v>0</v>
      </c>
      <c r="R29" s="240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45205.240605894047</v>
      </c>
      <c r="J30" s="17">
        <f t="shared" si="6"/>
        <v>45205.240605894047</v>
      </c>
      <c r="L30" s="19" t="s">
        <v>430</v>
      </c>
      <c r="N30" s="17">
        <v>18999.977143956206</v>
      </c>
      <c r="O30" s="17">
        <v>11594.018190660374</v>
      </c>
      <c r="P30" s="17">
        <v>3359.5366435121809</v>
      </c>
      <c r="Q30" s="240">
        <v>0</v>
      </c>
      <c r="R30" s="240">
        <v>0</v>
      </c>
      <c r="S30" s="17">
        <v>5172.9973896074162</v>
      </c>
      <c r="T30" s="17">
        <v>0</v>
      </c>
      <c r="U30" s="17">
        <v>0</v>
      </c>
      <c r="V30" s="17">
        <v>0</v>
      </c>
      <c r="W30" s="17">
        <v>3206.5706839261652</v>
      </c>
      <c r="X30" s="17">
        <v>0</v>
      </c>
      <c r="Y30" s="17">
        <v>19.357214925073812</v>
      </c>
      <c r="Z30" s="17">
        <v>0</v>
      </c>
      <c r="AA30" s="17">
        <v>0</v>
      </c>
      <c r="AB30" s="17">
        <v>455.87445974272623</v>
      </c>
      <c r="AC30" s="17">
        <v>2396.9088795639054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J31" s="17">
        <f t="shared" si="6"/>
        <v>0</v>
      </c>
      <c r="L31" s="19" t="s">
        <v>431</v>
      </c>
      <c r="N31" s="17">
        <v>0</v>
      </c>
      <c r="O31" s="17">
        <v>0</v>
      </c>
      <c r="P31" s="17">
        <v>0</v>
      </c>
      <c r="Q31" s="240">
        <v>0</v>
      </c>
      <c r="R31" s="240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53148.309605428803</v>
      </c>
      <c r="J32" s="17">
        <f t="shared" si="6"/>
        <v>53148.309605428803</v>
      </c>
      <c r="L32" s="19" t="s">
        <v>287</v>
      </c>
      <c r="N32" s="17">
        <v>8595.3684971611219</v>
      </c>
      <c r="O32" s="17">
        <v>5244.9988732336378</v>
      </c>
      <c r="P32" s="17">
        <v>9417.9013963890684</v>
      </c>
      <c r="Q32" s="240">
        <v>0</v>
      </c>
      <c r="R32" s="240">
        <v>0</v>
      </c>
      <c r="S32" s="17">
        <v>20088.298389019114</v>
      </c>
      <c r="T32" s="17">
        <v>0</v>
      </c>
      <c r="U32" s="17">
        <v>0</v>
      </c>
      <c r="V32" s="17">
        <v>0</v>
      </c>
      <c r="W32" s="17">
        <v>9800.6791051317596</v>
      </c>
      <c r="X32" s="17">
        <v>0</v>
      </c>
      <c r="Y32" s="17">
        <v>1.0633444941004329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4680.2587595675122</v>
      </c>
      <c r="F33" s="17">
        <v>4472.5161039693839</v>
      </c>
      <c r="H33" s="19" t="s">
        <v>432</v>
      </c>
      <c r="J33" s="17">
        <f t="shared" si="6"/>
        <v>207.74265559812829</v>
      </c>
      <c r="L33" s="19" t="s">
        <v>433</v>
      </c>
      <c r="N33" s="17">
        <v>1124.8868863735477</v>
      </c>
      <c r="O33" s="17">
        <v>692.19337651827664</v>
      </c>
      <c r="P33" s="17">
        <v>520.1768053826371</v>
      </c>
      <c r="Q33" s="240">
        <v>0</v>
      </c>
      <c r="R33" s="240">
        <v>0</v>
      </c>
      <c r="S33" s="17">
        <v>1558.7644606201686</v>
      </c>
      <c r="T33" s="17">
        <v>31.449368451696976</v>
      </c>
      <c r="U33" s="17">
        <v>0</v>
      </c>
      <c r="V33" s="17">
        <v>0</v>
      </c>
      <c r="W33" s="17">
        <v>566.06626799331377</v>
      </c>
      <c r="X33" s="17">
        <v>0</v>
      </c>
      <c r="Y33" s="17">
        <v>51.303948338619939</v>
      </c>
      <c r="Z33" s="17">
        <v>0.862212913615647</v>
      </c>
      <c r="AA33" s="17">
        <v>0</v>
      </c>
      <c r="AB33" s="17">
        <v>35.722997119339624</v>
      </c>
      <c r="AC33" s="17">
        <v>98.832435856295902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106120.98072515681</v>
      </c>
      <c r="F34" s="36">
        <f>SUM(F27:F33)</f>
        <v>4472.5161039693839</v>
      </c>
      <c r="J34" s="36">
        <f>SUM(J27:J33)</f>
        <v>101648.46462118742</v>
      </c>
      <c r="N34" s="36">
        <f t="shared" ref="N34:AB34" si="8">SUM(N27:N33)</f>
        <v>30017.785465697823</v>
      </c>
      <c r="O34" s="36">
        <f t="shared" si="8"/>
        <v>18322.993096514143</v>
      </c>
      <c r="P34" s="36">
        <f t="shared" si="8"/>
        <v>13527.0454708986</v>
      </c>
      <c r="Q34" s="36">
        <f>SUM(Q27:Q33)</f>
        <v>0</v>
      </c>
      <c r="R34" s="36">
        <f>SUM(R27:R33)</f>
        <v>0</v>
      </c>
      <c r="S34" s="36">
        <f t="shared" si="8"/>
        <v>27173.336346442284</v>
      </c>
      <c r="T34" s="36">
        <f t="shared" si="8"/>
        <v>31.449368451696976</v>
      </c>
      <c r="U34" s="36">
        <f t="shared" si="8"/>
        <v>0</v>
      </c>
      <c r="V34" s="36">
        <f t="shared" si="8"/>
        <v>0</v>
      </c>
      <c r="W34" s="36">
        <f t="shared" si="8"/>
        <v>13792.300279030693</v>
      </c>
      <c r="X34" s="36">
        <f t="shared" si="8"/>
        <v>0</v>
      </c>
      <c r="Y34" s="36">
        <f t="shared" si="8"/>
        <v>73.046457300745217</v>
      </c>
      <c r="Z34" s="36">
        <f t="shared" si="8"/>
        <v>0.862212913615647</v>
      </c>
      <c r="AA34" s="36">
        <f t="shared" si="8"/>
        <v>0</v>
      </c>
      <c r="AB34" s="36">
        <f t="shared" si="8"/>
        <v>522.73019140226711</v>
      </c>
      <c r="AC34" s="36">
        <f>SUM(AC27:AC33)</f>
        <v>2659.431836504948</v>
      </c>
      <c r="AD34" s="35"/>
    </row>
    <row r="35" spans="1:30" x14ac:dyDescent="0.2">
      <c r="N35" s="17"/>
      <c r="O35" s="17"/>
      <c r="P35" s="17"/>
      <c r="Q35" s="240"/>
      <c r="R35" s="240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thickBot="1" x14ac:dyDescent="0.25">
      <c r="A36" s="19">
        <f>A34+1</f>
        <v>21</v>
      </c>
      <c r="B36" s="6" t="s">
        <v>434</v>
      </c>
      <c r="D36" s="39">
        <f>D17+D24+D34</f>
        <v>794416.86579012871</v>
      </c>
      <c r="F36" s="39">
        <f>F17+F24+F34</f>
        <v>12865.870306476834</v>
      </c>
      <c r="J36" s="39">
        <f>J17+J24+J34</f>
        <v>781550.99548365176</v>
      </c>
      <c r="N36" s="39">
        <f t="shared" ref="N36:AC36" si="9">N17+N24+N34</f>
        <v>483740.50390662818</v>
      </c>
      <c r="O36" s="39">
        <f t="shared" si="9"/>
        <v>210360.77596278803</v>
      </c>
      <c r="P36" s="39">
        <f t="shared" si="9"/>
        <v>38774.633164649931</v>
      </c>
      <c r="Q36" s="39">
        <f>Q17+Q24+Q34</f>
        <v>0</v>
      </c>
      <c r="R36" s="39">
        <f>R17+R24+R34</f>
        <v>0</v>
      </c>
      <c r="S36" s="39">
        <f t="shared" si="9"/>
        <v>36224.910884411438</v>
      </c>
      <c r="T36" s="39">
        <f t="shared" si="9"/>
        <v>41.166176504418083</v>
      </c>
      <c r="U36" s="39">
        <f t="shared" si="9"/>
        <v>0</v>
      </c>
      <c r="V36" s="39">
        <f t="shared" si="9"/>
        <v>0</v>
      </c>
      <c r="W36" s="39">
        <f t="shared" si="9"/>
        <v>13975.599772555252</v>
      </c>
      <c r="X36" s="39">
        <f t="shared" si="9"/>
        <v>0</v>
      </c>
      <c r="Y36" s="39">
        <f t="shared" si="9"/>
        <v>603.44946138643968</v>
      </c>
      <c r="Z36" s="39">
        <f t="shared" si="9"/>
        <v>342.94016228773245</v>
      </c>
      <c r="AA36" s="39">
        <f t="shared" si="9"/>
        <v>1763.2091028163491</v>
      </c>
      <c r="AB36" s="39">
        <f t="shared" si="9"/>
        <v>3476.189522351111</v>
      </c>
      <c r="AC36" s="39">
        <f t="shared" si="9"/>
        <v>5113.4876737497634</v>
      </c>
      <c r="AD36" s="35"/>
    </row>
    <row r="37" spans="1:30" ht="13.5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9" spans="1:30" x14ac:dyDescent="0.2">
      <c r="A39" s="19" t="s">
        <v>397</v>
      </c>
    </row>
    <row r="40" spans="1:30" x14ac:dyDescent="0.2">
      <c r="A40" s="119" t="s">
        <v>398</v>
      </c>
      <c r="B40" s="6" t="s">
        <v>399</v>
      </c>
    </row>
  </sheetData>
  <mergeCells count="4">
    <mergeCell ref="B2:L2"/>
    <mergeCell ref="B3:L3"/>
    <mergeCell ref="S3:Y3"/>
    <mergeCell ref="S2:Y2"/>
  </mergeCells>
  <printOptions horizontalCentered="1"/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6
Attachment 8
Page 9 of 12</oddHeader>
    <firstHeader xml:space="preserve">&amp;R&amp;"Arial,Regular"&amp;10Filed: 2025-02-28
EB-2025-0064
Phase 3 Exhibit 7
Tab 3
Schedule 6
Attachment 8
Page 8 of 12&amp;"-,Regular"&amp;11
</firstHeader>
  </headerFooter>
  <colBreaks count="2" manualBreakCount="2">
    <brk id="16" max="39" man="1"/>
    <brk id="29" max="3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8A51-493F-4DA4-A2A6-7734FA447FB2}">
  <dimension ref="A1:R40"/>
  <sheetViews>
    <sheetView view="pageBreakPreview" zoomScale="60" zoomScaleNormal="100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1" spans="1:18" ht="72" customHeight="1" x14ac:dyDescent="0.2"/>
    <row r="2" spans="1:18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18" x14ac:dyDescent="0.2">
      <c r="B3" s="245" t="s">
        <v>441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5" spans="1:18" x14ac:dyDescent="0.2">
      <c r="D5" s="19" t="s">
        <v>327</v>
      </c>
    </row>
    <row r="6" spans="1:18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</row>
    <row r="7" spans="1:18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442</v>
      </c>
      <c r="O7" s="18" t="s">
        <v>443</v>
      </c>
      <c r="P7" s="18" t="s">
        <v>444</v>
      </c>
      <c r="Q7" s="18" t="s">
        <v>445</v>
      </c>
      <c r="R7" s="18" t="s">
        <v>446</v>
      </c>
    </row>
    <row r="8" spans="1:18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9" t="s">
        <v>65</v>
      </c>
      <c r="O8" s="119" t="s">
        <v>66</v>
      </c>
      <c r="P8" s="119" t="s">
        <v>67</v>
      </c>
      <c r="Q8" s="119" t="s">
        <v>68</v>
      </c>
      <c r="R8" s="119" t="s">
        <v>69</v>
      </c>
    </row>
    <row r="10" spans="1:18" x14ac:dyDescent="0.2">
      <c r="B10" s="11" t="s">
        <v>340</v>
      </c>
    </row>
    <row r="11" spans="1:18" x14ac:dyDescent="0.2">
      <c r="A11" s="19">
        <v>1</v>
      </c>
      <c r="B11" s="6" t="s">
        <v>341</v>
      </c>
      <c r="D11" s="17">
        <v>0</v>
      </c>
      <c r="J11" s="17">
        <f>D11-F11</f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</row>
    <row r="12" spans="1:18" x14ac:dyDescent="0.2">
      <c r="A12" s="19">
        <f>A11+1</f>
        <v>2</v>
      </c>
      <c r="B12" s="6" t="s">
        <v>343</v>
      </c>
      <c r="D12" s="17">
        <v>0</v>
      </c>
      <c r="J12" s="17">
        <f t="shared" ref="J12:J16" si="0">D12-F12</f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</row>
    <row r="13" spans="1:18" x14ac:dyDescent="0.2">
      <c r="A13" s="19">
        <f t="shared" ref="A13:A17" si="1">A12+1</f>
        <v>3</v>
      </c>
      <c r="B13" s="6" t="s">
        <v>345</v>
      </c>
      <c r="D13" s="17">
        <v>0</v>
      </c>
      <c r="J13" s="17">
        <f t="shared" si="0"/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</row>
    <row r="14" spans="1:18" x14ac:dyDescent="0.2">
      <c r="A14" s="19">
        <f t="shared" si="1"/>
        <v>4</v>
      </c>
      <c r="B14" s="6" t="s">
        <v>347</v>
      </c>
      <c r="D14" s="17">
        <v>0</v>
      </c>
      <c r="F14" s="35"/>
      <c r="J14" s="17">
        <f t="shared" si="0"/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</row>
    <row r="15" spans="1:18" x14ac:dyDescent="0.2">
      <c r="A15" s="19">
        <f t="shared" si="1"/>
        <v>5</v>
      </c>
      <c r="B15" s="6" t="s">
        <v>350</v>
      </c>
      <c r="D15" s="17">
        <v>0</v>
      </c>
      <c r="J15" s="17">
        <f t="shared" si="0"/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</row>
    <row r="16" spans="1:18" x14ac:dyDescent="0.2">
      <c r="A16" s="19">
        <f t="shared" si="1"/>
        <v>6</v>
      </c>
      <c r="B16" s="6" t="s">
        <v>219</v>
      </c>
      <c r="D16" s="17">
        <v>0</v>
      </c>
      <c r="J16" s="17">
        <f t="shared" si="0"/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</row>
    <row r="17" spans="1:18" x14ac:dyDescent="0.2">
      <c r="A17" s="19">
        <f t="shared" si="1"/>
        <v>7</v>
      </c>
      <c r="B17" s="6" t="s">
        <v>353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:Q17" si="2">SUM(N11:N16)</f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ref="R17" si="3">SUM(R11:R16)</f>
        <v>0</v>
      </c>
    </row>
    <row r="18" spans="1:18" x14ac:dyDescent="0.2">
      <c r="D18" s="17"/>
      <c r="N18" s="17"/>
      <c r="O18" s="17"/>
    </row>
    <row r="19" spans="1:18" x14ac:dyDescent="0.2">
      <c r="B19" s="11" t="s">
        <v>354</v>
      </c>
      <c r="D19" s="17"/>
      <c r="N19" s="17"/>
      <c r="O19" s="17"/>
    </row>
    <row r="20" spans="1:18" x14ac:dyDescent="0.2">
      <c r="A20" s="19">
        <f>A17+1</f>
        <v>8</v>
      </c>
      <c r="B20" s="6" t="s">
        <v>355</v>
      </c>
      <c r="D20" s="17">
        <v>0</v>
      </c>
      <c r="J20" s="17">
        <f t="shared" ref="J20:J23" si="4">D20-F20</f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</row>
    <row r="21" spans="1:18" x14ac:dyDescent="0.2">
      <c r="A21" s="19">
        <f>A20+1</f>
        <v>9</v>
      </c>
      <c r="B21" s="6" t="s">
        <v>356</v>
      </c>
      <c r="D21" s="17">
        <v>0</v>
      </c>
      <c r="F21" s="17"/>
      <c r="J21" s="17">
        <f t="shared" si="4"/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</row>
    <row r="22" spans="1:18" x14ac:dyDescent="0.2">
      <c r="A22" s="19">
        <f t="shared" ref="A22:A24" si="5">A21+1</f>
        <v>10</v>
      </c>
      <c r="B22" s="6" t="s">
        <v>359</v>
      </c>
      <c r="D22" s="17">
        <v>460.05784299084002</v>
      </c>
      <c r="J22" s="17">
        <f t="shared" si="4"/>
        <v>460.05784299084002</v>
      </c>
      <c r="L22" s="19" t="s">
        <v>425</v>
      </c>
      <c r="N22" s="17">
        <v>0</v>
      </c>
      <c r="O22" s="17">
        <v>454.26583321387227</v>
      </c>
      <c r="P22" s="17">
        <v>4.0222614449731955</v>
      </c>
      <c r="Q22" s="17">
        <v>1.7697483319945253</v>
      </c>
      <c r="R22" s="17">
        <v>0</v>
      </c>
    </row>
    <row r="23" spans="1:18" x14ac:dyDescent="0.2">
      <c r="A23" s="19">
        <f t="shared" si="5"/>
        <v>11</v>
      </c>
      <c r="B23" s="6" t="s">
        <v>361</v>
      </c>
      <c r="D23" s="17">
        <v>0</v>
      </c>
      <c r="J23" s="17">
        <f t="shared" si="4"/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</row>
    <row r="24" spans="1:18" x14ac:dyDescent="0.2">
      <c r="A24" s="19">
        <f t="shared" si="5"/>
        <v>12</v>
      </c>
      <c r="B24" s="6" t="s">
        <v>363</v>
      </c>
      <c r="D24" s="36">
        <f>SUM(D20:D23)</f>
        <v>460.05784299084002</v>
      </c>
      <c r="F24" s="36">
        <f>SUM(F20:F23)</f>
        <v>0</v>
      </c>
      <c r="H24" s="121"/>
      <c r="J24" s="36">
        <f>SUM(J20:J23)</f>
        <v>460.05784299084002</v>
      </c>
      <c r="N24" s="36">
        <f t="shared" ref="N24:Q24" si="6">SUM(N20:N23)</f>
        <v>0</v>
      </c>
      <c r="O24" s="36">
        <f t="shared" si="6"/>
        <v>454.26583321387227</v>
      </c>
      <c r="P24" s="36">
        <f t="shared" si="6"/>
        <v>4.0222614449731955</v>
      </c>
      <c r="Q24" s="36">
        <f t="shared" si="6"/>
        <v>1.7697483319945253</v>
      </c>
      <c r="R24" s="36">
        <f t="shared" ref="R24" si="7">SUM(R20:R23)</f>
        <v>0</v>
      </c>
    </row>
    <row r="25" spans="1:18" x14ac:dyDescent="0.2">
      <c r="N25" s="17"/>
      <c r="O25" s="17"/>
    </row>
    <row r="26" spans="1:18" x14ac:dyDescent="0.2">
      <c r="B26" s="11" t="s">
        <v>364</v>
      </c>
      <c r="N26" s="17"/>
      <c r="O26" s="17"/>
    </row>
    <row r="27" spans="1:18" x14ac:dyDescent="0.2">
      <c r="A27" s="19">
        <f>A24+1</f>
        <v>13</v>
      </c>
      <c r="B27" s="6" t="s">
        <v>365</v>
      </c>
      <c r="D27" s="17">
        <v>4683.1560894495497</v>
      </c>
      <c r="J27" s="17">
        <f>D27-F27</f>
        <v>4683.1560894495497</v>
      </c>
      <c r="L27" s="19" t="s">
        <v>427</v>
      </c>
      <c r="N27" s="17">
        <v>0</v>
      </c>
      <c r="O27" s="17">
        <v>4683.1560894495497</v>
      </c>
      <c r="P27" s="17">
        <v>0</v>
      </c>
      <c r="Q27" s="17">
        <v>0</v>
      </c>
      <c r="R27" s="17">
        <v>0</v>
      </c>
    </row>
    <row r="28" spans="1:18" x14ac:dyDescent="0.2">
      <c r="A28" s="19">
        <f>A27+1</f>
        <v>14</v>
      </c>
      <c r="B28" s="6" t="s">
        <v>367</v>
      </c>
      <c r="D28" s="17">
        <v>996.5653461040007</v>
      </c>
      <c r="J28" s="17">
        <f t="shared" ref="J28:J33" si="8">D28-F28</f>
        <v>996.5653461040007</v>
      </c>
      <c r="L28" s="19" t="s">
        <v>428</v>
      </c>
      <c r="N28" s="17">
        <v>0</v>
      </c>
      <c r="O28" s="17">
        <v>996.5653461040007</v>
      </c>
      <c r="P28" s="17">
        <v>0</v>
      </c>
      <c r="Q28" s="17">
        <v>0</v>
      </c>
      <c r="R28" s="17">
        <v>0</v>
      </c>
    </row>
    <row r="29" spans="1:18" x14ac:dyDescent="0.2">
      <c r="A29" s="19">
        <f t="shared" ref="A29:A34" si="9">A28+1</f>
        <v>15</v>
      </c>
      <c r="B29" s="6" t="s">
        <v>369</v>
      </c>
      <c r="D29" s="17">
        <v>23651.269496622928</v>
      </c>
      <c r="J29" s="17">
        <f t="shared" si="8"/>
        <v>23651.269496622928</v>
      </c>
      <c r="L29" s="19" t="s">
        <v>429</v>
      </c>
      <c r="N29" s="17">
        <v>0</v>
      </c>
      <c r="O29" s="17">
        <v>23651.269496622928</v>
      </c>
      <c r="P29" s="17">
        <v>0</v>
      </c>
      <c r="Q29" s="17">
        <v>0</v>
      </c>
      <c r="R29" s="17">
        <v>0</v>
      </c>
    </row>
    <row r="30" spans="1:18" x14ac:dyDescent="0.2">
      <c r="A30" s="19">
        <f t="shared" si="9"/>
        <v>16</v>
      </c>
      <c r="B30" s="6" t="s">
        <v>371</v>
      </c>
      <c r="D30" s="17">
        <v>66563.358664251267</v>
      </c>
      <c r="J30" s="17">
        <f t="shared" si="8"/>
        <v>66563.358664251267</v>
      </c>
      <c r="L30" s="19" t="s">
        <v>430</v>
      </c>
      <c r="N30" s="17">
        <v>0</v>
      </c>
      <c r="O30" s="17">
        <v>66563.358664251267</v>
      </c>
      <c r="P30" s="17">
        <v>0</v>
      </c>
      <c r="Q30" s="17">
        <v>0</v>
      </c>
      <c r="R30" s="17">
        <v>0</v>
      </c>
    </row>
    <row r="31" spans="1:18" x14ac:dyDescent="0.2">
      <c r="A31" s="19">
        <f t="shared" si="9"/>
        <v>17</v>
      </c>
      <c r="B31" s="6" t="s">
        <v>373</v>
      </c>
      <c r="D31" s="17">
        <v>18341.833576983983</v>
      </c>
      <c r="J31" s="17">
        <f t="shared" si="8"/>
        <v>18341.833576983983</v>
      </c>
      <c r="L31" s="19" t="s">
        <v>431</v>
      </c>
      <c r="N31" s="17">
        <v>0</v>
      </c>
      <c r="O31" s="17">
        <v>18341.833576983983</v>
      </c>
      <c r="P31" s="17">
        <v>0</v>
      </c>
      <c r="Q31" s="17">
        <v>0</v>
      </c>
      <c r="R31" s="17">
        <v>0</v>
      </c>
    </row>
    <row r="32" spans="1:18" x14ac:dyDescent="0.2">
      <c r="A32" s="19">
        <f t="shared" si="9"/>
        <v>18</v>
      </c>
      <c r="B32" s="6" t="s">
        <v>375</v>
      </c>
      <c r="D32" s="17">
        <v>0</v>
      </c>
      <c r="J32" s="17">
        <f t="shared" si="8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</row>
    <row r="33" spans="1:18" x14ac:dyDescent="0.2">
      <c r="A33" s="19">
        <f t="shared" si="9"/>
        <v>19</v>
      </c>
      <c r="B33" s="6" t="s">
        <v>377</v>
      </c>
      <c r="D33" s="17">
        <v>20656.12506591517</v>
      </c>
      <c r="F33" s="17">
        <v>9718.9252285762832</v>
      </c>
      <c r="H33" s="19" t="s">
        <v>432</v>
      </c>
      <c r="J33" s="17">
        <f t="shared" si="8"/>
        <v>10937.199837338887</v>
      </c>
      <c r="L33" s="19" t="s">
        <v>433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v>0</v>
      </c>
    </row>
    <row r="34" spans="1:18" x14ac:dyDescent="0.2">
      <c r="A34" s="19">
        <f t="shared" si="9"/>
        <v>20</v>
      </c>
      <c r="B34" s="6" t="s">
        <v>380</v>
      </c>
      <c r="D34" s="36">
        <f>SUM(D27:D33)</f>
        <v>134892.3082393269</v>
      </c>
      <c r="F34" s="36">
        <f>SUM(F27:F33)</f>
        <v>9718.9252285762832</v>
      </c>
      <c r="J34" s="36">
        <f>SUM(J27:J33)</f>
        <v>125173.38301075062</v>
      </c>
      <c r="N34" s="36">
        <f t="shared" ref="N34:Q34" si="10">SUM(N27:N33)</f>
        <v>0</v>
      </c>
      <c r="O34" s="36">
        <f t="shared" si="10"/>
        <v>134525.21447539012</v>
      </c>
      <c r="P34" s="36">
        <f t="shared" si="10"/>
        <v>290.69312524995598</v>
      </c>
      <c r="Q34" s="36">
        <f t="shared" si="10"/>
        <v>76.400638686818198</v>
      </c>
      <c r="R34" s="36">
        <f t="shared" ref="R34" si="11">SUM(R27:R33)</f>
        <v>0</v>
      </c>
    </row>
    <row r="35" spans="1:18" x14ac:dyDescent="0.2">
      <c r="N35" s="17"/>
      <c r="O35" s="17"/>
    </row>
    <row r="36" spans="1:18" ht="13.5" thickBot="1" x14ac:dyDescent="0.25">
      <c r="A36" s="19">
        <f>A34+1</f>
        <v>21</v>
      </c>
      <c r="B36" s="6" t="s">
        <v>434</v>
      </c>
      <c r="D36" s="39">
        <f>D17+D24+D34</f>
        <v>135352.36608231775</v>
      </c>
      <c r="F36" s="39">
        <f>F17+F24+F34</f>
        <v>9718.9252285762832</v>
      </c>
      <c r="J36" s="39">
        <f>J17+J24+J34</f>
        <v>125633.44085374146</v>
      </c>
      <c r="N36" s="39">
        <f t="shared" ref="N36:Q36" si="12">N17+N24+N34</f>
        <v>0</v>
      </c>
      <c r="O36" s="39">
        <f t="shared" si="12"/>
        <v>134979.48030860399</v>
      </c>
      <c r="P36" s="39">
        <f t="shared" si="12"/>
        <v>294.71538669492918</v>
      </c>
      <c r="Q36" s="39">
        <f t="shared" si="12"/>
        <v>78.170387018812718</v>
      </c>
      <c r="R36" s="39">
        <f t="shared" ref="R36" si="13">R17+R24+R34</f>
        <v>0</v>
      </c>
    </row>
    <row r="37" spans="1:18" ht="13.5" thickTop="1" x14ac:dyDescent="0.2">
      <c r="D37" s="35"/>
      <c r="N37" s="35"/>
      <c r="O37" s="35"/>
      <c r="R37" s="35"/>
    </row>
    <row r="39" spans="1:18" x14ac:dyDescent="0.2">
      <c r="A39" s="135" t="s">
        <v>447</v>
      </c>
    </row>
    <row r="40" spans="1:18" x14ac:dyDescent="0.2">
      <c r="A40" s="119" t="s">
        <v>398</v>
      </c>
      <c r="B40" s="6" t="s">
        <v>399</v>
      </c>
    </row>
  </sheetData>
  <mergeCells count="2">
    <mergeCell ref="B3:R3"/>
    <mergeCell ref="B2:R2"/>
  </mergeCells>
  <phoneticPr fontId="18" type="noConversion"/>
  <pageMargins left="0.7" right="0.7" top="0.75" bottom="0.75" header="0.3" footer="0.3"/>
  <pageSetup scale="59" orientation="landscape" r:id="rId1"/>
  <headerFooter>
    <oddHeader xml:space="preserve">&amp;R&amp;"Arial,Regular"&amp;10Filed: 2025-02-28
EB-2025-0064
Phase 3 Exhibit 7
Tab 3
Schedule 6
Attachment 8
Page 10 of 12&amp;"-,Regular"&amp;11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43D9-49CB-437D-8F54-9E31A6797D39}">
  <dimension ref="A1:AI36"/>
  <sheetViews>
    <sheetView view="pageBreakPreview" topLeftCell="F1" zoomScale="85" zoomScaleNormal="100" zoomScaleSheetLayoutView="85" workbookViewId="0">
      <selection activeCell="G18" sqref="G1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52.9" customHeight="1" x14ac:dyDescent="0.2"/>
    <row r="2" spans="1:35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  <c r="AA2" s="245"/>
      <c r="AB2" s="245"/>
      <c r="AC2" s="245"/>
    </row>
    <row r="3" spans="1:35" ht="14.45" customHeight="1" x14ac:dyDescent="0.2">
      <c r="A3" s="245" t="s">
        <v>448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449</v>
      </c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5" spans="1:35" x14ac:dyDescent="0.2">
      <c r="D5" s="19" t="s">
        <v>327</v>
      </c>
    </row>
    <row r="6" spans="1:35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  <c r="AD6" s="19" t="s">
        <v>402</v>
      </c>
      <c r="AE6" s="19" t="s">
        <v>402</v>
      </c>
      <c r="AF6" s="19" t="s">
        <v>402</v>
      </c>
      <c r="AG6" s="19" t="s">
        <v>402</v>
      </c>
      <c r="AH6" s="19" t="s">
        <v>402</v>
      </c>
    </row>
    <row r="7" spans="1:35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18" t="s">
        <v>442</v>
      </c>
      <c r="AC7" s="18" t="s">
        <v>415</v>
      </c>
      <c r="AD7" s="18" t="s">
        <v>416</v>
      </c>
      <c r="AE7" s="18" t="s">
        <v>443</v>
      </c>
      <c r="AF7" s="18" t="s">
        <v>444</v>
      </c>
      <c r="AG7" s="18" t="s">
        <v>445</v>
      </c>
      <c r="AH7" s="18" t="s">
        <v>446</v>
      </c>
    </row>
    <row r="8" spans="1:35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  <c r="AD8" s="119" t="s">
        <v>79</v>
      </c>
      <c r="AE8" s="119" t="s">
        <v>450</v>
      </c>
      <c r="AF8" s="119" t="s">
        <v>451</v>
      </c>
      <c r="AG8" s="119" t="s">
        <v>452</v>
      </c>
      <c r="AH8" s="119" t="s">
        <v>453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454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382</v>
      </c>
      <c r="D12" s="17">
        <v>311406.91405573947</v>
      </c>
      <c r="E12" s="17">
        <v>0</v>
      </c>
      <c r="F12" s="17">
        <v>0</v>
      </c>
      <c r="G12" s="17"/>
      <c r="H12" s="122"/>
      <c r="I12" s="17"/>
      <c r="J12" s="17">
        <f>D12-F12</f>
        <v>311406.91405573947</v>
      </c>
      <c r="K12" s="17"/>
      <c r="L12" s="122" t="s">
        <v>455</v>
      </c>
      <c r="N12" s="17">
        <v>125363.37595369251</v>
      </c>
      <c r="O12" s="17">
        <v>89093.157715065623</v>
      </c>
      <c r="P12" s="17">
        <v>24275.681164591882</v>
      </c>
      <c r="Q12" s="17">
        <v>0</v>
      </c>
      <c r="R12" s="17">
        <v>0</v>
      </c>
      <c r="S12" s="17">
        <v>25424.92237538191</v>
      </c>
      <c r="T12" s="17">
        <v>0</v>
      </c>
      <c r="U12" s="17">
        <v>7123.4866395795116</v>
      </c>
      <c r="V12" s="17">
        <v>0</v>
      </c>
      <c r="W12" s="17">
        <v>33767.545615625415</v>
      </c>
      <c r="X12" s="17">
        <v>0</v>
      </c>
      <c r="Y12" s="17">
        <v>1.937311657940409</v>
      </c>
      <c r="Z12" s="17">
        <v>26.03831028790707</v>
      </c>
      <c r="AA12" s="17">
        <v>0</v>
      </c>
      <c r="AB12" s="17">
        <v>313.83230779949275</v>
      </c>
      <c r="AC12" s="17">
        <v>2417.2772870574522</v>
      </c>
      <c r="AD12" s="17">
        <v>3599.6593749998119</v>
      </c>
      <c r="AE12" s="17">
        <v>0</v>
      </c>
      <c r="AF12" s="17">
        <v>0</v>
      </c>
      <c r="AG12" s="17">
        <v>0</v>
      </c>
      <c r="AH12" s="17">
        <v>0</v>
      </c>
      <c r="AI12" s="17"/>
    </row>
    <row r="13" spans="1:35" x14ac:dyDescent="0.2">
      <c r="A13" s="19">
        <f>A12+1</f>
        <v>2</v>
      </c>
      <c r="B13" s="6" t="s">
        <v>383</v>
      </c>
      <c r="D13" s="17">
        <v>57512.664971773804</v>
      </c>
      <c r="E13" s="17">
        <v>0</v>
      </c>
      <c r="F13" s="17">
        <v>0</v>
      </c>
      <c r="G13" s="17"/>
      <c r="H13" s="122"/>
      <c r="I13" s="17"/>
      <c r="J13" s="17">
        <f t="shared" ref="J13:J26" si="0">D13-F13</f>
        <v>57512.664971773804</v>
      </c>
      <c r="K13" s="17"/>
      <c r="L13" s="122" t="s">
        <v>456</v>
      </c>
      <c r="N13" s="17">
        <v>31016.616780964607</v>
      </c>
      <c r="O13" s="17">
        <v>22042.867860187336</v>
      </c>
      <c r="P13" s="17">
        <v>3517.5517670784843</v>
      </c>
      <c r="Q13" s="17">
        <v>0</v>
      </c>
      <c r="R13" s="17">
        <v>0</v>
      </c>
      <c r="S13" s="17">
        <v>641.80651203278103</v>
      </c>
      <c r="T13" s="17">
        <v>0</v>
      </c>
      <c r="U13" s="17">
        <v>215.49124219675542</v>
      </c>
      <c r="V13" s="17">
        <v>0</v>
      </c>
      <c r="W13" s="17">
        <v>0</v>
      </c>
      <c r="X13" s="17">
        <v>0</v>
      </c>
      <c r="Y13" s="17">
        <v>0</v>
      </c>
      <c r="Z13" s="17">
        <v>4.4978348698428929</v>
      </c>
      <c r="AA13" s="17">
        <v>0</v>
      </c>
      <c r="AB13" s="17">
        <v>0</v>
      </c>
      <c r="AC13" s="17">
        <v>73.8329744439813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</row>
    <row r="14" spans="1:35" x14ac:dyDescent="0.2">
      <c r="A14" s="19">
        <f t="shared" ref="A14:A27" si="1">A13+1</f>
        <v>3</v>
      </c>
      <c r="B14" s="6" t="s">
        <v>384</v>
      </c>
      <c r="D14" s="17">
        <v>305683.4115939769</v>
      </c>
      <c r="E14" s="17">
        <v>0</v>
      </c>
      <c r="F14" s="17">
        <v>0</v>
      </c>
      <c r="G14" s="17"/>
      <c r="H14" s="122"/>
      <c r="I14" s="17"/>
      <c r="J14" s="17">
        <f t="shared" si="0"/>
        <v>305683.4115939769</v>
      </c>
      <c r="K14" s="17"/>
      <c r="L14" s="122" t="s">
        <v>457</v>
      </c>
      <c r="N14" s="17">
        <v>167868.31424996446</v>
      </c>
      <c r="O14" s="17">
        <v>119300.53800049856</v>
      </c>
      <c r="P14" s="17">
        <v>14266.17226210845</v>
      </c>
      <c r="Q14" s="17">
        <v>0</v>
      </c>
      <c r="R14" s="17">
        <v>0</v>
      </c>
      <c r="S14" s="17">
        <v>1984.0674483145742</v>
      </c>
      <c r="T14" s="17">
        <v>232.97591602799218</v>
      </c>
      <c r="U14" s="17">
        <v>26.384507780966729</v>
      </c>
      <c r="V14" s="17">
        <v>479.0030825310219</v>
      </c>
      <c r="W14" s="17">
        <v>0</v>
      </c>
      <c r="X14" s="17">
        <v>1168.370406605492</v>
      </c>
      <c r="Y14" s="17">
        <v>342.6211682666297</v>
      </c>
      <c r="Z14" s="17">
        <v>14.964551878725711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</row>
    <row r="15" spans="1:35" x14ac:dyDescent="0.2">
      <c r="B15" s="6" t="s">
        <v>385</v>
      </c>
      <c r="D15" s="17"/>
      <c r="E15" s="17"/>
      <c r="F15" s="17"/>
      <c r="G15" s="17"/>
      <c r="H15" s="122"/>
      <c r="I15" s="17"/>
      <c r="J15" s="17"/>
      <c r="K15" s="17"/>
      <c r="L15" s="12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19">
        <f>A14+1</f>
        <v>4</v>
      </c>
      <c r="B16" s="123" t="s">
        <v>386</v>
      </c>
      <c r="D16" s="17">
        <v>150927.52203758305</v>
      </c>
      <c r="E16" s="17">
        <v>0</v>
      </c>
      <c r="F16" s="17">
        <v>0</v>
      </c>
      <c r="G16" s="17"/>
      <c r="H16" s="122"/>
      <c r="I16" s="17"/>
      <c r="J16" s="17">
        <f t="shared" si="0"/>
        <v>150927.52203758305</v>
      </c>
      <c r="K16" s="17"/>
      <c r="L16" s="122" t="s">
        <v>458</v>
      </c>
      <c r="N16" s="17">
        <v>109342.22361408165</v>
      </c>
      <c r="O16" s="17">
        <v>24662.023221804335</v>
      </c>
      <c r="P16" s="17">
        <v>9925.6225553503191</v>
      </c>
      <c r="Q16" s="17">
        <v>0</v>
      </c>
      <c r="R16" s="17">
        <v>0</v>
      </c>
      <c r="S16" s="17">
        <v>3089.5210341603383</v>
      </c>
      <c r="T16" s="17">
        <v>62.333654494609029</v>
      </c>
      <c r="U16" s="17">
        <v>1212.5541343432665</v>
      </c>
      <c r="V16" s="17">
        <v>76.211138345487399</v>
      </c>
      <c r="W16" s="17">
        <v>726.10409582205693</v>
      </c>
      <c r="X16" s="17">
        <v>14.319050254709026</v>
      </c>
      <c r="Y16" s="17">
        <v>981.40805715655642</v>
      </c>
      <c r="Z16" s="17">
        <v>692.12430787459675</v>
      </c>
      <c r="AA16" s="17">
        <v>0</v>
      </c>
      <c r="AB16" s="17">
        <v>0</v>
      </c>
      <c r="AC16" s="17">
        <v>50.042962839135647</v>
      </c>
      <c r="AD16" s="17">
        <v>93.034211056015323</v>
      </c>
      <c r="AE16" s="17">
        <v>0</v>
      </c>
      <c r="AF16" s="17">
        <v>0</v>
      </c>
      <c r="AG16" s="17">
        <v>0</v>
      </c>
      <c r="AH16" s="17">
        <v>0</v>
      </c>
      <c r="AI16" s="17"/>
    </row>
    <row r="17" spans="1:35" x14ac:dyDescent="0.2">
      <c r="A17" s="19">
        <f t="shared" si="1"/>
        <v>5</v>
      </c>
      <c r="B17" s="123" t="s">
        <v>387</v>
      </c>
      <c r="D17" s="17">
        <v>65848.377147061168</v>
      </c>
      <c r="E17" s="17">
        <v>0</v>
      </c>
      <c r="F17" s="17">
        <v>0</v>
      </c>
      <c r="G17" s="17"/>
      <c r="H17" s="122"/>
      <c r="I17" s="17"/>
      <c r="J17" s="17">
        <f t="shared" si="0"/>
        <v>65848.377147061168</v>
      </c>
      <c r="K17" s="17"/>
      <c r="L17" s="122" t="s">
        <v>459</v>
      </c>
      <c r="N17" s="17">
        <v>40146.167562685361</v>
      </c>
      <c r="O17" s="17">
        <v>13992.342429988015</v>
      </c>
      <c r="P17" s="17">
        <v>7843.9238408933006</v>
      </c>
      <c r="Q17" s="17">
        <v>0</v>
      </c>
      <c r="R17" s="17">
        <v>0</v>
      </c>
      <c r="S17" s="17">
        <v>1499.4521646033238</v>
      </c>
      <c r="T17" s="17">
        <v>30.252693581346424</v>
      </c>
      <c r="U17" s="17">
        <v>657.1486901162308</v>
      </c>
      <c r="V17" s="17">
        <v>41.302939240010851</v>
      </c>
      <c r="W17" s="17">
        <v>313.46029054037302</v>
      </c>
      <c r="X17" s="17">
        <v>6.1815567202133757</v>
      </c>
      <c r="Y17" s="17">
        <v>671.14082056923019</v>
      </c>
      <c r="Z17" s="17">
        <v>588.83528118579829</v>
      </c>
      <c r="AA17" s="17">
        <v>0</v>
      </c>
      <c r="AB17" s="17">
        <v>0</v>
      </c>
      <c r="AC17" s="17">
        <v>20.345264501337848</v>
      </c>
      <c r="AD17" s="17">
        <v>37.823612436625552</v>
      </c>
      <c r="AE17" s="17">
        <v>0</v>
      </c>
      <c r="AF17" s="17">
        <v>0</v>
      </c>
      <c r="AG17" s="17">
        <v>0</v>
      </c>
      <c r="AH17" s="17">
        <v>0</v>
      </c>
      <c r="AI17" s="17"/>
    </row>
    <row r="18" spans="1:35" x14ac:dyDescent="0.2">
      <c r="A18" s="19">
        <f t="shared" si="1"/>
        <v>6</v>
      </c>
      <c r="B18" s="6" t="s">
        <v>388</v>
      </c>
      <c r="D18" s="17">
        <v>407234.215351263</v>
      </c>
      <c r="E18" s="17">
        <v>0</v>
      </c>
      <c r="F18" s="17">
        <v>0</v>
      </c>
      <c r="G18" s="17"/>
      <c r="H18" s="122"/>
      <c r="I18" s="17"/>
      <c r="J18" s="17">
        <f t="shared" si="0"/>
        <v>407234.215351263</v>
      </c>
      <c r="K18" s="17"/>
      <c r="L18" s="122" t="s">
        <v>460</v>
      </c>
      <c r="N18" s="17">
        <v>398293.55142121384</v>
      </c>
      <c r="O18" s="17">
        <v>8836.1150186859741</v>
      </c>
      <c r="P18" s="17">
        <v>79.423949546014029</v>
      </c>
      <c r="Q18" s="17">
        <v>0</v>
      </c>
      <c r="R18" s="17">
        <v>0</v>
      </c>
      <c r="S18" s="17">
        <v>8.3057725015439505</v>
      </c>
      <c r="T18" s="17">
        <v>0</v>
      </c>
      <c r="U18" s="17">
        <v>5.0872856571956699</v>
      </c>
      <c r="V18" s="17">
        <v>0</v>
      </c>
      <c r="W18" s="17">
        <v>1.4535101877701915</v>
      </c>
      <c r="X18" s="17">
        <v>0</v>
      </c>
      <c r="Y18" s="17">
        <v>5.3987521260035676</v>
      </c>
      <c r="Z18" s="17">
        <v>4.2567084070412751</v>
      </c>
      <c r="AA18" s="17">
        <v>0</v>
      </c>
      <c r="AB18" s="17">
        <v>0</v>
      </c>
      <c r="AC18" s="17">
        <v>0.51911078134649691</v>
      </c>
      <c r="AD18" s="17">
        <v>0.10382215626929937</v>
      </c>
      <c r="AE18" s="17">
        <v>0</v>
      </c>
      <c r="AF18" s="17">
        <v>0</v>
      </c>
      <c r="AG18" s="17">
        <v>0</v>
      </c>
      <c r="AH18" s="17">
        <v>0</v>
      </c>
      <c r="AI18" s="17"/>
    </row>
    <row r="19" spans="1:35" x14ac:dyDescent="0.2">
      <c r="A19" s="19">
        <f t="shared" si="1"/>
        <v>7</v>
      </c>
      <c r="B19" s="6" t="s">
        <v>389</v>
      </c>
      <c r="D19" s="17">
        <v>582676.54740726517</v>
      </c>
      <c r="E19" s="17">
        <v>0</v>
      </c>
      <c r="F19" s="17">
        <v>0</v>
      </c>
      <c r="G19" s="17"/>
      <c r="H19" s="122"/>
      <c r="I19" s="17"/>
      <c r="J19" s="17">
        <f t="shared" si="0"/>
        <v>582676.54740726517</v>
      </c>
      <c r="K19" s="17"/>
      <c r="L19" s="122" t="s">
        <v>460</v>
      </c>
      <c r="N19" s="17">
        <v>569884.11741511384</v>
      </c>
      <c r="O19" s="17">
        <v>12642.839912507017</v>
      </c>
      <c r="P19" s="17">
        <v>113.64092445670958</v>
      </c>
      <c r="Q19" s="17">
        <v>0</v>
      </c>
      <c r="R19" s="17">
        <v>0</v>
      </c>
      <c r="S19" s="17">
        <v>11.884018243838911</v>
      </c>
      <c r="T19" s="17">
        <v>0</v>
      </c>
      <c r="U19" s="17">
        <v>7.2789611743513323</v>
      </c>
      <c r="V19" s="17">
        <v>0</v>
      </c>
      <c r="W19" s="17">
        <v>2.0797031926718095</v>
      </c>
      <c r="X19" s="17">
        <v>0</v>
      </c>
      <c r="Y19" s="17">
        <v>7.7246118584952921</v>
      </c>
      <c r="Z19" s="17">
        <v>6.0905593499674415</v>
      </c>
      <c r="AA19" s="17">
        <v>0</v>
      </c>
      <c r="AB19" s="17">
        <v>0</v>
      </c>
      <c r="AC19" s="17">
        <v>0.74275114023993194</v>
      </c>
      <c r="AD19" s="17">
        <v>0.14855022804798637</v>
      </c>
      <c r="AE19" s="17">
        <v>0</v>
      </c>
      <c r="AF19" s="17">
        <v>0</v>
      </c>
      <c r="AG19" s="17">
        <v>0</v>
      </c>
      <c r="AH19" s="17">
        <v>0</v>
      </c>
      <c r="AI19" s="17"/>
    </row>
    <row r="20" spans="1:35" x14ac:dyDescent="0.2">
      <c r="A20" s="19">
        <f t="shared" si="1"/>
        <v>8</v>
      </c>
      <c r="B20" s="6" t="s">
        <v>390</v>
      </c>
      <c r="D20" s="17">
        <v>292701.90718221996</v>
      </c>
      <c r="E20" s="17">
        <v>0</v>
      </c>
      <c r="F20" s="17">
        <v>0</v>
      </c>
      <c r="G20" s="17"/>
      <c r="H20" s="122"/>
      <c r="I20" s="17"/>
      <c r="J20" s="17">
        <f t="shared" si="0"/>
        <v>292701.90718221996</v>
      </c>
      <c r="K20" s="17"/>
      <c r="L20" s="122" t="s">
        <v>461</v>
      </c>
      <c r="N20" s="17">
        <v>233561.25364486911</v>
      </c>
      <c r="O20" s="17">
        <v>53998.799580770508</v>
      </c>
      <c r="P20" s="17">
        <v>2943.1951475881033</v>
      </c>
      <c r="Q20" s="17">
        <v>0</v>
      </c>
      <c r="R20" s="17">
        <v>0</v>
      </c>
      <c r="S20" s="17">
        <v>997.76667772223664</v>
      </c>
      <c r="T20" s="17">
        <v>0</v>
      </c>
      <c r="U20" s="17">
        <v>321.76609371917783</v>
      </c>
      <c r="V20" s="17">
        <v>11.178263293091845</v>
      </c>
      <c r="W20" s="17">
        <v>195.08729158119078</v>
      </c>
      <c r="X20" s="17">
        <v>0</v>
      </c>
      <c r="Y20" s="17">
        <v>343.39843661641373</v>
      </c>
      <c r="Z20" s="17">
        <v>284.93152533291891</v>
      </c>
      <c r="AA20" s="17">
        <v>0</v>
      </c>
      <c r="AB20" s="17">
        <v>0</v>
      </c>
      <c r="AC20" s="17">
        <v>22.609059080451242</v>
      </c>
      <c r="AD20" s="17">
        <v>21.92146164680468</v>
      </c>
      <c r="AE20" s="17">
        <v>0</v>
      </c>
      <c r="AF20" s="17">
        <v>0</v>
      </c>
      <c r="AG20" s="17">
        <v>0</v>
      </c>
      <c r="AH20" s="17">
        <v>0</v>
      </c>
      <c r="AI20" s="17"/>
    </row>
    <row r="21" spans="1:35" x14ac:dyDescent="0.2">
      <c r="A21" s="19">
        <f t="shared" si="1"/>
        <v>9</v>
      </c>
      <c r="B21" s="6" t="s">
        <v>391</v>
      </c>
      <c r="D21" s="17">
        <v>45349.940922692105</v>
      </c>
      <c r="E21" s="17">
        <v>0</v>
      </c>
      <c r="F21" s="17">
        <v>0</v>
      </c>
      <c r="G21" s="17"/>
      <c r="H21" s="122"/>
      <c r="I21" s="17"/>
      <c r="J21" s="17">
        <f t="shared" si="0"/>
        <v>45349.940922692105</v>
      </c>
      <c r="K21" s="17"/>
      <c r="L21" s="122" t="s">
        <v>462</v>
      </c>
      <c r="N21" s="17">
        <v>0</v>
      </c>
      <c r="O21" s="17">
        <v>35077.937321466699</v>
      </c>
      <c r="P21" s="17">
        <v>4001.6353227565523</v>
      </c>
      <c r="Q21" s="17">
        <v>0</v>
      </c>
      <c r="R21" s="17">
        <v>0</v>
      </c>
      <c r="S21" s="17">
        <v>3030.6995663240837</v>
      </c>
      <c r="T21" s="17">
        <v>0</v>
      </c>
      <c r="U21" s="17">
        <v>380.89470635123172</v>
      </c>
      <c r="V21" s="17">
        <v>2.7323822287879</v>
      </c>
      <c r="W21" s="17">
        <v>1837.9842693326329</v>
      </c>
      <c r="X21" s="17">
        <v>5.6544373695446728</v>
      </c>
      <c r="Y21" s="17">
        <v>448.03991942739839</v>
      </c>
      <c r="Z21" s="17">
        <v>196.28710763113909</v>
      </c>
      <c r="AA21" s="17">
        <v>0</v>
      </c>
      <c r="AB21" s="17">
        <v>0</v>
      </c>
      <c r="AC21" s="17">
        <v>66.392144778458544</v>
      </c>
      <c r="AD21" s="17">
        <v>301.68374502558294</v>
      </c>
      <c r="AE21" s="17">
        <v>0</v>
      </c>
      <c r="AF21" s="17">
        <v>0</v>
      </c>
      <c r="AG21" s="17">
        <v>0</v>
      </c>
      <c r="AH21" s="17">
        <v>0</v>
      </c>
      <c r="AI21" s="17"/>
    </row>
    <row r="22" spans="1:35" x14ac:dyDescent="0.2">
      <c r="B22" s="6" t="s">
        <v>392</v>
      </c>
      <c r="D22" s="17"/>
      <c r="E22" s="17"/>
      <c r="F22" s="17"/>
      <c r="G22" s="17"/>
      <c r="H22" s="122"/>
      <c r="I22" s="17"/>
      <c r="J22" s="17"/>
      <c r="K22" s="17"/>
      <c r="L22" s="122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19">
        <f>A21+1</f>
        <v>10</v>
      </c>
      <c r="B23" s="123" t="s">
        <v>194</v>
      </c>
      <c r="D23" s="17">
        <v>12619.21223901281</v>
      </c>
      <c r="F23" s="17">
        <v>0</v>
      </c>
      <c r="H23" s="122"/>
      <c r="J23" s="17">
        <f t="shared" si="0"/>
        <v>12619.21223901281</v>
      </c>
      <c r="L23" s="122" t="s">
        <v>463</v>
      </c>
      <c r="N23" s="17">
        <v>11089.882685992701</v>
      </c>
      <c r="O23" s="17">
        <v>246.0282839315546</v>
      </c>
      <c r="P23" s="17">
        <v>974.90116271374575</v>
      </c>
      <c r="Q23" s="17">
        <v>0</v>
      </c>
      <c r="R23" s="17">
        <v>0</v>
      </c>
      <c r="S23" s="17">
        <v>101.95044838836556</v>
      </c>
      <c r="T23" s="17">
        <v>0</v>
      </c>
      <c r="U23" s="17">
        <v>62.444649637873916</v>
      </c>
      <c r="V23" s="17">
        <v>0</v>
      </c>
      <c r="W23" s="17">
        <v>17.841328467963972</v>
      </c>
      <c r="X23" s="17">
        <v>0</v>
      </c>
      <c r="Y23" s="17">
        <v>66.267791452437621</v>
      </c>
      <c r="Z23" s="17">
        <v>52.249604799037343</v>
      </c>
      <c r="AA23" s="17">
        <v>0</v>
      </c>
      <c r="AB23" s="17">
        <v>0</v>
      </c>
      <c r="AC23" s="17">
        <v>6.3719030242728474</v>
      </c>
      <c r="AD23" s="17">
        <v>1.2743806048545696</v>
      </c>
      <c r="AE23" s="17">
        <v>0</v>
      </c>
      <c r="AF23" s="17">
        <v>0</v>
      </c>
      <c r="AG23" s="17">
        <v>0</v>
      </c>
      <c r="AH23" s="17">
        <v>0</v>
      </c>
      <c r="AI23" s="17"/>
    </row>
    <row r="24" spans="1:35" x14ac:dyDescent="0.2">
      <c r="A24" s="19">
        <f t="shared" si="1"/>
        <v>11</v>
      </c>
      <c r="B24" s="123" t="s">
        <v>29</v>
      </c>
      <c r="D24" s="17">
        <v>132202.55170421681</v>
      </c>
      <c r="F24" s="17">
        <v>11615.535133857922</v>
      </c>
      <c r="H24" s="122" t="s">
        <v>393</v>
      </c>
      <c r="J24" s="17">
        <f t="shared" si="0"/>
        <v>120587.01657035889</v>
      </c>
      <c r="L24" s="122" t="s">
        <v>460</v>
      </c>
      <c r="N24" s="17">
        <v>126699.19968700412</v>
      </c>
      <c r="O24" s="17">
        <v>2810.8130227443153</v>
      </c>
      <c r="P24" s="17">
        <v>2029.507535370597</v>
      </c>
      <c r="Q24" s="17">
        <v>0</v>
      </c>
      <c r="R24" s="17">
        <v>0</v>
      </c>
      <c r="S24" s="17">
        <v>212.23608213025855</v>
      </c>
      <c r="T24" s="17">
        <v>0</v>
      </c>
      <c r="U24" s="17">
        <v>129.99460030478335</v>
      </c>
      <c r="V24" s="17">
        <v>0</v>
      </c>
      <c r="W24" s="17">
        <v>37.141314372795229</v>
      </c>
      <c r="X24" s="17">
        <v>0</v>
      </c>
      <c r="Y24" s="17">
        <v>137.95345338466805</v>
      </c>
      <c r="Z24" s="17">
        <v>108.77099209175748</v>
      </c>
      <c r="AA24" s="17">
        <v>0</v>
      </c>
      <c r="AB24" s="17">
        <v>0</v>
      </c>
      <c r="AC24" s="17">
        <v>13.26475513314116</v>
      </c>
      <c r="AD24" s="17">
        <v>2.6529510266282315</v>
      </c>
      <c r="AE24" s="17">
        <v>21.017310653740008</v>
      </c>
      <c r="AF24" s="17">
        <v>0</v>
      </c>
      <c r="AG24" s="17">
        <v>0</v>
      </c>
      <c r="AH24" s="17">
        <v>0</v>
      </c>
      <c r="AI24" s="17"/>
    </row>
    <row r="25" spans="1:35" x14ac:dyDescent="0.2">
      <c r="A25" s="19">
        <f t="shared" si="1"/>
        <v>12</v>
      </c>
      <c r="B25" s="123" t="s">
        <v>192</v>
      </c>
      <c r="D25" s="17">
        <v>16855.932785702535</v>
      </c>
      <c r="F25" s="17">
        <v>0</v>
      </c>
      <c r="H25" s="122"/>
      <c r="J25" s="17">
        <f t="shared" si="0"/>
        <v>16855.932785702535</v>
      </c>
      <c r="L25" s="122" t="s">
        <v>464</v>
      </c>
      <c r="N25" s="17">
        <v>0</v>
      </c>
      <c r="O25" s="17">
        <v>0</v>
      </c>
      <c r="P25" s="17">
        <v>12805.152513468161</v>
      </c>
      <c r="Q25" s="17">
        <v>0</v>
      </c>
      <c r="R25" s="17">
        <v>0</v>
      </c>
      <c r="S25" s="17">
        <v>1339.100916441115</v>
      </c>
      <c r="T25" s="17">
        <v>0</v>
      </c>
      <c r="U25" s="17">
        <v>820.19931132018291</v>
      </c>
      <c r="V25" s="17">
        <v>0</v>
      </c>
      <c r="W25" s="17">
        <v>234.3426603771951</v>
      </c>
      <c r="X25" s="17">
        <v>0</v>
      </c>
      <c r="Y25" s="17">
        <v>870.41559568672471</v>
      </c>
      <c r="Z25" s="17">
        <v>686.28921967607141</v>
      </c>
      <c r="AA25" s="17">
        <v>0</v>
      </c>
      <c r="AB25" s="17">
        <v>0</v>
      </c>
      <c r="AC25" s="17">
        <v>83.69380727756969</v>
      </c>
      <c r="AD25" s="17">
        <v>16.738761455513938</v>
      </c>
      <c r="AE25" s="17">
        <v>0</v>
      </c>
      <c r="AF25" s="17">
        <v>0</v>
      </c>
      <c r="AG25" s="17">
        <v>0</v>
      </c>
      <c r="AH25" s="17">
        <v>0</v>
      </c>
      <c r="AI25" s="17"/>
    </row>
    <row r="26" spans="1:35" x14ac:dyDescent="0.2">
      <c r="A26" s="19">
        <f t="shared" si="1"/>
        <v>13</v>
      </c>
      <c r="B26" s="6" t="s">
        <v>394</v>
      </c>
      <c r="D26" s="17">
        <v>18339.883386175716</v>
      </c>
      <c r="F26" s="17">
        <v>0</v>
      </c>
      <c r="H26" s="122"/>
      <c r="J26" s="17">
        <f t="shared" si="0"/>
        <v>18339.883386175716</v>
      </c>
      <c r="L26" s="122" t="s">
        <v>465</v>
      </c>
      <c r="N26" s="17">
        <v>6109.8494661285158</v>
      </c>
      <c r="O26" s="17">
        <v>4392.5097389534067</v>
      </c>
      <c r="P26" s="17">
        <v>1954.9221330666451</v>
      </c>
      <c r="Q26" s="17">
        <v>0</v>
      </c>
      <c r="R26" s="17">
        <v>0</v>
      </c>
      <c r="S26" s="17">
        <v>2627.2817462933135</v>
      </c>
      <c r="T26" s="17">
        <v>53.007592705368651</v>
      </c>
      <c r="U26" s="17">
        <v>617.33088121575406</v>
      </c>
      <c r="V26" s="17">
        <v>38.800320629607974</v>
      </c>
      <c r="W26" s="17">
        <v>1797.4627720549252</v>
      </c>
      <c r="X26" s="17">
        <v>42.169262887028175</v>
      </c>
      <c r="Y26" s="17">
        <v>316.87152660528955</v>
      </c>
      <c r="Z26" s="17">
        <v>36.645485513303541</v>
      </c>
      <c r="AA26" s="17">
        <v>0</v>
      </c>
      <c r="AB26" s="17">
        <v>0</v>
      </c>
      <c r="AC26" s="17">
        <v>186.4513882223481</v>
      </c>
      <c r="AD26" s="17">
        <v>166.5810719002061</v>
      </c>
      <c r="AE26" s="17">
        <v>0</v>
      </c>
      <c r="AF26" s="17">
        <v>0</v>
      </c>
      <c r="AG26" s="17">
        <v>0</v>
      </c>
      <c r="AH26" s="17">
        <v>0</v>
      </c>
      <c r="AI26" s="17"/>
    </row>
    <row r="27" spans="1:35" ht="13.5" thickBot="1" x14ac:dyDescent="0.25">
      <c r="A27" s="19">
        <f t="shared" si="1"/>
        <v>14</v>
      </c>
      <c r="B27" s="6" t="s">
        <v>395</v>
      </c>
      <c r="D27" s="131">
        <f>SUM(D12:D26)</f>
        <v>2399359.0807846817</v>
      </c>
      <c r="F27" s="131">
        <f>SUM(F12:F26)</f>
        <v>11615.535133857922</v>
      </c>
      <c r="J27" s="131">
        <f>SUM(J12:J26)</f>
        <v>2387743.545650824</v>
      </c>
      <c r="N27" s="131">
        <f t="shared" ref="N27:AC27" si="2">SUM(N12:N26)</f>
        <v>1819374.5524817107</v>
      </c>
      <c r="O27" s="131">
        <f t="shared" si="2"/>
        <v>387095.97210660338</v>
      </c>
      <c r="P27" s="131">
        <f t="shared" si="2"/>
        <v>84731.330278988971</v>
      </c>
      <c r="Q27" s="131">
        <f t="shared" si="2"/>
        <v>0</v>
      </c>
      <c r="R27" s="131">
        <f t="shared" si="2"/>
        <v>0</v>
      </c>
      <c r="S27" s="131">
        <f t="shared" si="2"/>
        <v>40968.994762537681</v>
      </c>
      <c r="T27" s="131">
        <f t="shared" si="2"/>
        <v>378.56985680931632</v>
      </c>
      <c r="U27" s="131">
        <f t="shared" si="2"/>
        <v>11580.061703397279</v>
      </c>
      <c r="V27" s="131">
        <f t="shared" si="2"/>
        <v>649.22812626800783</v>
      </c>
      <c r="W27" s="131">
        <f t="shared" si="2"/>
        <v>38930.502851554993</v>
      </c>
      <c r="X27" s="131">
        <f t="shared" si="2"/>
        <v>1236.6947138369874</v>
      </c>
      <c r="Y27" s="131">
        <f t="shared" si="2"/>
        <v>4193.1774448077877</v>
      </c>
      <c r="Z27" s="131">
        <f t="shared" si="2"/>
        <v>2701.9814888981073</v>
      </c>
      <c r="AA27" s="131">
        <f t="shared" si="2"/>
        <v>0</v>
      </c>
      <c r="AB27" s="131">
        <f t="shared" si="2"/>
        <v>313.83230779949275</v>
      </c>
      <c r="AC27" s="131">
        <f t="shared" si="2"/>
        <v>2941.5434082797346</v>
      </c>
      <c r="AD27" s="131">
        <f>SUM(AD12:AD26)</f>
        <v>4241.6219425363615</v>
      </c>
      <c r="AE27" s="131">
        <f t="shared" ref="AE27:AG27" si="3">SUM(AE12:AE26)</f>
        <v>21.017310653740008</v>
      </c>
      <c r="AF27" s="131">
        <f t="shared" si="3"/>
        <v>0</v>
      </c>
      <c r="AG27" s="131">
        <f t="shared" si="3"/>
        <v>0</v>
      </c>
      <c r="AH27" s="131">
        <f t="shared" ref="AH27" si="4">SUM(AH12:AH26)</f>
        <v>0</v>
      </c>
      <c r="AI27" s="17"/>
    </row>
    <row r="28" spans="1:35" ht="13.5" thickTop="1" x14ac:dyDescent="0.2">
      <c r="D28" s="35"/>
      <c r="AE28" s="35"/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4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</row>
    <row r="34" spans="4:34" x14ac:dyDescent="0.2">
      <c r="N34" s="35"/>
    </row>
    <row r="36" spans="4:34" x14ac:dyDescent="0.2">
      <c r="N36" s="35"/>
    </row>
  </sheetData>
  <mergeCells count="4">
    <mergeCell ref="A2:P2"/>
    <mergeCell ref="A3:P3"/>
    <mergeCell ref="S3:AC3"/>
    <mergeCell ref="S2:AC2"/>
  </mergeCells>
  <phoneticPr fontId="18" type="noConversion"/>
  <printOptions horizontalCentered="1"/>
  <pageMargins left="0.7" right="0.7" top="0.75" bottom="0.75" header="0.3" footer="0.3"/>
  <pageSetup scale="52" orientation="landscape" r:id="rId1"/>
  <headerFooter differentFirst="1">
    <oddHeader>&amp;R&amp;"Arial,Regular"&amp;10Filed: 2025-02-28
EB-2025-0064
Phase 3 Exhibit 7
Tab 3
Schedule 6
Attachment 8
Page 12 of 12</oddHeader>
    <firstHeader xml:space="preserve">&amp;R&amp;"Arial,Regular"&amp;10Filed: 2025-02-28
EB-2025-0064
Phase 3 Exhibit 7
Tab 3
Schedule 6
Attachment 8
Page 11 of 12&amp;"-,Regular"&amp;11
</firstHeader>
  </headerFooter>
  <colBreaks count="1" manualBreakCount="1">
    <brk id="16" max="3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36CC-4720-4CB4-94C7-74638B92B245}">
  <dimension ref="A1:U58"/>
  <sheetViews>
    <sheetView view="pageLayout" zoomScale="70" zoomScaleNormal="100" zoomScaleSheetLayoutView="80" zoomScalePageLayoutView="70" workbookViewId="0">
      <selection activeCell="Q48" sqref="Q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20.140625" style="6" customWidth="1"/>
    <col min="7" max="7" width="1.7109375" style="6" customWidth="1"/>
    <col min="8" max="8" width="17.140625" style="6" customWidth="1"/>
    <col min="9" max="9" width="1.7109375" style="6" customWidth="1"/>
    <col min="10" max="10" width="24.140625" style="19" customWidth="1"/>
    <col min="11" max="11" width="1.7109375" style="28" customWidth="1"/>
    <col min="12" max="12" width="17.140625" style="6" customWidth="1"/>
    <col min="13" max="13" width="1.7109375" style="124" customWidth="1"/>
    <col min="14" max="14" width="20" style="19" customWidth="1"/>
    <col min="15" max="15" width="1.7109375" style="28" customWidth="1"/>
    <col min="16" max="19" width="12.85546875" style="6" customWidth="1"/>
    <col min="20" max="20" width="14.7109375" style="6" customWidth="1"/>
    <col min="21" max="21" width="11.28515625" style="6" bestFit="1" customWidth="1"/>
    <col min="22" max="16384" width="9.140625" style="6"/>
  </cols>
  <sheetData>
    <row r="1" spans="1:21" ht="69" customHeight="1" x14ac:dyDescent="0.2"/>
    <row r="2" spans="1:21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1" ht="14.45" customHeight="1" x14ac:dyDescent="0.2">
      <c r="A3" s="245" t="s">
        <v>466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</row>
    <row r="5" spans="1:21" x14ac:dyDescent="0.2">
      <c r="F5" s="19" t="s">
        <v>327</v>
      </c>
    </row>
    <row r="6" spans="1:21" x14ac:dyDescent="0.2">
      <c r="A6" s="19" t="s">
        <v>3</v>
      </c>
      <c r="D6" s="19" t="s">
        <v>327</v>
      </c>
      <c r="F6" s="19" t="s">
        <v>7</v>
      </c>
      <c r="H6" s="19" t="s">
        <v>328</v>
      </c>
      <c r="J6" s="19" t="s">
        <v>329</v>
      </c>
      <c r="K6" s="29"/>
      <c r="L6" s="19" t="s">
        <v>330</v>
      </c>
      <c r="N6" s="19" t="s">
        <v>88</v>
      </c>
      <c r="P6" s="246" t="s">
        <v>331</v>
      </c>
      <c r="Q6" s="246"/>
      <c r="R6" s="246"/>
      <c r="S6" s="246"/>
      <c r="T6" s="246"/>
    </row>
    <row r="7" spans="1:21" x14ac:dyDescent="0.2">
      <c r="A7" s="18" t="s">
        <v>5</v>
      </c>
      <c r="B7" s="117" t="s">
        <v>6</v>
      </c>
      <c r="D7" s="18" t="s">
        <v>332</v>
      </c>
      <c r="F7" s="18" t="s">
        <v>333</v>
      </c>
      <c r="H7" s="18" t="s">
        <v>86</v>
      </c>
      <c r="J7" s="18" t="s">
        <v>89</v>
      </c>
      <c r="K7" s="29"/>
      <c r="L7" s="18" t="s">
        <v>334</v>
      </c>
      <c r="N7" s="18" t="s">
        <v>89</v>
      </c>
      <c r="P7" s="116" t="s">
        <v>335</v>
      </c>
      <c r="Q7" s="116" t="s">
        <v>336</v>
      </c>
      <c r="R7" s="116" t="s">
        <v>337</v>
      </c>
      <c r="S7" s="116" t="s">
        <v>338</v>
      </c>
      <c r="T7" s="18" t="s">
        <v>339</v>
      </c>
    </row>
    <row r="8" spans="1:21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P8" s="119" t="s">
        <v>66</v>
      </c>
      <c r="Q8" s="119" t="s">
        <v>67</v>
      </c>
      <c r="R8" s="119" t="s">
        <v>68</v>
      </c>
      <c r="S8" s="119" t="s">
        <v>69</v>
      </c>
      <c r="T8" s="19" t="s">
        <v>70</v>
      </c>
    </row>
    <row r="9" spans="1:21" x14ac:dyDescent="0.2">
      <c r="D9" s="119"/>
      <c r="F9" s="119"/>
      <c r="H9" s="119"/>
      <c r="J9" s="119"/>
      <c r="L9" s="119"/>
      <c r="N9" s="119"/>
      <c r="P9" s="125">
        <v>4</v>
      </c>
      <c r="Q9" s="125">
        <v>6</v>
      </c>
      <c r="R9" s="125">
        <v>8</v>
      </c>
      <c r="S9" s="125">
        <v>10</v>
      </c>
      <c r="T9" s="29">
        <v>12</v>
      </c>
    </row>
    <row r="10" spans="1:21" x14ac:dyDescent="0.2">
      <c r="B10" s="11" t="s">
        <v>340</v>
      </c>
      <c r="P10" s="124"/>
      <c r="Q10" s="124"/>
      <c r="R10" s="124"/>
      <c r="S10" s="124"/>
      <c r="T10" s="124"/>
    </row>
    <row r="11" spans="1:21" x14ac:dyDescent="0.2">
      <c r="A11" s="19">
        <v>1</v>
      </c>
      <c r="B11" s="6" t="s">
        <v>341</v>
      </c>
      <c r="D11" s="17">
        <v>0</v>
      </c>
      <c r="E11" s="17"/>
      <c r="F11" s="17">
        <v>0</v>
      </c>
      <c r="K11" s="28">
        <v>0</v>
      </c>
      <c r="L11" s="17">
        <f>F11-H11</f>
        <v>0</v>
      </c>
      <c r="M11" s="6"/>
      <c r="N11" s="19" t="s">
        <v>342</v>
      </c>
      <c r="O11" s="28">
        <v>2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35"/>
    </row>
    <row r="12" spans="1:21" x14ac:dyDescent="0.2">
      <c r="A12" s="19">
        <f>A11+1</f>
        <v>2</v>
      </c>
      <c r="B12" s="6" t="s">
        <v>343</v>
      </c>
      <c r="D12" s="17">
        <v>0</v>
      </c>
      <c r="E12" s="17"/>
      <c r="F12" s="17">
        <v>-7887.177485234075</v>
      </c>
      <c r="H12" s="17"/>
      <c r="J12" s="19" t="s">
        <v>467</v>
      </c>
      <c r="K12" s="28">
        <v>8</v>
      </c>
      <c r="L12" s="17">
        <f t="shared" ref="L12:L16" si="0">F12-H12</f>
        <v>-7887.177485234075</v>
      </c>
      <c r="M12" s="6"/>
      <c r="N12" s="19" t="s">
        <v>344</v>
      </c>
      <c r="O12" s="28">
        <v>5</v>
      </c>
      <c r="P12" s="13">
        <v>-1344.6213377880126</v>
      </c>
      <c r="Q12" s="13">
        <v>-5809.273292234222</v>
      </c>
      <c r="R12" s="13">
        <v>-733.28285521184023</v>
      </c>
      <c r="S12" s="13">
        <v>0</v>
      </c>
      <c r="T12" s="13">
        <v>0</v>
      </c>
      <c r="U12" s="35"/>
    </row>
    <row r="13" spans="1:21" x14ac:dyDescent="0.2">
      <c r="A13" s="19">
        <f t="shared" ref="A13:A17" si="1">A12+1</f>
        <v>3</v>
      </c>
      <c r="B13" s="6" t="s">
        <v>345</v>
      </c>
      <c r="D13" s="17">
        <v>0</v>
      </c>
      <c r="E13" s="17"/>
      <c r="F13" s="17">
        <v>0</v>
      </c>
      <c r="K13" s="28">
        <v>0</v>
      </c>
      <c r="L13" s="17">
        <f t="shared" si="0"/>
        <v>0</v>
      </c>
      <c r="M13" s="6"/>
      <c r="N13" s="19" t="s">
        <v>346</v>
      </c>
      <c r="O13" s="28">
        <v>11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35"/>
    </row>
    <row r="14" spans="1:21" x14ac:dyDescent="0.2">
      <c r="A14" s="19">
        <f t="shared" si="1"/>
        <v>4</v>
      </c>
      <c r="B14" s="6" t="s">
        <v>347</v>
      </c>
      <c r="D14" s="17">
        <v>0</v>
      </c>
      <c r="E14" s="17"/>
      <c r="F14" s="17">
        <v>-7449.4151202177454</v>
      </c>
      <c r="H14" s="17">
        <v>-7449.4151202177454</v>
      </c>
      <c r="J14" s="19" t="s">
        <v>348</v>
      </c>
      <c r="K14" s="28">
        <v>17</v>
      </c>
      <c r="L14" s="17">
        <f t="shared" si="0"/>
        <v>0</v>
      </c>
      <c r="M14" s="6"/>
      <c r="N14" s="19" t="s">
        <v>349</v>
      </c>
      <c r="O14" s="28">
        <v>14</v>
      </c>
      <c r="P14" s="13">
        <v>-1498.8754307544832</v>
      </c>
      <c r="Q14" s="13">
        <v>-5578.3288292312482</v>
      </c>
      <c r="R14" s="13">
        <v>-372.21086023201337</v>
      </c>
      <c r="S14" s="13">
        <v>0</v>
      </c>
      <c r="T14" s="13">
        <v>0</v>
      </c>
      <c r="U14" s="35"/>
    </row>
    <row r="15" spans="1:21" x14ac:dyDescent="0.2">
      <c r="A15" s="19">
        <f t="shared" si="1"/>
        <v>5</v>
      </c>
      <c r="B15" s="6" t="s">
        <v>350</v>
      </c>
      <c r="D15" s="17">
        <v>0</v>
      </c>
      <c r="E15" s="17"/>
      <c r="F15" s="17">
        <v>0</v>
      </c>
      <c r="K15" s="28">
        <v>0</v>
      </c>
      <c r="L15" s="17">
        <f t="shared" si="0"/>
        <v>0</v>
      </c>
      <c r="M15" s="6"/>
      <c r="N15" s="19" t="s">
        <v>351</v>
      </c>
      <c r="O15" s="28">
        <v>20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35"/>
    </row>
    <row r="16" spans="1:21" x14ac:dyDescent="0.2">
      <c r="A16" s="19">
        <f t="shared" si="1"/>
        <v>6</v>
      </c>
      <c r="B16" s="6" t="s">
        <v>219</v>
      </c>
      <c r="D16" s="17">
        <v>20855.923243351954</v>
      </c>
      <c r="E16" s="17"/>
      <c r="F16" s="17">
        <v>15491.673288166032</v>
      </c>
      <c r="K16" s="28">
        <v>0</v>
      </c>
      <c r="L16" s="17">
        <f t="shared" si="0"/>
        <v>15491.673288166032</v>
      </c>
      <c r="M16" s="6"/>
      <c r="N16" s="19" t="s">
        <v>352</v>
      </c>
      <c r="O16" s="28">
        <v>23</v>
      </c>
      <c r="P16" s="13">
        <v>925.77960019655279</v>
      </c>
      <c r="Q16" s="13">
        <v>1924.0140421745807</v>
      </c>
      <c r="R16" s="13">
        <v>8076.0953103693046</v>
      </c>
      <c r="S16" s="13">
        <v>4565.7843354255947</v>
      </c>
      <c r="T16" s="13">
        <v>0</v>
      </c>
      <c r="U16" s="35"/>
    </row>
    <row r="17" spans="1:21" x14ac:dyDescent="0.2">
      <c r="A17" s="19">
        <f t="shared" si="1"/>
        <v>7</v>
      </c>
      <c r="B17" s="6" t="s">
        <v>353</v>
      </c>
      <c r="D17" s="37">
        <f>SUM(D11:D16)</f>
        <v>20855.923243351954</v>
      </c>
      <c r="E17" s="17"/>
      <c r="F17" s="37">
        <f>SUM(F11:F16)</f>
        <v>155.08068271421143</v>
      </c>
      <c r="H17" s="37">
        <f>SUM(H11:H16)</f>
        <v>-7449.4151202177454</v>
      </c>
      <c r="L17" s="36">
        <f>SUM(L11:L16)</f>
        <v>7604.4958029319569</v>
      </c>
      <c r="M17" s="6"/>
      <c r="P17" s="36">
        <f t="shared" ref="P17:T17" si="2">SUM(P11:P16)</f>
        <v>-1917.717168345943</v>
      </c>
      <c r="Q17" s="36">
        <f t="shared" si="2"/>
        <v>-9463.5880792908902</v>
      </c>
      <c r="R17" s="36">
        <f t="shared" si="2"/>
        <v>6970.6015949254506</v>
      </c>
      <c r="S17" s="36">
        <f t="shared" si="2"/>
        <v>4565.7843354255947</v>
      </c>
      <c r="T17" s="36">
        <f t="shared" si="2"/>
        <v>0</v>
      </c>
      <c r="U17" s="35"/>
    </row>
    <row r="18" spans="1:21" x14ac:dyDescent="0.2">
      <c r="D18" s="17"/>
      <c r="E18" s="17"/>
      <c r="F18" s="17"/>
      <c r="M18" s="6"/>
      <c r="P18" s="17" t="s">
        <v>224</v>
      </c>
      <c r="Q18" s="17"/>
      <c r="R18" s="17"/>
      <c r="S18" s="17"/>
      <c r="U18" s="35"/>
    </row>
    <row r="19" spans="1:21" x14ac:dyDescent="0.2">
      <c r="B19" s="11" t="s">
        <v>354</v>
      </c>
      <c r="D19" s="17"/>
      <c r="E19" s="17"/>
      <c r="F19" s="17"/>
      <c r="M19" s="6"/>
      <c r="P19" s="17"/>
      <c r="Q19" s="17"/>
      <c r="R19" s="17"/>
      <c r="S19" s="17"/>
      <c r="U19" s="35"/>
    </row>
    <row r="20" spans="1:21" x14ac:dyDescent="0.2">
      <c r="A20" s="19">
        <f>A17+1</f>
        <v>8</v>
      </c>
      <c r="B20" s="6" t="s">
        <v>355</v>
      </c>
      <c r="D20" s="17">
        <v>96004.225333664712</v>
      </c>
      <c r="E20" s="17"/>
      <c r="F20" s="17">
        <v>96004.225333664712</v>
      </c>
      <c r="H20" s="17">
        <v>0</v>
      </c>
      <c r="K20" s="28">
        <v>0</v>
      </c>
      <c r="L20" s="17">
        <f>F20-H20</f>
        <v>96004.225333664712</v>
      </c>
      <c r="M20" s="6"/>
      <c r="N20" s="19" t="s">
        <v>346</v>
      </c>
      <c r="O20" s="28">
        <v>11</v>
      </c>
      <c r="P20" s="13">
        <v>4608.4533240707096</v>
      </c>
      <c r="Q20" s="13">
        <v>11716.121636993154</v>
      </c>
      <c r="R20" s="13">
        <v>46902.639457770303</v>
      </c>
      <c r="S20" s="13">
        <v>32777.010914830542</v>
      </c>
      <c r="T20" s="13">
        <v>0</v>
      </c>
      <c r="U20" s="35"/>
    </row>
    <row r="21" spans="1:21" x14ac:dyDescent="0.2">
      <c r="A21" s="19">
        <f>A20+1</f>
        <v>9</v>
      </c>
      <c r="B21" s="6" t="s">
        <v>356</v>
      </c>
      <c r="D21" s="17">
        <v>64332.828920156935</v>
      </c>
      <c r="E21" s="17"/>
      <c r="F21" s="17">
        <v>64332.828920156935</v>
      </c>
      <c r="H21" s="17">
        <v>28256.55440729922</v>
      </c>
      <c r="J21" s="19" t="s">
        <v>357</v>
      </c>
      <c r="K21" s="28">
        <v>31</v>
      </c>
      <c r="L21" s="17">
        <f t="shared" ref="L21:L23" si="3">F21-H21</f>
        <v>36076.274512857715</v>
      </c>
      <c r="M21" s="6"/>
      <c r="N21" s="19" t="s">
        <v>358</v>
      </c>
      <c r="O21" s="28">
        <v>28</v>
      </c>
      <c r="P21" s="13">
        <v>3692.3372179864627</v>
      </c>
      <c r="Q21" s="13">
        <v>7642.1579850450353</v>
      </c>
      <c r="R21" s="13">
        <v>31563.234951796396</v>
      </c>
      <c r="S21" s="13">
        <v>21435.098765329043</v>
      </c>
      <c r="T21" s="13">
        <v>0</v>
      </c>
      <c r="U21" s="35"/>
    </row>
    <row r="22" spans="1:21" x14ac:dyDescent="0.2">
      <c r="A22" s="19">
        <f t="shared" ref="A22:A24" si="4">A21+1</f>
        <v>10</v>
      </c>
      <c r="B22" s="6" t="s">
        <v>359</v>
      </c>
      <c r="D22" s="17">
        <v>5768.9625818688937</v>
      </c>
      <c r="E22" s="17"/>
      <c r="F22" s="17">
        <v>5768.9625818688937</v>
      </c>
      <c r="H22" s="17">
        <v>0</v>
      </c>
      <c r="K22" s="28">
        <v>0</v>
      </c>
      <c r="L22" s="17">
        <f t="shared" si="3"/>
        <v>5768.9625818688937</v>
      </c>
      <c r="M22" s="6"/>
      <c r="N22" s="19" t="s">
        <v>360</v>
      </c>
      <c r="O22" s="28">
        <v>34</v>
      </c>
      <c r="P22" s="13">
        <v>290.91065568303998</v>
      </c>
      <c r="Q22" s="13">
        <v>649.79262172650056</v>
      </c>
      <c r="R22" s="13">
        <v>2815.4737924964584</v>
      </c>
      <c r="S22" s="13">
        <v>1552.727668972055</v>
      </c>
      <c r="T22" s="13">
        <v>460.05784299084002</v>
      </c>
      <c r="U22" s="35"/>
    </row>
    <row r="23" spans="1:21" x14ac:dyDescent="0.2">
      <c r="A23" s="19">
        <f t="shared" si="4"/>
        <v>11</v>
      </c>
      <c r="B23" s="6" t="s">
        <v>361</v>
      </c>
      <c r="D23" s="17">
        <v>0</v>
      </c>
      <c r="E23" s="17"/>
      <c r="F23" s="17">
        <v>0</v>
      </c>
      <c r="H23" s="17">
        <v>0</v>
      </c>
      <c r="K23" s="28">
        <v>0</v>
      </c>
      <c r="L23" s="17">
        <f t="shared" si="3"/>
        <v>0</v>
      </c>
      <c r="M23" s="6"/>
      <c r="N23" s="19" t="s">
        <v>362</v>
      </c>
      <c r="O23" s="28">
        <v>37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35"/>
    </row>
    <row r="24" spans="1:21" x14ac:dyDescent="0.2">
      <c r="A24" s="19">
        <f t="shared" si="4"/>
        <v>12</v>
      </c>
      <c r="B24" s="6" t="s">
        <v>363</v>
      </c>
      <c r="D24" s="36">
        <f>SUM(D20:D23)</f>
        <v>166106.01683569053</v>
      </c>
      <c r="F24" s="36">
        <f>SUM(F20:F23)</f>
        <v>166106.01683569053</v>
      </c>
      <c r="H24" s="36">
        <f>SUM(H20:H23)</f>
        <v>28256.55440729922</v>
      </c>
      <c r="J24" s="121"/>
      <c r="L24" s="36">
        <f>SUM(L20:L23)</f>
        <v>137849.46242839133</v>
      </c>
      <c r="M24" s="6"/>
      <c r="P24" s="36">
        <f t="shared" ref="P24:T24" si="5">SUM(P20:P23)</f>
        <v>8591.7011977402126</v>
      </c>
      <c r="Q24" s="36">
        <f t="shared" si="5"/>
        <v>20008.072243764691</v>
      </c>
      <c r="R24" s="36">
        <f t="shared" si="5"/>
        <v>81281.348202063149</v>
      </c>
      <c r="S24" s="36">
        <f t="shared" si="5"/>
        <v>55764.837349131638</v>
      </c>
      <c r="T24" s="36">
        <f t="shared" si="5"/>
        <v>460.05784299084002</v>
      </c>
      <c r="U24" s="35"/>
    </row>
    <row r="25" spans="1:21" x14ac:dyDescent="0.2">
      <c r="D25" s="35"/>
      <c r="M25" s="6"/>
      <c r="P25" s="17"/>
      <c r="Q25" s="17"/>
      <c r="R25" s="17"/>
      <c r="S25" s="17"/>
      <c r="U25" s="35"/>
    </row>
    <row r="26" spans="1:21" x14ac:dyDescent="0.2">
      <c r="B26" s="11" t="s">
        <v>364</v>
      </c>
      <c r="M26" s="6"/>
      <c r="P26" s="17"/>
      <c r="Q26" s="17"/>
      <c r="R26" s="17"/>
      <c r="S26" s="17"/>
      <c r="U26" s="35"/>
    </row>
    <row r="27" spans="1:21" x14ac:dyDescent="0.2">
      <c r="A27" s="19">
        <f>A24+1</f>
        <v>13</v>
      </c>
      <c r="B27" s="6" t="s">
        <v>365</v>
      </c>
      <c r="D27" s="17">
        <v>12889.72691135346</v>
      </c>
      <c r="E27" s="17"/>
      <c r="F27" s="17">
        <v>12889.72691135346</v>
      </c>
      <c r="H27" s="17">
        <v>0</v>
      </c>
      <c r="K27" s="28">
        <v>0</v>
      </c>
      <c r="L27" s="17">
        <f>F27-H27</f>
        <v>12889.72691135346</v>
      </c>
      <c r="M27" s="6"/>
      <c r="N27" s="19" t="s">
        <v>366</v>
      </c>
      <c r="O27" s="28">
        <v>42</v>
      </c>
      <c r="P27" s="13">
        <v>346.5529100443411</v>
      </c>
      <c r="Q27" s="13">
        <v>680.84397829023101</v>
      </c>
      <c r="R27" s="13">
        <v>4378.0550073051263</v>
      </c>
      <c r="S27" s="13">
        <v>2801.1189262642138</v>
      </c>
      <c r="T27" s="13">
        <v>4683.1560894495497</v>
      </c>
      <c r="U27" s="35"/>
    </row>
    <row r="28" spans="1:21" x14ac:dyDescent="0.2">
      <c r="A28" s="19">
        <f>A27+1</f>
        <v>14</v>
      </c>
      <c r="B28" s="6" t="s">
        <v>367</v>
      </c>
      <c r="D28" s="17">
        <v>1418.3718363261082</v>
      </c>
      <c r="E28" s="17"/>
      <c r="F28" s="17">
        <v>1418.3718363261082</v>
      </c>
      <c r="H28" s="17">
        <v>0</v>
      </c>
      <c r="K28" s="28">
        <v>0</v>
      </c>
      <c r="L28" s="17">
        <f t="shared" ref="L28:L33" si="6">F28-H28</f>
        <v>1418.3718363261082</v>
      </c>
      <c r="M28" s="6"/>
      <c r="N28" s="19" t="s">
        <v>368</v>
      </c>
      <c r="O28" s="28">
        <v>45</v>
      </c>
      <c r="P28" s="13">
        <v>0</v>
      </c>
      <c r="Q28" s="13">
        <v>135.75366221986272</v>
      </c>
      <c r="R28" s="13">
        <v>0</v>
      </c>
      <c r="S28" s="13">
        <v>286.05282800224472</v>
      </c>
      <c r="T28" s="13">
        <v>996.5653461040007</v>
      </c>
      <c r="U28" s="35"/>
    </row>
    <row r="29" spans="1:21" x14ac:dyDescent="0.2">
      <c r="A29" s="19">
        <f t="shared" ref="A29:A34" si="7">A28+1</f>
        <v>15</v>
      </c>
      <c r="B29" s="6" t="s">
        <v>369</v>
      </c>
      <c r="D29" s="17">
        <v>46033.650718814592</v>
      </c>
      <c r="E29" s="17"/>
      <c r="F29" s="17">
        <v>46033.650718814592</v>
      </c>
      <c r="H29" s="17">
        <v>0</v>
      </c>
      <c r="K29" s="28">
        <v>0</v>
      </c>
      <c r="L29" s="17">
        <f t="shared" si="6"/>
        <v>46033.650718814592</v>
      </c>
      <c r="M29" s="6"/>
      <c r="N29" s="19" t="s">
        <v>370</v>
      </c>
      <c r="O29" s="28">
        <v>48</v>
      </c>
      <c r="P29" s="13">
        <v>2246.1107744661963</v>
      </c>
      <c r="Q29" s="13">
        <v>3729.0491885373312</v>
      </c>
      <c r="R29" s="13">
        <v>16407.221259188133</v>
      </c>
      <c r="S29" s="13">
        <v>0</v>
      </c>
      <c r="T29" s="13">
        <v>23651.269496622928</v>
      </c>
      <c r="U29" s="35"/>
    </row>
    <row r="30" spans="1:21" x14ac:dyDescent="0.2">
      <c r="A30" s="19">
        <f t="shared" si="7"/>
        <v>16</v>
      </c>
      <c r="B30" s="6" t="s">
        <v>371</v>
      </c>
      <c r="D30" s="17">
        <v>229743.82612937456</v>
      </c>
      <c r="E30" s="17"/>
      <c r="F30" s="17">
        <v>229743.82612937456</v>
      </c>
      <c r="H30" s="17">
        <v>0</v>
      </c>
      <c r="K30" s="28">
        <v>0</v>
      </c>
      <c r="L30" s="17">
        <f t="shared" si="6"/>
        <v>229743.82612937456</v>
      </c>
      <c r="M30" s="6"/>
      <c r="N30" s="19" t="s">
        <v>372</v>
      </c>
      <c r="O30" s="28">
        <v>51</v>
      </c>
      <c r="P30" s="13">
        <v>7589.6494557717006</v>
      </c>
      <c r="Q30" s="13">
        <v>14504.394933281677</v>
      </c>
      <c r="R30" s="13">
        <v>95881.182470175889</v>
      </c>
      <c r="S30" s="13">
        <v>45205.240605894047</v>
      </c>
      <c r="T30" s="13">
        <v>66563.358664251267</v>
      </c>
      <c r="U30" s="35"/>
    </row>
    <row r="31" spans="1:21" x14ac:dyDescent="0.2">
      <c r="A31" s="19">
        <f t="shared" si="7"/>
        <v>17</v>
      </c>
      <c r="B31" s="6" t="s">
        <v>373</v>
      </c>
      <c r="D31" s="17">
        <v>30569.722628306641</v>
      </c>
      <c r="E31" s="17"/>
      <c r="F31" s="17">
        <v>30569.722628306641</v>
      </c>
      <c r="H31" s="17">
        <v>0</v>
      </c>
      <c r="K31" s="28">
        <v>0</v>
      </c>
      <c r="L31" s="17">
        <f t="shared" si="6"/>
        <v>30569.722628306641</v>
      </c>
      <c r="M31" s="6"/>
      <c r="N31" s="19" t="s">
        <v>374</v>
      </c>
      <c r="O31" s="28">
        <v>54</v>
      </c>
      <c r="P31" s="13">
        <v>0</v>
      </c>
      <c r="Q31" s="13">
        <v>0</v>
      </c>
      <c r="R31" s="13">
        <v>12227.889051322658</v>
      </c>
      <c r="S31" s="13">
        <v>0</v>
      </c>
      <c r="T31" s="13">
        <v>18341.833576983983</v>
      </c>
      <c r="U31" s="35"/>
    </row>
    <row r="32" spans="1:21" x14ac:dyDescent="0.2">
      <c r="A32" s="19">
        <f t="shared" si="7"/>
        <v>18</v>
      </c>
      <c r="B32" s="6" t="s">
        <v>375</v>
      </c>
      <c r="D32" s="17">
        <v>51853.787662642455</v>
      </c>
      <c r="E32" s="17"/>
      <c r="F32" s="17">
        <v>51853.787662642455</v>
      </c>
      <c r="H32" s="17">
        <v>0</v>
      </c>
      <c r="K32" s="28">
        <v>0</v>
      </c>
      <c r="L32" s="17">
        <f t="shared" si="6"/>
        <v>51853.787662642455</v>
      </c>
      <c r="M32" s="6"/>
      <c r="N32" s="19" t="s">
        <v>376</v>
      </c>
      <c r="O32" s="28">
        <v>57</v>
      </c>
      <c r="P32" s="13">
        <v>0</v>
      </c>
      <c r="Q32" s="13">
        <v>0</v>
      </c>
      <c r="R32" s="13">
        <v>0</v>
      </c>
      <c r="S32" s="13">
        <v>51853.787662642455</v>
      </c>
      <c r="T32" s="13">
        <v>0</v>
      </c>
      <c r="U32" s="35"/>
    </row>
    <row r="33" spans="1:21" x14ac:dyDescent="0.2">
      <c r="A33" s="19">
        <f t="shared" si="7"/>
        <v>19</v>
      </c>
      <c r="B33" s="6" t="s">
        <v>377</v>
      </c>
      <c r="D33" s="17">
        <v>0</v>
      </c>
      <c r="E33" s="17"/>
      <c r="F33" s="17">
        <v>0</v>
      </c>
      <c r="H33" s="17">
        <v>0</v>
      </c>
      <c r="J33" s="19" t="s">
        <v>378</v>
      </c>
      <c r="K33" s="28">
        <v>60</v>
      </c>
      <c r="L33" s="17">
        <f t="shared" si="6"/>
        <v>0</v>
      </c>
      <c r="M33" s="6"/>
      <c r="N33" s="19" t="s">
        <v>379</v>
      </c>
      <c r="O33" s="28">
        <v>63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35"/>
    </row>
    <row r="34" spans="1:21" x14ac:dyDescent="0.2">
      <c r="A34" s="19">
        <f t="shared" si="7"/>
        <v>20</v>
      </c>
      <c r="B34" s="6" t="s">
        <v>380</v>
      </c>
      <c r="D34" s="36">
        <f>SUM(D27:D33)</f>
        <v>372509.08588681789</v>
      </c>
      <c r="F34" s="36">
        <f>SUM(F27:F33)</f>
        <v>372509.08588681789</v>
      </c>
      <c r="H34" s="36">
        <f>SUM(H27:H33)</f>
        <v>0</v>
      </c>
      <c r="L34" s="36">
        <f>SUM(L27:L33)</f>
        <v>372509.08588681789</v>
      </c>
      <c r="M34" s="6"/>
      <c r="P34" s="36">
        <f t="shared" ref="P34:T34" si="8">SUM(P27:P33)</f>
        <v>10182.313140282238</v>
      </c>
      <c r="Q34" s="36">
        <f t="shared" si="8"/>
        <v>19050.041762329103</v>
      </c>
      <c r="R34" s="36">
        <f t="shared" si="8"/>
        <v>128894.34778799181</v>
      </c>
      <c r="S34" s="36">
        <f t="shared" si="8"/>
        <v>100146.20002280295</v>
      </c>
      <c r="T34" s="36">
        <f t="shared" si="8"/>
        <v>114236.18317341173</v>
      </c>
      <c r="U34" s="35"/>
    </row>
    <row r="35" spans="1:21" x14ac:dyDescent="0.2">
      <c r="D35" s="35"/>
      <c r="P35" s="17"/>
      <c r="Q35" s="17"/>
      <c r="R35" s="17"/>
      <c r="S35" s="17"/>
    </row>
    <row r="36" spans="1:21" x14ac:dyDescent="0.2">
      <c r="B36" s="11" t="s">
        <v>381</v>
      </c>
      <c r="P36" s="17"/>
      <c r="Q36" s="17"/>
      <c r="R36" s="17"/>
      <c r="S36" s="17"/>
    </row>
    <row r="37" spans="1:21" x14ac:dyDescent="0.2">
      <c r="A37" s="19">
        <f>A34+1</f>
        <v>21</v>
      </c>
      <c r="B37" s="6" t="s">
        <v>382</v>
      </c>
      <c r="D37" s="17">
        <v>300696.92396947311</v>
      </c>
      <c r="E37" s="17">
        <v>0</v>
      </c>
      <c r="F37" s="17">
        <v>300696.92396947311</v>
      </c>
      <c r="G37" s="17"/>
      <c r="H37" s="17"/>
      <c r="I37" s="17"/>
      <c r="J37" s="122"/>
      <c r="K37" s="17"/>
      <c r="L37" s="17">
        <f t="shared" ref="L37:L51" si="9">F37-H37</f>
        <v>300696.92396947311</v>
      </c>
      <c r="P37" s="17"/>
      <c r="Q37" s="17"/>
      <c r="R37" s="17"/>
      <c r="S37" s="17"/>
    </row>
    <row r="38" spans="1:21" x14ac:dyDescent="0.2">
      <c r="A38" s="19">
        <f>A37+1</f>
        <v>22</v>
      </c>
      <c r="B38" s="6" t="s">
        <v>383</v>
      </c>
      <c r="D38" s="17">
        <v>57512.664971773804</v>
      </c>
      <c r="E38" s="17">
        <v>0</v>
      </c>
      <c r="F38" s="17">
        <v>57512.664971773804</v>
      </c>
      <c r="G38" s="17"/>
      <c r="H38" s="17"/>
      <c r="I38" s="17"/>
      <c r="J38" s="122"/>
      <c r="K38" s="17"/>
      <c r="L38" s="17">
        <f t="shared" si="9"/>
        <v>57512.664971773804</v>
      </c>
      <c r="P38" s="17"/>
      <c r="Q38" s="17"/>
      <c r="R38" s="17"/>
      <c r="S38" s="17"/>
    </row>
    <row r="39" spans="1:21" x14ac:dyDescent="0.2">
      <c r="A39" s="19">
        <f t="shared" ref="A39:A52" si="10">A38+1</f>
        <v>23</v>
      </c>
      <c r="B39" s="6" t="s">
        <v>384</v>
      </c>
      <c r="D39" s="17">
        <v>306243.27582367021</v>
      </c>
      <c r="E39" s="17">
        <v>0</v>
      </c>
      <c r="F39" s="17">
        <v>305683.4115939769</v>
      </c>
      <c r="G39" s="17"/>
      <c r="H39" s="17"/>
      <c r="I39" s="17"/>
      <c r="J39" s="122"/>
      <c r="K39" s="17"/>
      <c r="L39" s="17">
        <f t="shared" si="9"/>
        <v>305683.4115939769</v>
      </c>
      <c r="P39" s="17"/>
      <c r="Q39" s="17"/>
      <c r="R39" s="17"/>
      <c r="S39" s="17"/>
    </row>
    <row r="40" spans="1:21" x14ac:dyDescent="0.2">
      <c r="B40" s="6" t="s">
        <v>385</v>
      </c>
      <c r="D40" s="17"/>
      <c r="E40" s="17"/>
      <c r="F40" s="17"/>
      <c r="G40" s="17"/>
      <c r="H40" s="17"/>
      <c r="I40" s="17"/>
      <c r="J40" s="122"/>
      <c r="K40" s="17"/>
      <c r="L40" s="17"/>
    </row>
    <row r="41" spans="1:21" x14ac:dyDescent="0.2">
      <c r="A41" s="19">
        <f>A39+1</f>
        <v>24</v>
      </c>
      <c r="B41" s="123" t="s">
        <v>386</v>
      </c>
      <c r="D41" s="17">
        <v>150927.52203758305</v>
      </c>
      <c r="E41" s="17">
        <v>0</v>
      </c>
      <c r="F41" s="17">
        <v>150927.52203758305</v>
      </c>
      <c r="G41" s="17"/>
      <c r="H41" s="17"/>
      <c r="I41" s="17"/>
      <c r="J41" s="122"/>
      <c r="K41" s="17"/>
      <c r="L41" s="17">
        <f t="shared" si="9"/>
        <v>150927.52203758305</v>
      </c>
      <c r="P41" s="17"/>
      <c r="Q41" s="17"/>
      <c r="R41" s="17"/>
      <c r="S41" s="17"/>
    </row>
    <row r="42" spans="1:21" x14ac:dyDescent="0.2">
      <c r="A42" s="19">
        <f t="shared" si="10"/>
        <v>25</v>
      </c>
      <c r="B42" s="123" t="s">
        <v>387</v>
      </c>
      <c r="D42" s="17">
        <v>65848.377147061168</v>
      </c>
      <c r="E42" s="17">
        <v>0</v>
      </c>
      <c r="F42" s="17">
        <v>65848.377147061168</v>
      </c>
      <c r="G42" s="17"/>
      <c r="H42" s="17"/>
      <c r="I42" s="17"/>
      <c r="J42" s="122"/>
      <c r="K42" s="17"/>
      <c r="L42" s="17">
        <f t="shared" si="9"/>
        <v>65848.377147061168</v>
      </c>
      <c r="P42" s="17"/>
      <c r="Q42" s="17"/>
      <c r="R42" s="17"/>
      <c r="S42" s="17"/>
    </row>
    <row r="43" spans="1:21" x14ac:dyDescent="0.2">
      <c r="A43" s="19">
        <f t="shared" si="10"/>
        <v>26</v>
      </c>
      <c r="B43" s="6" t="s">
        <v>388</v>
      </c>
      <c r="D43" s="17">
        <v>407980.07155946712</v>
      </c>
      <c r="E43" s="17">
        <v>0</v>
      </c>
      <c r="F43" s="17">
        <v>407234.215351263</v>
      </c>
      <c r="G43" s="17"/>
      <c r="H43" s="17"/>
      <c r="I43" s="17"/>
      <c r="J43" s="122"/>
      <c r="K43" s="17"/>
      <c r="L43" s="17">
        <f t="shared" si="9"/>
        <v>407234.215351263</v>
      </c>
      <c r="P43" s="17"/>
      <c r="Q43" s="17"/>
      <c r="R43" s="17"/>
      <c r="S43" s="17"/>
    </row>
    <row r="44" spans="1:21" x14ac:dyDescent="0.2">
      <c r="A44" s="19">
        <f t="shared" si="10"/>
        <v>27</v>
      </c>
      <c r="B44" s="6" t="s">
        <v>389</v>
      </c>
      <c r="D44" s="17">
        <v>583743.7291515196</v>
      </c>
      <c r="E44" s="17">
        <v>0</v>
      </c>
      <c r="F44" s="17">
        <v>582676.54740726517</v>
      </c>
      <c r="G44" s="17"/>
      <c r="H44" s="17"/>
      <c r="I44" s="17"/>
      <c r="J44" s="122"/>
      <c r="K44" s="17"/>
      <c r="L44" s="17">
        <f t="shared" si="9"/>
        <v>582676.54740726517</v>
      </c>
      <c r="P44" s="17"/>
      <c r="Q44" s="17"/>
      <c r="R44" s="17"/>
      <c r="S44" s="17"/>
    </row>
    <row r="45" spans="1:21" x14ac:dyDescent="0.2">
      <c r="A45" s="19">
        <f t="shared" si="10"/>
        <v>28</v>
      </c>
      <c r="B45" s="6" t="s">
        <v>390</v>
      </c>
      <c r="D45" s="17">
        <v>293237.9955716416</v>
      </c>
      <c r="E45" s="17">
        <v>0</v>
      </c>
      <c r="F45" s="17">
        <v>292701.90718221996</v>
      </c>
      <c r="G45" s="17"/>
      <c r="H45" s="17"/>
      <c r="I45" s="17"/>
      <c r="J45" s="122"/>
      <c r="K45" s="17"/>
      <c r="L45" s="17">
        <f t="shared" si="9"/>
        <v>292701.90718221996</v>
      </c>
      <c r="P45" s="17"/>
      <c r="Q45" s="17"/>
      <c r="R45" s="17"/>
      <c r="S45" s="17"/>
    </row>
    <row r="46" spans="1:21" x14ac:dyDescent="0.2">
      <c r="A46" s="19">
        <f t="shared" si="10"/>
        <v>29</v>
      </c>
      <c r="B46" s="6" t="s">
        <v>391</v>
      </c>
      <c r="D46" s="17">
        <v>48458.119684596852</v>
      </c>
      <c r="E46" s="17">
        <v>0</v>
      </c>
      <c r="F46" s="17">
        <v>45349.940922692105</v>
      </c>
      <c r="G46" s="17"/>
      <c r="H46" s="17"/>
      <c r="I46" s="17"/>
      <c r="J46" s="122"/>
      <c r="K46" s="17"/>
      <c r="L46" s="17">
        <f t="shared" si="9"/>
        <v>45349.940922692105</v>
      </c>
      <c r="P46" s="17"/>
      <c r="Q46" s="17"/>
      <c r="R46" s="17"/>
      <c r="S46" s="17"/>
    </row>
    <row r="47" spans="1:21" x14ac:dyDescent="0.2">
      <c r="B47" s="6" t="s">
        <v>392</v>
      </c>
      <c r="D47" s="17"/>
      <c r="E47" s="17"/>
      <c r="F47" s="17"/>
      <c r="G47" s="17"/>
      <c r="H47" s="17"/>
      <c r="I47" s="17"/>
      <c r="J47" s="122"/>
      <c r="K47" s="17"/>
      <c r="L47" s="17"/>
      <c r="P47" s="17"/>
      <c r="Q47" s="17"/>
      <c r="R47" s="17"/>
      <c r="S47" s="17"/>
    </row>
    <row r="48" spans="1:21" x14ac:dyDescent="0.2">
      <c r="A48" s="19">
        <f>A46+1</f>
        <v>30</v>
      </c>
      <c r="B48" s="123" t="s">
        <v>194</v>
      </c>
      <c r="D48" s="17">
        <v>12619.21223901281</v>
      </c>
      <c r="F48" s="17">
        <v>12619.21223901281</v>
      </c>
      <c r="H48" s="17"/>
      <c r="K48" s="6"/>
      <c r="L48" s="17">
        <f t="shared" si="9"/>
        <v>12619.21223901281</v>
      </c>
      <c r="P48" s="17"/>
      <c r="Q48" s="17"/>
      <c r="R48" s="17"/>
      <c r="S48" s="17"/>
    </row>
    <row r="49" spans="1:21" x14ac:dyDescent="0.2">
      <c r="A49" s="19">
        <f t="shared" si="10"/>
        <v>31</v>
      </c>
      <c r="B49" s="123" t="s">
        <v>29</v>
      </c>
      <c r="D49" s="17">
        <v>191117.96744973466</v>
      </c>
      <c r="F49" s="17">
        <v>132202.55170421681</v>
      </c>
      <c r="H49" s="17">
        <v>11615.535133857922</v>
      </c>
      <c r="J49" s="26" t="s">
        <v>393</v>
      </c>
      <c r="K49" s="6"/>
      <c r="L49" s="17">
        <f t="shared" si="9"/>
        <v>120587.01657035889</v>
      </c>
      <c r="P49" s="17"/>
      <c r="Q49" s="17"/>
      <c r="R49" s="17"/>
      <c r="S49" s="17"/>
    </row>
    <row r="50" spans="1:21" x14ac:dyDescent="0.2">
      <c r="A50" s="19">
        <f t="shared" si="10"/>
        <v>32</v>
      </c>
      <c r="B50" s="123" t="s">
        <v>192</v>
      </c>
      <c r="D50" s="17">
        <v>16855.932785702535</v>
      </c>
      <c r="F50" s="17">
        <v>16855.932785702535</v>
      </c>
      <c r="H50" s="35"/>
      <c r="K50" s="6"/>
      <c r="L50" s="17">
        <f t="shared" si="9"/>
        <v>16855.932785702535</v>
      </c>
      <c r="P50" s="17"/>
      <c r="Q50" s="17"/>
      <c r="R50" s="17"/>
      <c r="S50" s="17"/>
    </row>
    <row r="51" spans="1:21" x14ac:dyDescent="0.2">
      <c r="A51" s="19">
        <f t="shared" si="10"/>
        <v>33</v>
      </c>
      <c r="B51" s="6" t="s">
        <v>394</v>
      </c>
      <c r="D51" s="17">
        <v>0</v>
      </c>
      <c r="F51" s="17">
        <v>0</v>
      </c>
      <c r="H51" s="35"/>
      <c r="K51" s="6"/>
      <c r="L51" s="17">
        <f t="shared" si="9"/>
        <v>0</v>
      </c>
      <c r="P51" s="17"/>
      <c r="Q51" s="17"/>
      <c r="R51" s="17"/>
      <c r="S51" s="17"/>
    </row>
    <row r="52" spans="1:21" x14ac:dyDescent="0.2">
      <c r="A52" s="19">
        <f t="shared" si="10"/>
        <v>34</v>
      </c>
      <c r="B52" s="6" t="s">
        <v>395</v>
      </c>
      <c r="D52" s="36">
        <f>SUM(D37:D51)</f>
        <v>2435241.7923912364</v>
      </c>
      <c r="F52" s="36">
        <f>SUM(F37:F51)</f>
        <v>2370309.2073122398</v>
      </c>
      <c r="H52" s="36">
        <f>SUM(H37:H51)</f>
        <v>11615.535133857922</v>
      </c>
      <c r="K52" s="6"/>
      <c r="L52" s="36">
        <f>SUM(L37:L51)</f>
        <v>2358693.6721783821</v>
      </c>
      <c r="P52" s="35"/>
      <c r="Q52" s="35"/>
      <c r="R52" s="35"/>
      <c r="S52" s="35"/>
    </row>
    <row r="53" spans="1:21" x14ac:dyDescent="0.2">
      <c r="D53" s="35"/>
      <c r="F53" s="35"/>
      <c r="H53" s="35"/>
      <c r="K53" s="6"/>
      <c r="L53" s="35"/>
    </row>
    <row r="54" spans="1:21" ht="13.5" customHeight="1" thickBot="1" x14ac:dyDescent="0.25">
      <c r="A54" s="19">
        <f>A52+1</f>
        <v>35</v>
      </c>
      <c r="B54" s="6" t="s">
        <v>396</v>
      </c>
      <c r="D54" s="39">
        <f>D17+D24+D34+D52</f>
        <v>2994712.818357097</v>
      </c>
      <c r="F54" s="39">
        <f>F17+F24+F34+F52</f>
        <v>2909079.3907174626</v>
      </c>
      <c r="H54" s="39">
        <f>H17+H24+H34+H52</f>
        <v>32422.674420939395</v>
      </c>
      <c r="K54" s="6"/>
      <c r="L54" s="39">
        <f>L17+L24+L34+L52</f>
        <v>2876656.7162965233</v>
      </c>
      <c r="P54" s="35"/>
      <c r="Q54" s="35"/>
      <c r="R54" s="35"/>
      <c r="S54" s="35"/>
      <c r="T54" s="35"/>
      <c r="U54" s="35"/>
    </row>
    <row r="55" spans="1:21" ht="12.75" customHeight="1" thickTop="1" x14ac:dyDescent="0.2">
      <c r="D55" s="35"/>
      <c r="F55" s="35"/>
      <c r="P55" s="35"/>
      <c r="Q55" s="35"/>
      <c r="R55" s="35"/>
      <c r="S55" s="35"/>
    </row>
    <row r="56" spans="1:21" ht="12.75" customHeight="1" x14ac:dyDescent="0.2"/>
    <row r="57" spans="1:21" ht="12.75" customHeight="1" x14ac:dyDescent="0.2">
      <c r="A57" s="19" t="s">
        <v>397</v>
      </c>
    </row>
    <row r="58" spans="1:21" x14ac:dyDescent="0.2">
      <c r="A58" s="119" t="s">
        <v>398</v>
      </c>
      <c r="B58" s="6" t="s">
        <v>468</v>
      </c>
    </row>
  </sheetData>
  <mergeCells count="3">
    <mergeCell ref="A2:T2"/>
    <mergeCell ref="A3:T3"/>
    <mergeCell ref="P6:T6"/>
  </mergeCells>
  <printOptions horizontalCentered="1"/>
  <pageMargins left="0.7" right="0.7" top="0.75" bottom="0.75" header="0.3" footer="0.3"/>
  <pageSetup scale="45" orientation="landscape" r:id="rId1"/>
  <headerFooter>
    <oddHeader xml:space="preserve">&amp;R&amp;"Arial,Regular"&amp;10Filed: 2025-02-28
EB-2025-0064
Phase 3 Exhibit 7
Tab 3
Schedule 6
Attachment 9
Page 1 of 12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E498-C6BB-4081-816B-5C4D65BCE21C}">
  <dimension ref="A2:AD45"/>
  <sheetViews>
    <sheetView view="pageLayout" zoomScale="70" zoomScaleNormal="100" zoomScaleSheetLayoutView="85" zoomScalePageLayoutView="70" workbookViewId="0">
      <selection activeCell="Q48" sqref="Q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.42578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2" spans="1:30" ht="48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</row>
    <row r="3" spans="1:30" ht="14.45" customHeight="1" x14ac:dyDescent="0.2">
      <c r="A3" s="245" t="s">
        <v>469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470</v>
      </c>
      <c r="T3" s="245"/>
      <c r="U3" s="245"/>
      <c r="V3" s="245"/>
      <c r="W3" s="245"/>
      <c r="X3" s="245"/>
      <c r="Y3" s="245"/>
      <c r="Z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0</v>
      </c>
      <c r="J11" s="17">
        <f>D11-F11</f>
        <v>0</v>
      </c>
      <c r="L11" s="19" t="s">
        <v>417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-1344.6213377880126</v>
      </c>
      <c r="J12" s="17">
        <f>D12-F12</f>
        <v>-1344.6213377880126</v>
      </c>
      <c r="L12" s="19" t="s">
        <v>418</v>
      </c>
      <c r="N12" s="17">
        <v>-798.38308509762965</v>
      </c>
      <c r="O12" s="17">
        <v>-430.59690277338996</v>
      </c>
      <c r="P12" s="17">
        <v>-38.294538991339564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-77.346810925653386</v>
      </c>
      <c r="AB12" s="17">
        <v>0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345</v>
      </c>
      <c r="D13" s="17">
        <v>0</v>
      </c>
      <c r="J13" s="17">
        <f>D13-F13</f>
        <v>0</v>
      </c>
      <c r="L13" s="19" t="s">
        <v>419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0"/>
        <v>4</v>
      </c>
      <c r="B14" s="6" t="s">
        <v>347</v>
      </c>
      <c r="D14" s="17">
        <v>-1498.8754307544832</v>
      </c>
      <c r="F14" s="35">
        <v>-1498.8754307544818</v>
      </c>
      <c r="H14" s="19" t="s">
        <v>420</v>
      </c>
      <c r="J14" s="17">
        <v>0</v>
      </c>
      <c r="L14" s="19" t="s">
        <v>421</v>
      </c>
      <c r="N14" s="17">
        <v>-939.48412591636952</v>
      </c>
      <c r="O14" s="17">
        <v>-449.97147904759402</v>
      </c>
      <c r="P14" s="17">
        <v>-81.34140039462558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-8.4341549603573611</v>
      </c>
      <c r="Z14" s="17">
        <v>0</v>
      </c>
      <c r="AA14" s="17">
        <v>-19.64427043553529</v>
      </c>
      <c r="AB14" s="17">
        <v>0</v>
      </c>
      <c r="AC14" s="17">
        <v>0</v>
      </c>
      <c r="AD14" s="35"/>
    </row>
    <row r="15" spans="1:30" x14ac:dyDescent="0.2">
      <c r="A15" s="19">
        <f t="shared" si="0"/>
        <v>5</v>
      </c>
      <c r="B15" s="6" t="s">
        <v>350</v>
      </c>
      <c r="D15" s="17">
        <v>0</v>
      </c>
      <c r="J15" s="17">
        <f>D15-F15</f>
        <v>0</v>
      </c>
      <c r="L15" s="19" t="s">
        <v>422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0"/>
        <v>6</v>
      </c>
      <c r="B16" s="6" t="s">
        <v>219</v>
      </c>
      <c r="D16" s="17">
        <v>925.77960019655279</v>
      </c>
      <c r="J16" s="17">
        <f>D16-F16</f>
        <v>925.77960019655279</v>
      </c>
      <c r="L16" s="19" t="s">
        <v>417</v>
      </c>
      <c r="N16" s="17">
        <v>678.87049601553463</v>
      </c>
      <c r="O16" s="17">
        <v>227.47216936756823</v>
      </c>
      <c r="P16" s="17">
        <v>12.979304990204795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6.4576298232453597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353</v>
      </c>
      <c r="D17" s="36">
        <f>SUM(D11:D16)</f>
        <v>-1917.717168345943</v>
      </c>
      <c r="F17" s="37">
        <f>SUM(F11:F16)</f>
        <v>-1498.8754307544818</v>
      </c>
      <c r="J17" s="36">
        <f>SUM(J11:J16)</f>
        <v>-418.84173759145983</v>
      </c>
      <c r="N17" s="36">
        <f t="shared" ref="N17:AC17" si="1">SUM(N11:N16)</f>
        <v>-1058.9967149984645</v>
      </c>
      <c r="O17" s="36">
        <f t="shared" si="1"/>
        <v>-653.09621245341577</v>
      </c>
      <c r="P17" s="36">
        <f t="shared" si="1"/>
        <v>-106.65663439576035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-1.9765251371120014</v>
      </c>
      <c r="Z17" s="36">
        <f t="shared" si="1"/>
        <v>0</v>
      </c>
      <c r="AA17" s="36">
        <f t="shared" si="1"/>
        <v>-96.991081361188677</v>
      </c>
      <c r="AB17" s="36">
        <f t="shared" si="1"/>
        <v>0</v>
      </c>
      <c r="AC17" s="36">
        <f t="shared" si="1"/>
        <v>0</v>
      </c>
      <c r="AD17" s="35"/>
    </row>
    <row r="18" spans="1:30" x14ac:dyDescent="0.2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4608.4533240707096</v>
      </c>
      <c r="J20" s="17">
        <f>D20-F20</f>
        <v>4608.4533240707096</v>
      </c>
      <c r="L20" s="19" t="s">
        <v>419</v>
      </c>
      <c r="N20" s="17">
        <v>2766.7952405906235</v>
      </c>
      <c r="O20" s="17">
        <v>1492.2328434109954</v>
      </c>
      <c r="P20" s="17">
        <v>132.70966056212723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216.71557950696322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3692.3372179864627</v>
      </c>
      <c r="F21" s="17">
        <v>1607.9389000323333</v>
      </c>
      <c r="H21" s="19" t="s">
        <v>423</v>
      </c>
      <c r="J21" s="17">
        <f>D21-F21</f>
        <v>2084.3983179541292</v>
      </c>
      <c r="L21" s="19" t="s">
        <v>424</v>
      </c>
      <c r="N21" s="17">
        <v>2136.9077124707933</v>
      </c>
      <c r="O21" s="17">
        <v>1268.1232396824328</v>
      </c>
      <c r="P21" s="17">
        <v>94.277186543935926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193.02907928930034</v>
      </c>
      <c r="AB21" s="17">
        <v>0</v>
      </c>
      <c r="AC21" s="17">
        <v>0</v>
      </c>
      <c r="AD21" s="35"/>
    </row>
    <row r="22" spans="1:30" x14ac:dyDescent="0.2">
      <c r="A22" s="19">
        <f t="shared" ref="A22:A24" si="2">A21+1</f>
        <v>10</v>
      </c>
      <c r="B22" s="6" t="s">
        <v>359</v>
      </c>
      <c r="D22" s="17">
        <v>290.91065568303998</v>
      </c>
      <c r="J22" s="17">
        <f>D22-F22</f>
        <v>290.91065568303998</v>
      </c>
      <c r="L22" s="19" t="s">
        <v>425</v>
      </c>
      <c r="N22" s="17">
        <v>173.25959389339724</v>
      </c>
      <c r="O22" s="17">
        <v>92.199601983210584</v>
      </c>
      <c r="P22" s="17">
        <v>2.4775090311483998</v>
      </c>
      <c r="Q22" s="17">
        <v>0</v>
      </c>
      <c r="R22" s="17">
        <v>0</v>
      </c>
      <c r="S22" s="17">
        <v>0</v>
      </c>
      <c r="T22" s="17">
        <v>0</v>
      </c>
      <c r="U22" s="17">
        <v>9.6583954691469547</v>
      </c>
      <c r="V22" s="17">
        <v>0.64708243918607711</v>
      </c>
      <c r="W22" s="17">
        <v>7.5263845377124676</v>
      </c>
      <c r="X22" s="17">
        <v>0.82550700625819806</v>
      </c>
      <c r="Y22" s="17">
        <v>8.4002014876614947E-2</v>
      </c>
      <c r="Z22" s="17">
        <v>0</v>
      </c>
      <c r="AA22" s="17">
        <v>4.2325793081033849</v>
      </c>
      <c r="AB22" s="17">
        <v>0</v>
      </c>
      <c r="AC22" s="17">
        <v>0</v>
      </c>
      <c r="AD22" s="35"/>
    </row>
    <row r="23" spans="1:30" x14ac:dyDescent="0.2">
      <c r="A23" s="19">
        <f t="shared" si="2"/>
        <v>11</v>
      </c>
      <c r="B23" s="6" t="s">
        <v>361</v>
      </c>
      <c r="D23" s="17">
        <v>0</v>
      </c>
      <c r="J23" s="17">
        <f>D23-F23</f>
        <v>0</v>
      </c>
      <c r="L23" s="19" t="s">
        <v>426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2"/>
        <v>12</v>
      </c>
      <c r="B24" s="6" t="s">
        <v>363</v>
      </c>
      <c r="D24" s="36">
        <f>SUM(D20:D23)</f>
        <v>8591.7011977402126</v>
      </c>
      <c r="F24" s="36">
        <f>SUM(F20:F23)</f>
        <v>1607.9389000323333</v>
      </c>
      <c r="H24" s="121"/>
      <c r="J24" s="36">
        <f>SUM(J20:J23)</f>
        <v>6983.762297707879</v>
      </c>
      <c r="N24" s="36">
        <f t="shared" ref="N24:AC24" si="3">SUM(N20:N23)</f>
        <v>5076.9625469548137</v>
      </c>
      <c r="O24" s="36">
        <f t="shared" si="3"/>
        <v>2852.5556850766388</v>
      </c>
      <c r="P24" s="36">
        <f t="shared" si="3"/>
        <v>229.46435613721155</v>
      </c>
      <c r="Q24" s="36">
        <f t="shared" si="3"/>
        <v>0</v>
      </c>
      <c r="R24" s="36">
        <f t="shared" si="3"/>
        <v>0</v>
      </c>
      <c r="S24" s="36">
        <f t="shared" si="3"/>
        <v>0</v>
      </c>
      <c r="T24" s="36">
        <f t="shared" si="3"/>
        <v>0</v>
      </c>
      <c r="U24" s="36">
        <f t="shared" si="3"/>
        <v>9.6583954691469547</v>
      </c>
      <c r="V24" s="36">
        <f t="shared" si="3"/>
        <v>0.64708243918607711</v>
      </c>
      <c r="W24" s="36">
        <f t="shared" si="3"/>
        <v>7.5263845377124676</v>
      </c>
      <c r="X24" s="36">
        <f t="shared" si="3"/>
        <v>0.82550700625819806</v>
      </c>
      <c r="Y24" s="36">
        <f t="shared" si="3"/>
        <v>8.4002014876614947E-2</v>
      </c>
      <c r="Z24" s="36">
        <f t="shared" si="3"/>
        <v>0</v>
      </c>
      <c r="AA24" s="36">
        <f t="shared" si="3"/>
        <v>413.97723810436696</v>
      </c>
      <c r="AB24" s="36">
        <f t="shared" si="3"/>
        <v>0</v>
      </c>
      <c r="AC24" s="36">
        <f t="shared" si="3"/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346.5529100443411</v>
      </c>
      <c r="J27" s="17">
        <f t="shared" ref="J27:J33" si="4">D27-F27</f>
        <v>346.5529100443411</v>
      </c>
      <c r="L27" s="19" t="s">
        <v>427</v>
      </c>
      <c r="N27" s="17">
        <v>211.91289197788666</v>
      </c>
      <c r="O27" s="17">
        <v>110.42229009572455</v>
      </c>
      <c r="P27" s="17">
        <v>12.639462025731218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11.578265944998634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J28" s="17">
        <f t="shared" si="4"/>
        <v>0</v>
      </c>
      <c r="L28" s="19" t="s">
        <v>428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5">A28+1</f>
        <v>15</v>
      </c>
      <c r="B29" s="6" t="s">
        <v>369</v>
      </c>
      <c r="D29" s="17">
        <v>2246.1107744661963</v>
      </c>
      <c r="J29" s="17">
        <f t="shared" si="4"/>
        <v>2246.1107744661963</v>
      </c>
      <c r="L29" s="19" t="s">
        <v>429</v>
      </c>
      <c r="N29" s="17">
        <v>1373.4694360492349</v>
      </c>
      <c r="O29" s="17">
        <v>715.67915991097823</v>
      </c>
      <c r="P29" s="17">
        <v>81.920050349075979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75.042128156906884</v>
      </c>
      <c r="AB29" s="17">
        <v>0</v>
      </c>
      <c r="AC29" s="17">
        <v>0</v>
      </c>
      <c r="AD29" s="35"/>
    </row>
    <row r="30" spans="1:30" x14ac:dyDescent="0.2">
      <c r="A30" s="19">
        <f t="shared" si="5"/>
        <v>16</v>
      </c>
      <c r="B30" s="6" t="s">
        <v>371</v>
      </c>
      <c r="D30" s="17">
        <v>7589.6494557717006</v>
      </c>
      <c r="J30" s="17">
        <f t="shared" si="4"/>
        <v>7589.6494557717006</v>
      </c>
      <c r="L30" s="19" t="s">
        <v>430</v>
      </c>
      <c r="N30" s="17">
        <v>4640.9783864322153</v>
      </c>
      <c r="O30" s="17">
        <v>2418.2929926135985</v>
      </c>
      <c r="P30" s="17">
        <v>276.80935090853512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253.56872581735183</v>
      </c>
      <c r="AB30" s="17">
        <v>0</v>
      </c>
      <c r="AC30" s="17">
        <v>0</v>
      </c>
      <c r="AD30" s="35"/>
    </row>
    <row r="31" spans="1:30" x14ac:dyDescent="0.2">
      <c r="A31" s="19">
        <f t="shared" si="5"/>
        <v>17</v>
      </c>
      <c r="B31" s="6" t="s">
        <v>373</v>
      </c>
      <c r="D31" s="17">
        <v>0</v>
      </c>
      <c r="J31" s="17">
        <f t="shared" si="4"/>
        <v>0</v>
      </c>
      <c r="L31" s="19" t="s">
        <v>431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5"/>
        <v>18</v>
      </c>
      <c r="B32" s="6" t="s">
        <v>375</v>
      </c>
      <c r="D32" s="17">
        <v>0</v>
      </c>
      <c r="J32" s="17">
        <f t="shared" si="4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5"/>
        <v>19</v>
      </c>
      <c r="B33" s="6" t="s">
        <v>377</v>
      </c>
      <c r="D33" s="17">
        <v>0</v>
      </c>
      <c r="F33" s="17">
        <v>0</v>
      </c>
      <c r="H33" s="19" t="s">
        <v>432</v>
      </c>
      <c r="J33" s="17">
        <f t="shared" si="4"/>
        <v>0</v>
      </c>
      <c r="L33" s="19" t="s">
        <v>433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5"/>
        <v>20</v>
      </c>
      <c r="B34" s="6" t="s">
        <v>380</v>
      </c>
      <c r="D34" s="36">
        <f>SUM(D27:D33)</f>
        <v>10182.313140282238</v>
      </c>
      <c r="F34" s="36">
        <f>SUM(F27:F33)</f>
        <v>0</v>
      </c>
      <c r="J34" s="36">
        <f>SUM(J27:J33)</f>
        <v>10182.313140282238</v>
      </c>
      <c r="N34" s="36">
        <f t="shared" ref="N34:AC34" si="6">SUM(N27:N33)</f>
        <v>6226.360714459337</v>
      </c>
      <c r="O34" s="36">
        <f t="shared" si="6"/>
        <v>3244.3944426203011</v>
      </c>
      <c r="P34" s="36">
        <f t="shared" si="6"/>
        <v>371.36886328334231</v>
      </c>
      <c r="Q34" s="36">
        <f t="shared" si="6"/>
        <v>0</v>
      </c>
      <c r="R34" s="36">
        <f t="shared" si="6"/>
        <v>0</v>
      </c>
      <c r="S34" s="36">
        <f t="shared" si="6"/>
        <v>0</v>
      </c>
      <c r="T34" s="36">
        <f t="shared" si="6"/>
        <v>0</v>
      </c>
      <c r="U34" s="36">
        <f t="shared" si="6"/>
        <v>0</v>
      </c>
      <c r="V34" s="36">
        <f t="shared" si="6"/>
        <v>0</v>
      </c>
      <c r="W34" s="36">
        <f t="shared" si="6"/>
        <v>0</v>
      </c>
      <c r="X34" s="36">
        <f t="shared" si="6"/>
        <v>0</v>
      </c>
      <c r="Y34" s="36">
        <f t="shared" si="6"/>
        <v>0</v>
      </c>
      <c r="Z34" s="36">
        <f t="shared" si="6"/>
        <v>0</v>
      </c>
      <c r="AA34" s="36">
        <f t="shared" si="6"/>
        <v>340.18911991925734</v>
      </c>
      <c r="AB34" s="36">
        <f t="shared" si="6"/>
        <v>0</v>
      </c>
      <c r="AC34" s="36">
        <f t="shared" si="6"/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16856.297169676509</v>
      </c>
      <c r="F36" s="39">
        <f>F17+F24+F34</f>
        <v>109.06346927785148</v>
      </c>
      <c r="H36" s="35"/>
      <c r="J36" s="39">
        <f>J17+J24+J34</f>
        <v>16747.233700398658</v>
      </c>
      <c r="L36" s="35"/>
      <c r="N36" s="39">
        <f t="shared" ref="N36:AC36" si="7">N17+N24+N34</f>
        <v>10244.326546415687</v>
      </c>
      <c r="O36" s="39">
        <f t="shared" si="7"/>
        <v>5443.8539152435242</v>
      </c>
      <c r="P36" s="39">
        <f t="shared" si="7"/>
        <v>494.1765850247935</v>
      </c>
      <c r="Q36" s="39">
        <f t="shared" si="7"/>
        <v>0</v>
      </c>
      <c r="R36" s="39">
        <f t="shared" si="7"/>
        <v>0</v>
      </c>
      <c r="S36" s="39">
        <f t="shared" si="7"/>
        <v>0</v>
      </c>
      <c r="T36" s="39">
        <f t="shared" si="7"/>
        <v>0</v>
      </c>
      <c r="U36" s="39">
        <f t="shared" si="7"/>
        <v>9.6583954691469547</v>
      </c>
      <c r="V36" s="39">
        <f t="shared" si="7"/>
        <v>0.64708243918607711</v>
      </c>
      <c r="W36" s="39">
        <f t="shared" si="7"/>
        <v>7.5263845377124676</v>
      </c>
      <c r="X36" s="39">
        <f t="shared" si="7"/>
        <v>0.82550700625819806</v>
      </c>
      <c r="Y36" s="39">
        <f t="shared" si="7"/>
        <v>-1.8925231222353864</v>
      </c>
      <c r="Z36" s="39">
        <f t="shared" si="7"/>
        <v>0</v>
      </c>
      <c r="AA36" s="39">
        <f t="shared" si="7"/>
        <v>657.17527666243564</v>
      </c>
      <c r="AB36" s="39">
        <f t="shared" si="7"/>
        <v>0</v>
      </c>
      <c r="AC36" s="39">
        <f t="shared" si="7"/>
        <v>0</v>
      </c>
    </row>
    <row r="37" spans="1:30" ht="13.5" thickTop="1" x14ac:dyDescent="0.2"/>
    <row r="38" spans="1:30" x14ac:dyDescent="0.2">
      <c r="A38" s="19" t="s">
        <v>397</v>
      </c>
      <c r="H38" s="6"/>
    </row>
    <row r="39" spans="1:30" x14ac:dyDescent="0.2">
      <c r="A39" s="119" t="s">
        <v>398</v>
      </c>
      <c r="B39" s="6" t="s">
        <v>468</v>
      </c>
      <c r="H39" s="6"/>
    </row>
    <row r="43" spans="1:30" ht="15" x14ac:dyDescent="0.25">
      <c r="N43" s="166"/>
      <c r="O43" s="166"/>
      <c r="P43" s="166"/>
      <c r="Q43" s="166"/>
      <c r="R43" s="166"/>
      <c r="S43" s="115"/>
      <c r="T43" s="115"/>
      <c r="U43" s="166"/>
      <c r="V43" s="166"/>
      <c r="W43" s="166"/>
      <c r="X43" s="166"/>
      <c r="Y43" s="166"/>
      <c r="Z43" s="166"/>
      <c r="AA43" s="166"/>
      <c r="AB43" s="166"/>
      <c r="AC43" s="166"/>
    </row>
    <row r="45" spans="1:30" x14ac:dyDescent="0.2"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</sheetData>
  <mergeCells count="4">
    <mergeCell ref="A2:P2"/>
    <mergeCell ref="S2:Z2"/>
    <mergeCell ref="A3:P3"/>
    <mergeCell ref="S3:Z3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9
Page 3 of 12
</oddHeader>
    <firstHeader xml:space="preserve">&amp;R&amp;"Arial,Regular"&amp;10Filed: 2025-02-28
EB-2025-0064
Phase 3 Exhibit 7
Tab 3
Schedule 6
Attachment 9
Page 2 of 12&amp;"-,Regular"&amp;11
</firstHeader>
  </headerFooter>
  <colBreaks count="2" manualBreakCount="2">
    <brk id="16" max="38" man="1"/>
    <brk id="29" max="3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2F13-838E-4395-A8A7-A2F0E9C7DB61}">
  <dimension ref="A2:AD43"/>
  <sheetViews>
    <sheetView view="pageLayout" topLeftCell="C1" zoomScaleNormal="100" zoomScaleSheetLayoutView="80" workbookViewId="0">
      <selection activeCell="Q48" sqref="Q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2" spans="1:30" ht="60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</row>
    <row r="3" spans="1:30" ht="14.45" customHeight="1" x14ac:dyDescent="0.2">
      <c r="A3" s="245" t="s">
        <v>471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472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0</v>
      </c>
      <c r="J11" s="17">
        <f>D11-F11</f>
        <v>0</v>
      </c>
      <c r="L11" s="19" t="s">
        <v>417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-5809.273292234222</v>
      </c>
      <c r="J12" s="17">
        <f t="shared" ref="J12:J16" si="0">D12-F12</f>
        <v>-5809.273292234222</v>
      </c>
      <c r="L12" s="19" t="s">
        <v>418</v>
      </c>
      <c r="N12" s="17">
        <v>-3087.7980605182406</v>
      </c>
      <c r="O12" s="17">
        <v>-2253.1794617988126</v>
      </c>
      <c r="P12" s="17">
        <v>-197.1140542715797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-0.14659420040248738</v>
      </c>
      <c r="Z12" s="17">
        <v>0</v>
      </c>
      <c r="AA12" s="17">
        <v>0</v>
      </c>
      <c r="AB12" s="17">
        <v>-271.03512144518703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0</v>
      </c>
      <c r="J13" s="17">
        <f t="shared" si="0"/>
        <v>0</v>
      </c>
      <c r="L13" s="19" t="s">
        <v>419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-5578.3288292312482</v>
      </c>
      <c r="F14" s="35">
        <v>-5578.3288292312427</v>
      </c>
      <c r="H14" s="19" t="s">
        <v>420</v>
      </c>
      <c r="J14" s="17">
        <f t="shared" si="0"/>
        <v>0</v>
      </c>
      <c r="L14" s="19" t="s">
        <v>421</v>
      </c>
      <c r="N14" s="17">
        <v>-2658.8896784462404</v>
      </c>
      <c r="O14" s="17">
        <v>-1686.7260024947211</v>
      </c>
      <c r="P14" s="17">
        <v>-653.32510824253939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-93.793619258516514</v>
      </c>
      <c r="Z14" s="17">
        <v>-20.824388622808677</v>
      </c>
      <c r="AA14" s="17">
        <v>0</v>
      </c>
      <c r="AB14" s="17">
        <v>-464.77003216641691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0</v>
      </c>
      <c r="J15" s="17">
        <f t="shared" si="0"/>
        <v>0</v>
      </c>
      <c r="L15" s="19" t="s">
        <v>422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1924.0140421745807</v>
      </c>
      <c r="J16" s="17">
        <f t="shared" si="0"/>
        <v>1924.0140421745807</v>
      </c>
      <c r="L16" s="19" t="s">
        <v>417</v>
      </c>
      <c r="N16" s="17">
        <v>1202.8122533741434</v>
      </c>
      <c r="O16" s="17">
        <v>502.32796950875814</v>
      </c>
      <c r="P16" s="17">
        <v>53.244292505445046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0.25188512994933082</v>
      </c>
      <c r="Z16" s="17">
        <v>0.57474127036098877</v>
      </c>
      <c r="AA16" s="17">
        <v>0</v>
      </c>
      <c r="AB16" s="17">
        <v>164.80290038592389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-9463.5880792908902</v>
      </c>
      <c r="F17" s="37">
        <f>SUM(F11:F16)</f>
        <v>-5578.3288292312427</v>
      </c>
      <c r="J17" s="36">
        <f>SUM(J11:J16)</f>
        <v>-3885.2592500596411</v>
      </c>
      <c r="N17" s="36">
        <f t="shared" ref="N17:AB17" si="2">SUM(N11:N16)</f>
        <v>-4543.875485590338</v>
      </c>
      <c r="O17" s="36">
        <f t="shared" si="2"/>
        <v>-3437.5774947847754</v>
      </c>
      <c r="P17" s="36">
        <f t="shared" si="2"/>
        <v>-797.194870008674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-93.688328328969675</v>
      </c>
      <c r="Z17" s="36">
        <f t="shared" si="2"/>
        <v>-20.249647352447688</v>
      </c>
      <c r="AA17" s="36">
        <f t="shared" si="2"/>
        <v>0</v>
      </c>
      <c r="AB17" s="36">
        <f t="shared" si="2"/>
        <v>-571.00225322568008</v>
      </c>
      <c r="AC17" s="36">
        <f>SUM(AC11:AC16)</f>
        <v>0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11716.121636993154</v>
      </c>
      <c r="J20" s="17">
        <f>D20-F20</f>
        <v>11716.121636993154</v>
      </c>
      <c r="L20" s="19" t="s">
        <v>419</v>
      </c>
      <c r="N20" s="17">
        <v>6227.4601051846412</v>
      </c>
      <c r="O20" s="17">
        <v>4544.2042948296021</v>
      </c>
      <c r="P20" s="17">
        <v>397.53892096863416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0.29565066003853707</v>
      </c>
      <c r="Z20" s="17">
        <v>0</v>
      </c>
      <c r="AA20" s="17">
        <v>0</v>
      </c>
      <c r="AB20" s="17">
        <v>546.62266535023798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7642.1579850450353</v>
      </c>
      <c r="F21" s="17">
        <v>3567.773905591238</v>
      </c>
      <c r="H21" s="19" t="s">
        <v>423</v>
      </c>
      <c r="J21" s="17">
        <f t="shared" ref="J21:J23" si="3">D21-F21</f>
        <v>4074.3840794537973</v>
      </c>
      <c r="L21" s="19" t="s">
        <v>424</v>
      </c>
      <c r="N21" s="17">
        <v>3806.3339529530244</v>
      </c>
      <c r="O21" s="17">
        <v>3001.2700759957811</v>
      </c>
      <c r="P21" s="17">
        <v>304.90222905291688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45.62851796513354</v>
      </c>
      <c r="Z21" s="17">
        <v>0</v>
      </c>
      <c r="AA21" s="17">
        <v>0</v>
      </c>
      <c r="AB21" s="17">
        <v>484.02320907817978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649.79262172650056</v>
      </c>
      <c r="J22" s="17">
        <f t="shared" si="3"/>
        <v>649.79262172650056</v>
      </c>
      <c r="L22" s="19" t="s">
        <v>425</v>
      </c>
      <c r="N22" s="17">
        <v>358.19083057772667</v>
      </c>
      <c r="O22" s="17">
        <v>255.85116681205383</v>
      </c>
      <c r="P22" s="17">
        <v>10.601013210774878</v>
      </c>
      <c r="Q22" s="17">
        <v>0</v>
      </c>
      <c r="R22" s="17">
        <v>0</v>
      </c>
      <c r="S22" s="17">
        <v>0</v>
      </c>
      <c r="T22" s="17">
        <v>0</v>
      </c>
      <c r="U22" s="17">
        <v>4.4764619110855142</v>
      </c>
      <c r="V22" s="17">
        <v>0.24131795531018352</v>
      </c>
      <c r="W22" s="17">
        <v>6.9626183175295955</v>
      </c>
      <c r="X22" s="17">
        <v>0.14003114333803829</v>
      </c>
      <c r="Y22" s="17">
        <v>1.2333922555410999</v>
      </c>
      <c r="Z22" s="17">
        <v>0.1304104117354932</v>
      </c>
      <c r="AA22" s="17">
        <v>0</v>
      </c>
      <c r="AB22" s="17">
        <v>11.965379131405196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0</v>
      </c>
      <c r="J23" s="17">
        <f t="shared" si="3"/>
        <v>0</v>
      </c>
      <c r="L23" s="19" t="s">
        <v>426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20008.072243764691</v>
      </c>
      <c r="F24" s="36">
        <f>SUM(F20:F23)</f>
        <v>3567.773905591238</v>
      </c>
      <c r="H24" s="121"/>
      <c r="J24" s="36">
        <f>SUM(J20:J23)</f>
        <v>16440.298338173452</v>
      </c>
      <c r="N24" s="36">
        <f t="shared" ref="N24:AB24" si="5">SUM(N20:N23)</f>
        <v>10391.984888715393</v>
      </c>
      <c r="O24" s="36">
        <f t="shared" si="5"/>
        <v>7801.3255376374364</v>
      </c>
      <c r="P24" s="36">
        <f t="shared" si="5"/>
        <v>713.04216323232595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4.4764619110855142</v>
      </c>
      <c r="V24" s="36">
        <f t="shared" si="5"/>
        <v>0.24131795531018352</v>
      </c>
      <c r="W24" s="36">
        <f t="shared" si="5"/>
        <v>6.9626183175295955</v>
      </c>
      <c r="X24" s="36">
        <f t="shared" si="5"/>
        <v>0.14003114333803829</v>
      </c>
      <c r="Y24" s="36">
        <f t="shared" si="5"/>
        <v>47.157560880713177</v>
      </c>
      <c r="Z24" s="36">
        <f t="shared" si="5"/>
        <v>0.1304104117354932</v>
      </c>
      <c r="AA24" s="36">
        <f t="shared" si="5"/>
        <v>0</v>
      </c>
      <c r="AB24" s="36">
        <f t="shared" si="5"/>
        <v>1042.6112535598229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680.84397829023101</v>
      </c>
      <c r="J27" s="17">
        <f>D27-F27</f>
        <v>680.84397829023101</v>
      </c>
      <c r="L27" s="19" t="s">
        <v>427</v>
      </c>
      <c r="N27" s="17">
        <v>353.4004116020505</v>
      </c>
      <c r="O27" s="17">
        <v>249.10643143753362</v>
      </c>
      <c r="P27" s="17">
        <v>39.294081982825261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1.6108499572080277E-2</v>
      </c>
      <c r="AA27" s="17">
        <v>0</v>
      </c>
      <c r="AB27" s="17">
        <v>39.026944768249479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135.75366221986272</v>
      </c>
      <c r="J28" s="17">
        <f t="shared" ref="J28:J33" si="6">D28-F28</f>
        <v>135.75366221986272</v>
      </c>
      <c r="L28" s="19" t="s">
        <v>428</v>
      </c>
      <c r="N28" s="17">
        <v>70.464602221295124</v>
      </c>
      <c r="O28" s="17">
        <v>49.669397730577764</v>
      </c>
      <c r="P28" s="17">
        <v>7.8348574751764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3.2118780212590835E-3</v>
      </c>
      <c r="AA28" s="17">
        <v>0</v>
      </c>
      <c r="AB28" s="17">
        <v>7.7815929147921761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3729.0491885373312</v>
      </c>
      <c r="J29" s="17">
        <f t="shared" si="6"/>
        <v>3729.0491885373312</v>
      </c>
      <c r="L29" s="19" t="s">
        <v>429</v>
      </c>
      <c r="N29" s="17">
        <v>1935.6086858884012</v>
      </c>
      <c r="O29" s="17">
        <v>1364.3803362179106</v>
      </c>
      <c r="P29" s="17">
        <v>215.21753765135182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8.8227830711918934E-2</v>
      </c>
      <c r="AA29" s="17">
        <v>0</v>
      </c>
      <c r="AB29" s="17">
        <v>213.75440094895546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14504.394933281677</v>
      </c>
      <c r="J30" s="17">
        <f t="shared" si="6"/>
        <v>14504.394933281677</v>
      </c>
      <c r="L30" s="19" t="s">
        <v>430</v>
      </c>
      <c r="N30" s="17">
        <v>7528.6839612399181</v>
      </c>
      <c r="O30" s="17">
        <v>5306.851756350894</v>
      </c>
      <c r="P30" s="17">
        <v>837.10350945733444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0.34316825444030469</v>
      </c>
      <c r="AA30" s="17">
        <v>0</v>
      </c>
      <c r="AB30" s="17">
        <v>831.41253797909042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J31" s="17">
        <f t="shared" si="6"/>
        <v>0</v>
      </c>
      <c r="L31" s="19" t="s">
        <v>431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J32" s="17">
        <f t="shared" si="6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0</v>
      </c>
      <c r="F33" s="17">
        <v>0</v>
      </c>
      <c r="H33" s="19" t="s">
        <v>432</v>
      </c>
      <c r="J33" s="17">
        <f t="shared" si="6"/>
        <v>0</v>
      </c>
      <c r="L33" s="19" t="s">
        <v>433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19050.041762329103</v>
      </c>
      <c r="F34" s="36">
        <f>SUM(F27:F33)</f>
        <v>0</v>
      </c>
      <c r="J34" s="36">
        <f>SUM(J27:J33)</f>
        <v>19050.041762329103</v>
      </c>
      <c r="N34" s="36">
        <f t="shared" ref="N34:AB34" si="8">SUM(N27:N33)</f>
        <v>9888.1576609516651</v>
      </c>
      <c r="O34" s="36">
        <f t="shared" si="8"/>
        <v>6970.0079217369157</v>
      </c>
      <c r="P34" s="36">
        <f t="shared" si="8"/>
        <v>1099.449986566688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0</v>
      </c>
      <c r="Z34" s="36">
        <f t="shared" si="8"/>
        <v>0.45071646274556298</v>
      </c>
      <c r="AA34" s="36">
        <f t="shared" si="8"/>
        <v>0</v>
      </c>
      <c r="AB34" s="36">
        <f t="shared" si="8"/>
        <v>1091.9754766110875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customHeight="1" thickBot="1" x14ac:dyDescent="0.25">
      <c r="A36" s="19">
        <f>A34+1</f>
        <v>21</v>
      </c>
      <c r="B36" s="6" t="s">
        <v>434</v>
      </c>
      <c r="D36" s="39">
        <f>D17+D24+D34</f>
        <v>29594.525926802904</v>
      </c>
      <c r="F36" s="39">
        <f>F17+F24+F34</f>
        <v>-2010.5549236400047</v>
      </c>
      <c r="J36" s="39">
        <f>J17+J24+J34</f>
        <v>31605.080850442915</v>
      </c>
      <c r="N36" s="39">
        <f>N17+N24+N34</f>
        <v>15736.267064076721</v>
      </c>
      <c r="O36" s="39">
        <f t="shared" ref="O36:AB36" si="9">O17+O24+O34</f>
        <v>11333.755964589578</v>
      </c>
      <c r="P36" s="39">
        <f t="shared" si="9"/>
        <v>1015.29727979034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4.4764619110855142</v>
      </c>
      <c r="V36" s="39">
        <f t="shared" si="9"/>
        <v>0.24131795531018352</v>
      </c>
      <c r="W36" s="39">
        <f t="shared" si="9"/>
        <v>6.9626183175295955</v>
      </c>
      <c r="X36" s="39">
        <f t="shared" si="9"/>
        <v>0.14003114333803829</v>
      </c>
      <c r="Y36" s="39">
        <f t="shared" si="9"/>
        <v>-46.530767448256498</v>
      </c>
      <c r="Z36" s="39">
        <f t="shared" si="9"/>
        <v>-19.668520477966631</v>
      </c>
      <c r="AA36" s="39">
        <f t="shared" si="9"/>
        <v>0</v>
      </c>
      <c r="AB36" s="39">
        <f t="shared" si="9"/>
        <v>1563.5844769452303</v>
      </c>
      <c r="AC36" s="39">
        <f>AC17+AC24+AC34</f>
        <v>0</v>
      </c>
      <c r="AD36" s="35"/>
    </row>
    <row r="37" spans="1:30" ht="12.75" customHeight="1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ht="12.75" customHeight="1" x14ac:dyDescent="0.2"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35"/>
    </row>
    <row r="39" spans="1:30" ht="12.75" customHeight="1" x14ac:dyDescent="0.2">
      <c r="A39" s="19" t="s">
        <v>397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35"/>
    </row>
    <row r="40" spans="1:30" x14ac:dyDescent="0.2">
      <c r="A40" s="119" t="s">
        <v>398</v>
      </c>
      <c r="B40" s="6" t="s">
        <v>468</v>
      </c>
      <c r="D40" s="35"/>
      <c r="F40" s="35"/>
      <c r="H40" s="35"/>
      <c r="J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x14ac:dyDescent="0.2">
      <c r="N41" s="35"/>
    </row>
    <row r="43" spans="1:30" x14ac:dyDescent="0.2">
      <c r="N43" s="35"/>
    </row>
  </sheetData>
  <mergeCells count="4">
    <mergeCell ref="A2:P2"/>
    <mergeCell ref="S2:Y2"/>
    <mergeCell ref="A3:P3"/>
    <mergeCell ref="S3:Y3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9
Page 5 of 12&amp;"-,Regular"&amp;11
</oddHeader>
    <firstHeader xml:space="preserve">&amp;R&amp;"Arial,Regular"&amp;10Filed: 2025-02-28
EB-2025-0064
Phase 3 Exhibit 7
Tab 3
Schedule 6
Attachment 9
Page 4 of 12
</firstHeader>
  </headerFooter>
  <colBreaks count="2" manualBreakCount="2">
    <brk id="15" max="39" man="1"/>
    <brk id="29" max="5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DF11-1783-4B2A-BFCA-C4B28A8CB162}">
  <dimension ref="A1:AD58"/>
  <sheetViews>
    <sheetView view="pageLayout" zoomScaleNormal="100" zoomScaleSheetLayoutView="80" workbookViewId="0">
      <selection activeCell="Q48" sqref="Q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16384" width="9.140625" style="6"/>
  </cols>
  <sheetData>
    <row r="1" spans="1:30" ht="54.6" customHeight="1" x14ac:dyDescent="0.2"/>
    <row r="2" spans="1:30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x14ac:dyDescent="0.2">
      <c r="B3" s="245" t="s">
        <v>473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474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0</v>
      </c>
      <c r="J11" s="17">
        <f>D11-F11</f>
        <v>0</v>
      </c>
      <c r="L11" s="19" t="s">
        <v>417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-733.28285521184023</v>
      </c>
      <c r="J12" s="17">
        <f t="shared" ref="J12:J16" si="0">D12-F12</f>
        <v>-733.28285521184023</v>
      </c>
      <c r="L12" s="19" t="s">
        <v>418</v>
      </c>
      <c r="N12" s="17">
        <v>-398.96093868639394</v>
      </c>
      <c r="O12" s="17">
        <v>-308.74818184103589</v>
      </c>
      <c r="P12" s="17">
        <v>-25.573734684410447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0</v>
      </c>
      <c r="J13" s="17">
        <f t="shared" si="0"/>
        <v>0</v>
      </c>
      <c r="L13" s="19" t="s">
        <v>419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-372.21086023201337</v>
      </c>
      <c r="F14" s="35">
        <f>D14</f>
        <v>-372.21086023201337</v>
      </c>
      <c r="H14" s="19" t="s">
        <v>420</v>
      </c>
      <c r="J14" s="17">
        <f t="shared" si="0"/>
        <v>0</v>
      </c>
      <c r="L14" s="19" t="s">
        <v>421</v>
      </c>
      <c r="N14" s="17">
        <v>-170.04142675400277</v>
      </c>
      <c r="O14" s="17">
        <v>-141.71328186516212</v>
      </c>
      <c r="P14" s="17">
        <v>-47.727005159665225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-11.100104090479245</v>
      </c>
      <c r="Z14" s="17">
        <v>-1.6290423627040111</v>
      </c>
      <c r="AA14" s="17">
        <v>0</v>
      </c>
      <c r="AB14" s="17">
        <v>0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0</v>
      </c>
      <c r="J15" s="17">
        <f t="shared" si="0"/>
        <v>0</v>
      </c>
      <c r="L15" s="19" t="s">
        <v>422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8076.0953103693046</v>
      </c>
      <c r="J16" s="17">
        <f t="shared" si="0"/>
        <v>8076.0953103693046</v>
      </c>
      <c r="L16" s="19" t="s">
        <v>417</v>
      </c>
      <c r="N16" s="17">
        <v>5148.1831214887661</v>
      </c>
      <c r="O16" s="17">
        <v>2824.7136002934622</v>
      </c>
      <c r="P16" s="17">
        <v>91.625760356422873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6.98159647557884</v>
      </c>
      <c r="Z16" s="17">
        <v>4.5912317550734656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6970.6015949254506</v>
      </c>
      <c r="F17" s="37">
        <f>SUM(F11:F16)</f>
        <v>-372.21086023201337</v>
      </c>
      <c r="J17" s="36">
        <f>SUM(J11:J16)</f>
        <v>7342.8124551574647</v>
      </c>
      <c r="N17" s="36">
        <f t="shared" ref="N17:AB17" si="2">SUM(N11:N16)</f>
        <v>4579.1807560483694</v>
      </c>
      <c r="O17" s="36">
        <f t="shared" si="2"/>
        <v>2374.252136587264</v>
      </c>
      <c r="P17" s="36">
        <f t="shared" si="2"/>
        <v>18.325020512347194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-4.1185076149004054</v>
      </c>
      <c r="Z17" s="36">
        <f t="shared" si="2"/>
        <v>2.9621893923694547</v>
      </c>
      <c r="AA17" s="36">
        <f t="shared" si="2"/>
        <v>0</v>
      </c>
      <c r="AB17" s="36">
        <f t="shared" si="2"/>
        <v>0</v>
      </c>
      <c r="AC17" s="36">
        <f>SUM(AC11:AC16)</f>
        <v>0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46902.639457770303</v>
      </c>
      <c r="J20" s="17">
        <f>D20-F20</f>
        <v>46902.639457770303</v>
      </c>
      <c r="L20" s="19" t="s">
        <v>419</v>
      </c>
      <c r="N20" s="17">
        <v>25518.557991562036</v>
      </c>
      <c r="O20" s="17">
        <v>19748.320246692143</v>
      </c>
      <c r="P20" s="17">
        <v>1635.7612195161148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31563.234951796396</v>
      </c>
      <c r="F21" s="17">
        <v>14687.487399168202</v>
      </c>
      <c r="H21" s="19" t="s">
        <v>423</v>
      </c>
      <c r="J21" s="17">
        <f t="shared" ref="J21:J23" si="3">D21-F21</f>
        <v>16875.747552628192</v>
      </c>
      <c r="L21" s="19" t="s">
        <v>424</v>
      </c>
      <c r="N21" s="17">
        <v>17414.801880780506</v>
      </c>
      <c r="O21" s="17">
        <v>12804.09312490366</v>
      </c>
      <c r="P21" s="17">
        <v>1221.0126221344967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123.32732397772907</v>
      </c>
      <c r="Z21" s="17">
        <v>0</v>
      </c>
      <c r="AA21" s="17">
        <v>0</v>
      </c>
      <c r="AB21" s="17">
        <v>0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2815.4737924964584</v>
      </c>
      <c r="J22" s="17">
        <f t="shared" si="3"/>
        <v>2815.4737924964584</v>
      </c>
      <c r="L22" s="19" t="s">
        <v>425</v>
      </c>
      <c r="N22" s="17">
        <v>1538.5557118606084</v>
      </c>
      <c r="O22" s="17">
        <v>1206.1567043195678</v>
      </c>
      <c r="P22" s="17">
        <v>51.242057422632932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12.626684261142687</v>
      </c>
      <c r="X22" s="17">
        <v>0</v>
      </c>
      <c r="Y22" s="17">
        <v>6.1655028804208536</v>
      </c>
      <c r="Z22" s="17">
        <v>0.72713175208558867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0</v>
      </c>
      <c r="J23" s="17">
        <f t="shared" si="3"/>
        <v>0</v>
      </c>
      <c r="L23" s="19" t="s">
        <v>426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81281.348202063149</v>
      </c>
      <c r="F24" s="36">
        <f>SUM(F20:F23)</f>
        <v>14687.487399168202</v>
      </c>
      <c r="H24" s="121"/>
      <c r="J24" s="36">
        <f>SUM(J20:J23)</f>
        <v>66593.860802894953</v>
      </c>
      <c r="N24" s="36">
        <f t="shared" ref="N24:AB24" si="5">SUM(N20:N23)</f>
        <v>44471.915584203147</v>
      </c>
      <c r="O24" s="36">
        <f t="shared" si="5"/>
        <v>33758.57007591537</v>
      </c>
      <c r="P24" s="36">
        <f t="shared" si="5"/>
        <v>2908.0158990732448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12.626684261142687</v>
      </c>
      <c r="X24" s="36">
        <f t="shared" si="5"/>
        <v>0</v>
      </c>
      <c r="Y24" s="36">
        <f t="shared" si="5"/>
        <v>129.49282685814993</v>
      </c>
      <c r="Z24" s="36">
        <f t="shared" si="5"/>
        <v>0.72713175208558867</v>
      </c>
      <c r="AA24" s="36">
        <f t="shared" si="5"/>
        <v>0</v>
      </c>
      <c r="AB24" s="36">
        <f t="shared" si="5"/>
        <v>0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4378.0550073051263</v>
      </c>
      <c r="J27" s="17">
        <f>D27-F27</f>
        <v>4378.0550073051263</v>
      </c>
      <c r="L27" s="19" t="s">
        <v>427</v>
      </c>
      <c r="N27" s="17">
        <v>2289.8557928879009</v>
      </c>
      <c r="O27" s="17">
        <v>1808.3921251532956</v>
      </c>
      <c r="P27" s="17">
        <v>278.92105596807806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0.88603329585166501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J28" s="17">
        <f t="shared" ref="J28:J33" si="6">D28-F28</f>
        <v>0</v>
      </c>
      <c r="L28" s="19" t="s">
        <v>428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16407.221259188133</v>
      </c>
      <c r="J29" s="17">
        <f t="shared" si="6"/>
        <v>16407.221259188133</v>
      </c>
      <c r="L29" s="19" t="s">
        <v>429</v>
      </c>
      <c r="N29" s="17">
        <v>8581.4752402280701</v>
      </c>
      <c r="O29" s="17">
        <v>6777.1395451303597</v>
      </c>
      <c r="P29" s="17">
        <v>1045.2859709342865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3.3205028954157205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95881.182470175889</v>
      </c>
      <c r="J30" s="17">
        <f t="shared" si="6"/>
        <v>95881.182470175889</v>
      </c>
      <c r="L30" s="19" t="s">
        <v>430</v>
      </c>
      <c r="N30" s="17">
        <v>50148.771712993788</v>
      </c>
      <c r="O30" s="17">
        <v>39604.521880181099</v>
      </c>
      <c r="P30" s="17">
        <v>6108.4843880276021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19.404488973403165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12227.889051322658</v>
      </c>
      <c r="J31" s="17">
        <f t="shared" si="6"/>
        <v>12227.889051322658</v>
      </c>
      <c r="L31" s="19" t="s">
        <v>431</v>
      </c>
      <c r="N31" s="17">
        <v>6395.55750949711</v>
      </c>
      <c r="O31" s="17">
        <v>5050.8315292437246</v>
      </c>
      <c r="P31" s="17">
        <v>779.02532534756585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2.474687234256765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J32" s="17">
        <f t="shared" si="6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0</v>
      </c>
      <c r="F33" s="17">
        <v>0</v>
      </c>
      <c r="H33" s="19" t="s">
        <v>432</v>
      </c>
      <c r="J33" s="17">
        <f t="shared" si="6"/>
        <v>0</v>
      </c>
      <c r="L33" s="19" t="s">
        <v>433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128894.34778799181</v>
      </c>
      <c r="F34" s="36">
        <f>SUM(F27:F33)</f>
        <v>0</v>
      </c>
      <c r="J34" s="36">
        <f>SUM(J27:J33)</f>
        <v>128894.34778799181</v>
      </c>
      <c r="N34" s="36">
        <f t="shared" ref="N34:AA34" si="8">SUM(N27:N33)</f>
        <v>67415.660255606868</v>
      </c>
      <c r="O34" s="36">
        <f t="shared" si="8"/>
        <v>53240.885079708481</v>
      </c>
      <c r="P34" s="36">
        <f t="shared" si="8"/>
        <v>8211.7167402775322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0</v>
      </c>
      <c r="Z34" s="36">
        <f t="shared" si="8"/>
        <v>26.085712398927317</v>
      </c>
      <c r="AA34" s="36">
        <f t="shared" si="8"/>
        <v>0</v>
      </c>
      <c r="AB34" s="36">
        <f>SUM(AB27:AB33)</f>
        <v>0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217146.29758498041</v>
      </c>
      <c r="F36" s="39">
        <f>F17+F24+F34</f>
        <v>14315.276538936188</v>
      </c>
      <c r="H36" s="35"/>
      <c r="J36" s="39">
        <f>J17+J24+J34</f>
        <v>202831.02104604422</v>
      </c>
      <c r="N36" s="39">
        <f>N17+N24+N34</f>
        <v>116466.75659585839</v>
      </c>
      <c r="O36" s="39">
        <f t="shared" ref="O36:AB36" si="9">O17+O24+O34</f>
        <v>89373.707292211126</v>
      </c>
      <c r="P36" s="39">
        <f t="shared" si="9"/>
        <v>11138.057659863123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0</v>
      </c>
      <c r="V36" s="39">
        <f t="shared" si="9"/>
        <v>0</v>
      </c>
      <c r="W36" s="39">
        <f t="shared" si="9"/>
        <v>12.626684261142687</v>
      </c>
      <c r="X36" s="39">
        <f t="shared" si="9"/>
        <v>0</v>
      </c>
      <c r="Y36" s="39">
        <f t="shared" si="9"/>
        <v>125.37431924324952</v>
      </c>
      <c r="Z36" s="39">
        <f t="shared" si="9"/>
        <v>29.77503354338236</v>
      </c>
      <c r="AA36" s="39">
        <f t="shared" si="9"/>
        <v>0</v>
      </c>
      <c r="AB36" s="39">
        <f t="shared" si="9"/>
        <v>0</v>
      </c>
      <c r="AC36" s="39">
        <f>AC17+AC24+AC34</f>
        <v>0</v>
      </c>
    </row>
    <row r="37" spans="1:30" ht="13.5" thickTop="1" x14ac:dyDescent="0.2">
      <c r="N37" s="35"/>
    </row>
    <row r="39" spans="1:30" x14ac:dyDescent="0.2">
      <c r="A39" s="19" t="s">
        <v>397</v>
      </c>
      <c r="J39" s="6" t="s">
        <v>224</v>
      </c>
      <c r="N39" s="35"/>
    </row>
    <row r="40" spans="1:30" x14ac:dyDescent="0.2">
      <c r="A40" s="119" t="s">
        <v>398</v>
      </c>
      <c r="B40" s="6" t="s">
        <v>468</v>
      </c>
      <c r="D40" s="35"/>
    </row>
    <row r="41" spans="1:30" x14ac:dyDescent="0.2">
      <c r="D41" s="35"/>
    </row>
    <row r="42" spans="1:30" x14ac:dyDescent="0.2">
      <c r="D42" s="35"/>
    </row>
    <row r="43" spans="1:30" x14ac:dyDescent="0.2">
      <c r="D43" s="35"/>
    </row>
    <row r="44" spans="1:30" x14ac:dyDescent="0.2">
      <c r="D44" s="35"/>
    </row>
    <row r="45" spans="1:30" x14ac:dyDescent="0.2">
      <c r="D45" s="35"/>
    </row>
    <row r="47" spans="1:30" x14ac:dyDescent="0.2">
      <c r="D47" s="35"/>
    </row>
    <row r="48" spans="1:30" x14ac:dyDescent="0.2">
      <c r="D48" s="35"/>
    </row>
    <row r="49" spans="4:4" x14ac:dyDescent="0.2">
      <c r="D49" s="35"/>
    </row>
    <row r="50" spans="4:4" x14ac:dyDescent="0.2">
      <c r="D50" s="35"/>
    </row>
    <row r="52" spans="4:4" x14ac:dyDescent="0.2">
      <c r="D52" s="35"/>
    </row>
    <row r="53" spans="4:4" x14ac:dyDescent="0.2">
      <c r="D53" s="35"/>
    </row>
    <row r="54" spans="4:4" x14ac:dyDescent="0.2">
      <c r="D54" s="35"/>
    </row>
    <row r="55" spans="4:4" x14ac:dyDescent="0.2">
      <c r="D55" s="35"/>
    </row>
    <row r="56" spans="4:4" x14ac:dyDescent="0.2">
      <c r="D56" s="35"/>
    </row>
    <row r="57" spans="4:4" x14ac:dyDescent="0.2">
      <c r="D57" s="35"/>
    </row>
    <row r="58" spans="4:4" x14ac:dyDescent="0.2">
      <c r="D58" s="35"/>
    </row>
  </sheetData>
  <mergeCells count="4">
    <mergeCell ref="B2:L2"/>
    <mergeCell ref="S2:Y2"/>
    <mergeCell ref="B3:L3"/>
    <mergeCell ref="S3:Y3"/>
  </mergeCells>
  <printOptions horizontalCentered="1"/>
  <pageMargins left="0.7" right="0.7" top="0.75" bottom="0.75" header="0.3" footer="0.3"/>
  <pageSetup scale="60" fitToWidth="0" fitToHeight="0" orientation="landscape" r:id="rId1"/>
  <headerFooter differentFirst="1">
    <oddHeader>&amp;R&amp;"Arial,Regular"&amp;10Filed: 2025-02-28
EB-2025-0064
Phase 3 Exhibit 7
Tab 3
Schedule 6
Attachment 9
Page 7 of 12</oddHeader>
    <firstHeader xml:space="preserve">&amp;R&amp;"Arial,Regular"&amp;10Filed: 2025-02-28
EB-2025-0064
Phase 3 Exhibit 7
Tab 3
Schedule 6
Attachment 9
Page 6 of 12&amp;"-,Regular"&amp;11
</firstHeader>
  </headerFooter>
  <colBreaks count="2" manualBreakCount="2">
    <brk id="18" max="42" man="1"/>
    <brk id="29" max="5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C264-C53A-461D-B222-C7156901D9D0}">
  <dimension ref="A1:AD40"/>
  <sheetViews>
    <sheetView view="pageLayout" topLeftCell="E1" zoomScaleNormal="100" zoomScaleSheetLayoutView="80" workbookViewId="0">
      <selection activeCell="Q48" sqref="Q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1" spans="1:30" ht="55.15" customHeight="1" x14ac:dyDescent="0.2"/>
    <row r="2" spans="1:30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x14ac:dyDescent="0.2">
      <c r="B3" s="245" t="s">
        <v>475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476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0</v>
      </c>
      <c r="J11" s="17">
        <f>D11-F11</f>
        <v>0</v>
      </c>
      <c r="L11" s="19" t="s">
        <v>417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0</v>
      </c>
      <c r="J12" s="17">
        <f t="shared" ref="J12:J15" si="0">D12-F12</f>
        <v>0</v>
      </c>
      <c r="L12" s="19" t="s">
        <v>418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0</v>
      </c>
      <c r="J13" s="17">
        <f t="shared" si="0"/>
        <v>0</v>
      </c>
      <c r="L13" s="19" t="s">
        <v>419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0</v>
      </c>
      <c r="F14" s="35"/>
      <c r="J14" s="17">
        <f t="shared" si="0"/>
        <v>0</v>
      </c>
      <c r="L14" s="19" t="s">
        <v>421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0</v>
      </c>
      <c r="J15" s="17">
        <f t="shared" si="0"/>
        <v>0</v>
      </c>
      <c r="L15" s="19" t="s">
        <v>422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4565.7843354255947</v>
      </c>
      <c r="J16" s="17">
        <f>D16-F16</f>
        <v>4565.7843354255947</v>
      </c>
      <c r="L16" s="19" t="s">
        <v>417</v>
      </c>
      <c r="N16" s="17">
        <v>3148.2541020584122</v>
      </c>
      <c r="O16" s="17">
        <v>1284.6873331504969</v>
      </c>
      <c r="P16" s="17">
        <v>109.51876767107542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2.1880491782221507</v>
      </c>
      <c r="Z16" s="17">
        <v>2.5571469613457483</v>
      </c>
      <c r="AA16" s="17">
        <v>0</v>
      </c>
      <c r="AB16" s="17">
        <v>18.578936406042082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4565.7843354255947</v>
      </c>
      <c r="F17" s="37">
        <f>SUM(F11:F16)</f>
        <v>0</v>
      </c>
      <c r="J17" s="36">
        <f>SUM(J11:J16)</f>
        <v>4565.7843354255947</v>
      </c>
      <c r="N17" s="36">
        <f t="shared" ref="N17:AA17" si="2">SUM(N11:N16)</f>
        <v>3148.2541020584122</v>
      </c>
      <c r="O17" s="36">
        <f t="shared" si="2"/>
        <v>1284.6873331504969</v>
      </c>
      <c r="P17" s="36">
        <f t="shared" si="2"/>
        <v>109.51876767107542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2.1880491782221507</v>
      </c>
      <c r="Z17" s="36">
        <f t="shared" si="2"/>
        <v>2.5571469613457483</v>
      </c>
      <c r="AA17" s="36">
        <f t="shared" si="2"/>
        <v>0</v>
      </c>
      <c r="AB17" s="36">
        <f>SUM(AB11:AB16)</f>
        <v>18.578936406042082</v>
      </c>
      <c r="AC17" s="36">
        <f>SUM(AC11:AC16)</f>
        <v>0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32777.010914830542</v>
      </c>
      <c r="J20" s="17">
        <f t="shared" ref="J20:J23" si="3">D20-F20</f>
        <v>32777.010914830542</v>
      </c>
      <c r="L20" s="19" t="s">
        <v>419</v>
      </c>
      <c r="N20" s="17">
        <v>13747.313473278013</v>
      </c>
      <c r="O20" s="17">
        <v>8359.6135248513092</v>
      </c>
      <c r="P20" s="17">
        <v>4860.8560269560712</v>
      </c>
      <c r="Q20" s="17">
        <v>0</v>
      </c>
      <c r="R20" s="17">
        <v>0</v>
      </c>
      <c r="S20" s="17">
        <v>4007.3384073854777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1.0297718963019842</v>
      </c>
      <c r="Z20" s="17">
        <v>0</v>
      </c>
      <c r="AA20" s="17">
        <v>598.98122583554516</v>
      </c>
      <c r="AB20" s="17">
        <v>182.89141243354672</v>
      </c>
      <c r="AC20" s="17">
        <v>1018.9870721942741</v>
      </c>
      <c r="AD20" s="35"/>
    </row>
    <row r="21" spans="1:30" x14ac:dyDescent="0.2">
      <c r="A21" s="19">
        <f>A20+1</f>
        <v>9</v>
      </c>
      <c r="B21" s="6" t="s">
        <v>356</v>
      </c>
      <c r="D21" s="17">
        <v>21435.098765329043</v>
      </c>
      <c r="F21" s="17">
        <v>8393.3542025074494</v>
      </c>
      <c r="H21" s="19" t="s">
        <v>423</v>
      </c>
      <c r="J21" s="17">
        <f t="shared" si="3"/>
        <v>13041.744562821594</v>
      </c>
      <c r="L21" s="19" t="s">
        <v>424</v>
      </c>
      <c r="N21" s="17">
        <v>10230.224031456724</v>
      </c>
      <c r="O21" s="17">
        <v>6160.4828604431723</v>
      </c>
      <c r="P21" s="17">
        <v>2093.2373131802865</v>
      </c>
      <c r="Q21" s="17">
        <v>0</v>
      </c>
      <c r="R21" s="17">
        <v>0</v>
      </c>
      <c r="S21" s="17">
        <v>1621.8511385520919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128.73547797153071</v>
      </c>
      <c r="Z21" s="17">
        <v>0</v>
      </c>
      <c r="AA21" s="17">
        <v>464.08475431962239</v>
      </c>
      <c r="AB21" s="17">
        <v>122.52615038917412</v>
      </c>
      <c r="AC21" s="17">
        <v>613.95703901644197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1552.727668972055</v>
      </c>
      <c r="J22" s="17">
        <f t="shared" si="3"/>
        <v>1552.727668972055</v>
      </c>
      <c r="L22" s="19" t="s">
        <v>425</v>
      </c>
      <c r="N22" s="17">
        <v>825.03531459548412</v>
      </c>
      <c r="O22" s="17">
        <v>502.80503240901265</v>
      </c>
      <c r="P22" s="17">
        <v>50.894284632031813</v>
      </c>
      <c r="Q22" s="17">
        <v>0</v>
      </c>
      <c r="R22" s="17">
        <v>0</v>
      </c>
      <c r="S22" s="17">
        <v>104.61425410661604</v>
      </c>
      <c r="T22" s="17">
        <v>1.2137004413002557</v>
      </c>
      <c r="U22" s="17">
        <v>0</v>
      </c>
      <c r="V22" s="17">
        <v>0</v>
      </c>
      <c r="W22" s="17">
        <v>30.249603186000964</v>
      </c>
      <c r="X22" s="17">
        <v>0</v>
      </c>
      <c r="Y22" s="17">
        <v>3.3845865870085738</v>
      </c>
      <c r="Z22" s="17">
        <v>3.3274696614337955E-2</v>
      </c>
      <c r="AA22" s="17">
        <v>8.8420497872321295</v>
      </c>
      <c r="AB22" s="17">
        <v>3.8620142940882816</v>
      </c>
      <c r="AC22" s="17">
        <v>21.793554236665891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0</v>
      </c>
      <c r="J23" s="17">
        <f t="shared" si="3"/>
        <v>0</v>
      </c>
      <c r="L23" s="19" t="s">
        <v>426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55764.837349131638</v>
      </c>
      <c r="F24" s="36">
        <f>SUM(F20:F23)</f>
        <v>8393.3542025074494</v>
      </c>
      <c r="H24" s="121"/>
      <c r="J24" s="36">
        <f>SUM(J20:J23)</f>
        <v>47371.483146624189</v>
      </c>
      <c r="N24" s="36">
        <f t="shared" ref="N24:AA24" si="5">SUM(N20:N23)</f>
        <v>24802.57281933022</v>
      </c>
      <c r="O24" s="36">
        <f t="shared" si="5"/>
        <v>15022.901417703493</v>
      </c>
      <c r="P24" s="36">
        <f t="shared" si="5"/>
        <v>7004.9876247683897</v>
      </c>
      <c r="Q24" s="36">
        <f t="shared" si="5"/>
        <v>0</v>
      </c>
      <c r="R24" s="36">
        <f t="shared" si="5"/>
        <v>0</v>
      </c>
      <c r="S24" s="36">
        <f t="shared" si="5"/>
        <v>5733.8038000441866</v>
      </c>
      <c r="T24" s="36">
        <f t="shared" si="5"/>
        <v>1.2137004413002557</v>
      </c>
      <c r="U24" s="36">
        <f t="shared" si="5"/>
        <v>0</v>
      </c>
      <c r="V24" s="36">
        <f t="shared" si="5"/>
        <v>0</v>
      </c>
      <c r="W24" s="36">
        <f t="shared" si="5"/>
        <v>30.249603186000964</v>
      </c>
      <c r="X24" s="36">
        <f t="shared" si="5"/>
        <v>0</v>
      </c>
      <c r="Y24" s="36">
        <f t="shared" si="5"/>
        <v>133.14983645484128</v>
      </c>
      <c r="Z24" s="36">
        <f t="shared" si="5"/>
        <v>3.3274696614337955E-2</v>
      </c>
      <c r="AA24" s="36">
        <f t="shared" si="5"/>
        <v>1071.9080299423997</v>
      </c>
      <c r="AB24" s="36">
        <f>SUM(AB20:AB23)</f>
        <v>309.27957711680909</v>
      </c>
      <c r="AC24" s="36">
        <f>SUM(AC20:AC23)</f>
        <v>1654.7376654473819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2801.1189262642138</v>
      </c>
      <c r="J27" s="17">
        <f t="shared" ref="J27:J33" si="6">D27-F27</f>
        <v>2801.1189262642138</v>
      </c>
      <c r="L27" s="19" t="s">
        <v>427</v>
      </c>
      <c r="N27" s="17">
        <v>1177.3235771602997</v>
      </c>
      <c r="O27" s="17">
        <v>718.41723105608162</v>
      </c>
      <c r="P27" s="17">
        <v>208.17191877512417</v>
      </c>
      <c r="Q27" s="17">
        <v>0</v>
      </c>
      <c r="R27" s="17">
        <v>0</v>
      </c>
      <c r="S27" s="17">
        <v>320.54205882614895</v>
      </c>
      <c r="T27" s="17">
        <v>0</v>
      </c>
      <c r="U27" s="17">
        <v>0</v>
      </c>
      <c r="V27" s="17">
        <v>0</v>
      </c>
      <c r="W27" s="17">
        <v>198.69346365072676</v>
      </c>
      <c r="X27" s="17">
        <v>0</v>
      </c>
      <c r="Y27" s="17">
        <v>1.1994596281237071</v>
      </c>
      <c r="Z27" s="17">
        <v>0</v>
      </c>
      <c r="AA27" s="17">
        <v>0</v>
      </c>
      <c r="AB27" s="17">
        <v>28.248020806227689</v>
      </c>
      <c r="AC27" s="17">
        <v>148.52319636148124</v>
      </c>
      <c r="AD27" s="35"/>
    </row>
    <row r="28" spans="1:30" x14ac:dyDescent="0.2">
      <c r="A28" s="19">
        <f>A27+1</f>
        <v>14</v>
      </c>
      <c r="B28" s="6" t="s">
        <v>367</v>
      </c>
      <c r="D28" s="17">
        <v>286.05282800224472</v>
      </c>
      <c r="J28" s="17">
        <f t="shared" si="6"/>
        <v>286.05282800224472</v>
      </c>
      <c r="L28" s="19" t="s">
        <v>428</v>
      </c>
      <c r="N28" s="17">
        <v>120.22936104664927</v>
      </c>
      <c r="O28" s="17">
        <v>73.365425045773321</v>
      </c>
      <c r="P28" s="17">
        <v>21.258706839589934</v>
      </c>
      <c r="Q28" s="17">
        <v>0</v>
      </c>
      <c r="R28" s="17">
        <v>0</v>
      </c>
      <c r="S28" s="17">
        <v>32.734048369438284</v>
      </c>
      <c r="T28" s="17">
        <v>0</v>
      </c>
      <c r="U28" s="17">
        <v>0</v>
      </c>
      <c r="V28" s="17">
        <v>0</v>
      </c>
      <c r="W28" s="17">
        <v>20.290758328727421</v>
      </c>
      <c r="X28" s="17">
        <v>0</v>
      </c>
      <c r="Y28" s="17">
        <v>0.12248991482732341</v>
      </c>
      <c r="Z28" s="17">
        <v>0</v>
      </c>
      <c r="AA28" s="17">
        <v>0</v>
      </c>
      <c r="AB28" s="17">
        <v>2.8847137339735709</v>
      </c>
      <c r="AC28" s="17">
        <v>15.167324723265605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J29" s="17">
        <f t="shared" si="6"/>
        <v>0</v>
      </c>
      <c r="L29" s="19" t="s">
        <v>429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45205.240605894047</v>
      </c>
      <c r="J30" s="17">
        <f t="shared" si="6"/>
        <v>45205.240605894047</v>
      </c>
      <c r="L30" s="19" t="s">
        <v>430</v>
      </c>
      <c r="N30" s="17">
        <v>18999.977143956206</v>
      </c>
      <c r="O30" s="17">
        <v>11594.018190660374</v>
      </c>
      <c r="P30" s="17">
        <v>3359.5366435121809</v>
      </c>
      <c r="Q30" s="17">
        <v>0</v>
      </c>
      <c r="R30" s="17">
        <v>0</v>
      </c>
      <c r="S30" s="17">
        <v>5172.9973896074162</v>
      </c>
      <c r="T30" s="17">
        <v>0</v>
      </c>
      <c r="U30" s="17">
        <v>0</v>
      </c>
      <c r="V30" s="17">
        <v>0</v>
      </c>
      <c r="W30" s="17">
        <v>3206.5706839261652</v>
      </c>
      <c r="X30" s="17">
        <v>0</v>
      </c>
      <c r="Y30" s="17">
        <v>19.357214925073812</v>
      </c>
      <c r="Z30" s="17">
        <v>0</v>
      </c>
      <c r="AA30" s="17">
        <v>0</v>
      </c>
      <c r="AB30" s="17">
        <v>455.87445974272623</v>
      </c>
      <c r="AC30" s="17">
        <v>2396.9088795639054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J31" s="17">
        <f t="shared" si="6"/>
        <v>0</v>
      </c>
      <c r="L31" s="19" t="s">
        <v>431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51853.787662642455</v>
      </c>
      <c r="J32" s="17">
        <f t="shared" si="6"/>
        <v>51853.787662642455</v>
      </c>
      <c r="L32" s="19" t="s">
        <v>287</v>
      </c>
      <c r="N32" s="17">
        <v>8386.0129558745739</v>
      </c>
      <c r="O32" s="17">
        <v>5117.2475640819903</v>
      </c>
      <c r="P32" s="17">
        <v>9188.5115982349143</v>
      </c>
      <c r="Q32" s="17">
        <v>0</v>
      </c>
      <c r="R32" s="17">
        <v>0</v>
      </c>
      <c r="S32" s="17">
        <v>19599.012026933786</v>
      </c>
      <c r="T32" s="17">
        <v>0</v>
      </c>
      <c r="U32" s="17">
        <v>0</v>
      </c>
      <c r="V32" s="17">
        <v>0</v>
      </c>
      <c r="W32" s="17">
        <v>9561.9660726761649</v>
      </c>
      <c r="X32" s="17">
        <v>0</v>
      </c>
      <c r="Y32" s="17">
        <v>1.0374448410244776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0</v>
      </c>
      <c r="F33" s="17">
        <v>0</v>
      </c>
      <c r="H33" s="19" t="s">
        <v>432</v>
      </c>
      <c r="J33" s="17">
        <f t="shared" si="6"/>
        <v>0</v>
      </c>
      <c r="L33" s="19" t="s">
        <v>433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100146.20002280295</v>
      </c>
      <c r="F34" s="36">
        <f>SUM(F27:F33)</f>
        <v>0</v>
      </c>
      <c r="J34" s="36">
        <f>SUM(J27:J33)</f>
        <v>100146.20002280295</v>
      </c>
      <c r="N34" s="36">
        <f t="shared" ref="N34:AA34" si="8">SUM(N27:N33)</f>
        <v>28683.543038037729</v>
      </c>
      <c r="O34" s="36">
        <f t="shared" si="8"/>
        <v>17503.048410844218</v>
      </c>
      <c r="P34" s="36">
        <f t="shared" si="8"/>
        <v>12777.47886736181</v>
      </c>
      <c r="Q34" s="36">
        <f t="shared" si="8"/>
        <v>0</v>
      </c>
      <c r="R34" s="36">
        <f t="shared" si="8"/>
        <v>0</v>
      </c>
      <c r="S34" s="36">
        <f t="shared" si="8"/>
        <v>25125.285523736791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12987.520978581784</v>
      </c>
      <c r="X34" s="36">
        <f t="shared" si="8"/>
        <v>0</v>
      </c>
      <c r="Y34" s="36">
        <f t="shared" si="8"/>
        <v>21.716609309049321</v>
      </c>
      <c r="Z34" s="36">
        <f t="shared" si="8"/>
        <v>0</v>
      </c>
      <c r="AA34" s="36">
        <f t="shared" si="8"/>
        <v>0</v>
      </c>
      <c r="AB34" s="36">
        <f>SUM(AB27:AB33)</f>
        <v>487.00719428292751</v>
      </c>
      <c r="AC34" s="36">
        <f>SUM(AC27:AC33)</f>
        <v>2560.5994006486521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thickBot="1" x14ac:dyDescent="0.25">
      <c r="A36" s="19">
        <f>A34+1</f>
        <v>21</v>
      </c>
      <c r="B36" s="6" t="s">
        <v>434</v>
      </c>
      <c r="D36" s="39">
        <f>D17+D24+D34</f>
        <v>160476.82170736018</v>
      </c>
      <c r="F36" s="39">
        <f>F17+F24+F34</f>
        <v>8393.3542025074494</v>
      </c>
      <c r="J36" s="39">
        <f>J17+J24+J34</f>
        <v>152083.46750485274</v>
      </c>
      <c r="N36" s="39">
        <f t="shared" ref="N36:AC36" si="9">N17+N24+N34</f>
        <v>56634.36995942636</v>
      </c>
      <c r="O36" s="39">
        <f t="shared" si="9"/>
        <v>33810.637161698207</v>
      </c>
      <c r="P36" s="39">
        <f t="shared" si="9"/>
        <v>19891.985259801273</v>
      </c>
      <c r="Q36" s="39">
        <f t="shared" si="9"/>
        <v>0</v>
      </c>
      <c r="R36" s="39">
        <f t="shared" si="9"/>
        <v>0</v>
      </c>
      <c r="S36" s="39">
        <f t="shared" si="9"/>
        <v>30859.08932378098</v>
      </c>
      <c r="T36" s="39">
        <f t="shared" si="9"/>
        <v>1.2137004413002557</v>
      </c>
      <c r="U36" s="39">
        <f t="shared" si="9"/>
        <v>0</v>
      </c>
      <c r="V36" s="39">
        <f t="shared" si="9"/>
        <v>0</v>
      </c>
      <c r="W36" s="39">
        <f t="shared" si="9"/>
        <v>13017.770581767785</v>
      </c>
      <c r="X36" s="39">
        <f t="shared" si="9"/>
        <v>0</v>
      </c>
      <c r="Y36" s="39">
        <f t="shared" si="9"/>
        <v>157.05449494211274</v>
      </c>
      <c r="Z36" s="39">
        <f t="shared" si="9"/>
        <v>2.5904216579600861</v>
      </c>
      <c r="AA36" s="39">
        <f t="shared" si="9"/>
        <v>1071.9080299423997</v>
      </c>
      <c r="AB36" s="39">
        <f t="shared" si="9"/>
        <v>814.8657078057787</v>
      </c>
      <c r="AC36" s="39">
        <f t="shared" si="9"/>
        <v>4215.3370660960336</v>
      </c>
      <c r="AD36" s="35"/>
    </row>
    <row r="37" spans="1:30" ht="13.5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9" spans="1:30" x14ac:dyDescent="0.2">
      <c r="A39" s="19" t="s">
        <v>397</v>
      </c>
    </row>
    <row r="40" spans="1:30" x14ac:dyDescent="0.2">
      <c r="A40" s="119" t="s">
        <v>398</v>
      </c>
      <c r="B40" s="6" t="s">
        <v>468</v>
      </c>
    </row>
  </sheetData>
  <mergeCells count="4">
    <mergeCell ref="B2:L2"/>
    <mergeCell ref="S2:Y2"/>
    <mergeCell ref="B3:L3"/>
    <mergeCell ref="S3:Y3"/>
  </mergeCells>
  <printOptions horizontalCentered="1"/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6
Attachment 9
Page 9 of 12</oddHeader>
    <firstHeader xml:space="preserve">&amp;R&amp;"Arial,Regular"&amp;10Filed: 2025-02-28
EB-2025-0064
Phase 3 Exhibit 7
Tab 3
Schedule 6
Attachment 9
Page 8 of 12&amp;"-,Regular"&amp;11
</firstHeader>
  </headerFooter>
  <colBreaks count="2" manualBreakCount="2">
    <brk id="16" max="40" man="1"/>
    <brk id="29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9424-6B9A-427A-8087-98643AFFC560}">
  <dimension ref="A1:AF46"/>
  <sheetViews>
    <sheetView view="pageBreakPreview" zoomScale="80" zoomScaleNormal="100" zoomScaleSheetLayoutView="80" workbookViewId="0">
      <selection activeCell="G18" sqref="G18"/>
    </sheetView>
  </sheetViews>
  <sheetFormatPr defaultColWidth="8.85546875" defaultRowHeight="15" x14ac:dyDescent="0.25"/>
  <cols>
    <col min="1" max="1" width="4.85546875" style="132" bestFit="1" customWidth="1"/>
    <col min="2" max="2" width="1.85546875" style="132" customWidth="1"/>
    <col min="3" max="3" width="42" style="132" customWidth="1"/>
    <col min="4" max="4" width="3.85546875" style="132" customWidth="1"/>
    <col min="5" max="5" width="12.5703125" style="132" bestFit="1" customWidth="1"/>
    <col min="6" max="6" width="1.85546875" style="132" customWidth="1"/>
    <col min="7" max="7" width="12.140625" style="132" bestFit="1" customWidth="1"/>
    <col min="8" max="9" width="11.42578125" style="132" customWidth="1"/>
    <col min="10" max="11" width="11.42578125" style="132" hidden="1" customWidth="1"/>
    <col min="12" max="16" width="11.42578125" style="132" customWidth="1"/>
    <col min="17" max="23" width="11.85546875" style="132" customWidth="1"/>
    <col min="24" max="24" width="1.42578125" style="132" customWidth="1"/>
    <col min="25" max="27" width="11.85546875" style="132" customWidth="1"/>
    <col min="28" max="28" width="10.85546875" style="132" customWidth="1"/>
    <col min="29" max="29" width="11" style="132" bestFit="1" customWidth="1"/>
    <col min="30" max="16384" width="8.85546875" style="132"/>
  </cols>
  <sheetData>
    <row r="1" spans="1:32" ht="30" customHeight="1" x14ac:dyDescent="0.25">
      <c r="A1" s="129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96"/>
      <c r="Q1" s="58"/>
      <c r="AA1" s="96"/>
    </row>
    <row r="2" spans="1:32" x14ac:dyDescent="0.25">
      <c r="A2" s="129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96"/>
      <c r="Q2" s="58"/>
      <c r="AA2" s="96"/>
    </row>
    <row r="3" spans="1:32" x14ac:dyDescent="0.25">
      <c r="A3" s="129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96"/>
      <c r="Q3" s="58"/>
      <c r="AA3" s="96"/>
    </row>
    <row r="4" spans="1:32" x14ac:dyDescent="0.25">
      <c r="A4" s="129"/>
      <c r="B4" s="58"/>
      <c r="C4" s="58"/>
      <c r="D4" s="58"/>
      <c r="E4" s="58"/>
      <c r="F4" s="58"/>
      <c r="G4" s="241" t="s">
        <v>37</v>
      </c>
      <c r="H4" s="241"/>
      <c r="I4" s="241"/>
      <c r="J4" s="241"/>
      <c r="K4" s="241"/>
      <c r="L4" s="241"/>
      <c r="M4" s="241"/>
      <c r="N4" s="241"/>
      <c r="O4" s="241"/>
      <c r="P4" s="96"/>
      <c r="Q4" s="58"/>
      <c r="V4" s="66"/>
      <c r="W4" s="130" t="s">
        <v>37</v>
      </c>
      <c r="X4" s="66"/>
      <c r="Y4" s="66"/>
      <c r="Z4" s="66"/>
      <c r="AA4" s="66"/>
      <c r="AB4" s="66"/>
      <c r="AC4" s="66"/>
    </row>
    <row r="5" spans="1:32" x14ac:dyDescent="0.25">
      <c r="B5" s="66"/>
      <c r="C5" s="66"/>
      <c r="D5" s="66"/>
      <c r="E5" s="66"/>
      <c r="F5" s="66"/>
      <c r="G5" s="241" t="s">
        <v>38</v>
      </c>
      <c r="H5" s="241"/>
      <c r="I5" s="241"/>
      <c r="J5" s="241"/>
      <c r="K5" s="241"/>
      <c r="L5" s="241"/>
      <c r="M5" s="241"/>
      <c r="N5" s="241"/>
      <c r="O5" s="241"/>
      <c r="P5" s="96"/>
      <c r="R5" s="66"/>
      <c r="S5" s="66"/>
      <c r="T5" s="66"/>
      <c r="V5" s="66"/>
      <c r="W5" s="130" t="s">
        <v>39</v>
      </c>
      <c r="X5" s="66"/>
      <c r="Y5" s="66"/>
      <c r="Z5" s="66"/>
      <c r="AA5" s="66"/>
      <c r="AB5" s="66"/>
      <c r="AC5" s="66"/>
      <c r="AD5" s="66"/>
      <c r="AE5" s="66"/>
      <c r="AF5" s="66"/>
    </row>
    <row r="6" spans="1:32" x14ac:dyDescent="0.25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96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96"/>
      <c r="AB6" s="66"/>
      <c r="AC6" s="66"/>
      <c r="AD6" s="66"/>
      <c r="AE6" s="66"/>
      <c r="AF6" s="66"/>
    </row>
    <row r="7" spans="1:32" x14ac:dyDescent="0.25">
      <c r="A7" s="129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96"/>
      <c r="Q7" s="58"/>
      <c r="AA7" s="96"/>
    </row>
    <row r="8" spans="1:32" x14ac:dyDescent="0.25">
      <c r="A8" s="129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32" x14ac:dyDescent="0.25">
      <c r="A9" s="129"/>
      <c r="B9" s="58"/>
      <c r="C9" s="58"/>
      <c r="D9" s="58"/>
      <c r="E9" s="58"/>
      <c r="F9" s="58"/>
    </row>
    <row r="10" spans="1:32" x14ac:dyDescent="0.25">
      <c r="A10" s="129" t="s">
        <v>3</v>
      </c>
      <c r="B10" s="58"/>
      <c r="C10" s="58"/>
      <c r="D10" s="58"/>
      <c r="E10" s="129" t="s">
        <v>4</v>
      </c>
      <c r="F10" s="129"/>
      <c r="G10" s="242" t="s">
        <v>40</v>
      </c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97"/>
      <c r="T10" s="97"/>
      <c r="U10" s="242" t="s">
        <v>41</v>
      </c>
      <c r="V10" s="243"/>
      <c r="W10" s="243"/>
      <c r="X10" s="129"/>
      <c r="Y10" s="242" t="s">
        <v>42</v>
      </c>
      <c r="Z10" s="242"/>
      <c r="AA10" s="242"/>
      <c r="AB10" s="242"/>
    </row>
    <row r="11" spans="1:32" x14ac:dyDescent="0.25">
      <c r="A11" s="128" t="s">
        <v>5</v>
      </c>
      <c r="B11" s="58"/>
      <c r="C11" s="62" t="s">
        <v>6</v>
      </c>
      <c r="D11" s="58"/>
      <c r="E11" s="128" t="s">
        <v>7</v>
      </c>
      <c r="F11" s="129"/>
      <c r="G11" s="116" t="s">
        <v>43</v>
      </c>
      <c r="H11" s="116" t="s">
        <v>44</v>
      </c>
      <c r="I11" s="116" t="s">
        <v>45</v>
      </c>
      <c r="J11" s="128" t="s">
        <v>46</v>
      </c>
      <c r="K11" s="128" t="s">
        <v>47</v>
      </c>
      <c r="L11" s="116" t="s">
        <v>48</v>
      </c>
      <c r="M11" s="116" t="s">
        <v>49</v>
      </c>
      <c r="N11" s="116" t="s">
        <v>50</v>
      </c>
      <c r="O11" s="116" t="s">
        <v>51</v>
      </c>
      <c r="P11" s="116" t="s">
        <v>52</v>
      </c>
      <c r="Q11" s="116" t="s">
        <v>53</v>
      </c>
      <c r="R11" s="116" t="s">
        <v>54</v>
      </c>
      <c r="S11" s="116" t="s">
        <v>55</v>
      </c>
      <c r="T11" s="116" t="s">
        <v>56</v>
      </c>
      <c r="U11" s="116" t="s">
        <v>57</v>
      </c>
      <c r="V11" s="116" t="s">
        <v>58</v>
      </c>
      <c r="W11" s="116" t="s">
        <v>59</v>
      </c>
      <c r="X11" s="26"/>
      <c r="Y11" s="116" t="s">
        <v>60</v>
      </c>
      <c r="Z11" s="116" t="s">
        <v>61</v>
      </c>
      <c r="AA11" s="116" t="s">
        <v>62</v>
      </c>
      <c r="AB11" s="116" t="s">
        <v>63</v>
      </c>
    </row>
    <row r="12" spans="1:32" x14ac:dyDescent="0.25">
      <c r="A12" s="129"/>
      <c r="B12" s="58"/>
      <c r="C12" s="58"/>
      <c r="D12" s="58"/>
      <c r="E12" s="129" t="s">
        <v>64</v>
      </c>
      <c r="F12" s="129"/>
      <c r="G12" s="129" t="s">
        <v>13</v>
      </c>
      <c r="H12" s="129" t="s">
        <v>14</v>
      </c>
      <c r="I12" s="129" t="s">
        <v>15</v>
      </c>
      <c r="L12" s="129" t="s">
        <v>16</v>
      </c>
      <c r="M12" s="129" t="s">
        <v>65</v>
      </c>
      <c r="N12" s="129" t="s">
        <v>66</v>
      </c>
      <c r="O12" s="129" t="s">
        <v>67</v>
      </c>
      <c r="P12" s="129" t="s">
        <v>68</v>
      </c>
      <c r="Q12" s="129" t="s">
        <v>69</v>
      </c>
      <c r="R12" s="129" t="s">
        <v>70</v>
      </c>
      <c r="S12" s="129" t="s">
        <v>71</v>
      </c>
      <c r="T12" s="129" t="s">
        <v>72</v>
      </c>
      <c r="U12" s="133" t="s">
        <v>73</v>
      </c>
      <c r="V12" s="133" t="s">
        <v>74</v>
      </c>
      <c r="W12" s="133" t="s">
        <v>75</v>
      </c>
      <c r="X12" s="133"/>
      <c r="Y12" s="133" t="s">
        <v>76</v>
      </c>
      <c r="Z12" s="133" t="s">
        <v>77</v>
      </c>
      <c r="AA12" s="133" t="s">
        <v>78</v>
      </c>
      <c r="AB12" s="133" t="s">
        <v>79</v>
      </c>
    </row>
    <row r="13" spans="1:32" x14ac:dyDescent="0.25">
      <c r="A13" s="129"/>
      <c r="B13" s="58"/>
      <c r="C13" s="58"/>
      <c r="D13" s="58"/>
      <c r="E13" s="81"/>
      <c r="F13" s="81"/>
      <c r="G13" s="81"/>
      <c r="H13" s="81"/>
      <c r="I13" s="81"/>
      <c r="J13" s="81"/>
      <c r="K13" s="81"/>
      <c r="L13" s="81"/>
      <c r="M13" s="58"/>
      <c r="N13" s="58"/>
      <c r="O13" s="58"/>
      <c r="P13" s="58"/>
      <c r="Q13" s="58"/>
      <c r="R13" s="58"/>
    </row>
    <row r="14" spans="1:32" x14ac:dyDescent="0.25">
      <c r="A14" s="129"/>
      <c r="B14" s="58"/>
      <c r="C14" s="58" t="s">
        <v>17</v>
      </c>
      <c r="D14" s="58"/>
      <c r="E14" s="81"/>
      <c r="F14" s="81"/>
      <c r="G14" s="81"/>
      <c r="H14" s="81"/>
      <c r="I14" s="81"/>
      <c r="J14" s="81"/>
      <c r="K14" s="81"/>
      <c r="L14" s="81"/>
      <c r="M14" s="58"/>
      <c r="N14" s="58"/>
      <c r="O14" s="58"/>
      <c r="P14" s="58"/>
      <c r="Q14" s="58"/>
      <c r="R14" s="58"/>
    </row>
    <row r="15" spans="1:32" x14ac:dyDescent="0.25">
      <c r="A15" s="129">
        <v>1</v>
      </c>
      <c r="B15" s="58"/>
      <c r="C15" s="98" t="s">
        <v>18</v>
      </c>
      <c r="D15" s="58"/>
      <c r="E15" s="81">
        <v>15519249.032609718</v>
      </c>
      <c r="F15" s="81"/>
      <c r="G15" s="81">
        <v>10302063.972667877</v>
      </c>
      <c r="H15" s="81">
        <v>2959771.582513154</v>
      </c>
      <c r="I15" s="81">
        <v>538044.29262881447</v>
      </c>
      <c r="J15" s="81">
        <v>0</v>
      </c>
      <c r="K15" s="81">
        <v>0</v>
      </c>
      <c r="L15" s="81">
        <v>420134.98564439506</v>
      </c>
      <c r="M15" s="81">
        <v>1495.1049637418009</v>
      </c>
      <c r="N15" s="81">
        <v>49369.674178136003</v>
      </c>
      <c r="O15" s="81">
        <v>3111.5084245804319</v>
      </c>
      <c r="P15" s="81">
        <v>320236.27879130811</v>
      </c>
      <c r="Q15" s="81">
        <v>7452.8733099378705</v>
      </c>
      <c r="R15" s="81">
        <v>9822.5190840411415</v>
      </c>
      <c r="S15" s="81">
        <v>3073.7378026605602</v>
      </c>
      <c r="T15" s="81">
        <v>9761.9906677747113</v>
      </c>
      <c r="U15" s="81">
        <v>1926.4987325049556</v>
      </c>
      <c r="V15" s="81">
        <v>35628.324901963271</v>
      </c>
      <c r="W15" s="81">
        <v>48840.098304826461</v>
      </c>
      <c r="Y15" s="81">
        <v>808459.11318838957</v>
      </c>
      <c r="Z15" s="81">
        <v>39.220320147986726</v>
      </c>
      <c r="AA15" s="81">
        <v>17.256485465144433</v>
      </c>
      <c r="AB15" s="81">
        <f>0</f>
        <v>0</v>
      </c>
      <c r="AC15" s="134"/>
    </row>
    <row r="16" spans="1:32" x14ac:dyDescent="0.25">
      <c r="A16" s="129">
        <v>2</v>
      </c>
      <c r="B16" s="58"/>
      <c r="C16" s="98" t="s">
        <v>19</v>
      </c>
      <c r="D16" s="58"/>
      <c r="E16" s="99">
        <v>6.0821321807016528E-2</v>
      </c>
      <c r="F16" s="100"/>
      <c r="G16" s="99">
        <f>$E$16</f>
        <v>6.0821321807016528E-2</v>
      </c>
      <c r="H16" s="99">
        <f t="shared" ref="H16:AA16" si="0">$E$16</f>
        <v>6.0821321807016528E-2</v>
      </c>
      <c r="I16" s="99">
        <f t="shared" si="0"/>
        <v>6.0821321807016528E-2</v>
      </c>
      <c r="J16" s="99">
        <f t="shared" si="0"/>
        <v>6.0821321807016528E-2</v>
      </c>
      <c r="K16" s="99">
        <f t="shared" si="0"/>
        <v>6.0821321807016528E-2</v>
      </c>
      <c r="L16" s="99">
        <f t="shared" si="0"/>
        <v>6.0821321807016528E-2</v>
      </c>
      <c r="M16" s="99">
        <f t="shared" si="0"/>
        <v>6.0821321807016528E-2</v>
      </c>
      <c r="N16" s="99">
        <f t="shared" si="0"/>
        <v>6.0821321807016528E-2</v>
      </c>
      <c r="O16" s="99">
        <f t="shared" si="0"/>
        <v>6.0821321807016528E-2</v>
      </c>
      <c r="P16" s="99">
        <f t="shared" si="0"/>
        <v>6.0821321807016528E-2</v>
      </c>
      <c r="Q16" s="99">
        <f t="shared" si="0"/>
        <v>6.0821321807016528E-2</v>
      </c>
      <c r="R16" s="99">
        <f t="shared" si="0"/>
        <v>6.0821321807016528E-2</v>
      </c>
      <c r="S16" s="99">
        <f t="shared" si="0"/>
        <v>6.0821321807016528E-2</v>
      </c>
      <c r="T16" s="99">
        <f t="shared" si="0"/>
        <v>6.0821321807016528E-2</v>
      </c>
      <c r="U16" s="99">
        <f t="shared" si="0"/>
        <v>6.0821321807016528E-2</v>
      </c>
      <c r="V16" s="99">
        <f t="shared" si="0"/>
        <v>6.0821321807016528E-2</v>
      </c>
      <c r="W16" s="99">
        <f t="shared" si="0"/>
        <v>6.0821321807016528E-2</v>
      </c>
      <c r="Y16" s="99">
        <f t="shared" si="0"/>
        <v>6.0821321807016528E-2</v>
      </c>
      <c r="Z16" s="99">
        <f t="shared" si="0"/>
        <v>6.0821321807016528E-2</v>
      </c>
      <c r="AA16" s="99">
        <f t="shared" si="0"/>
        <v>6.0821321807016528E-2</v>
      </c>
      <c r="AB16" s="99">
        <v>6.0821321807016528E-2</v>
      </c>
    </row>
    <row r="17" spans="1:29" x14ac:dyDescent="0.25">
      <c r="A17" s="129">
        <v>3</v>
      </c>
      <c r="B17" s="58"/>
      <c r="C17" s="58" t="s">
        <v>20</v>
      </c>
      <c r="D17" s="58"/>
      <c r="E17" s="81">
        <v>943901.23961558565</v>
      </c>
      <c r="F17" s="81"/>
      <c r="G17" s="81">
        <f>G15*G16</f>
        <v>626585.14815810404</v>
      </c>
      <c r="H17" s="81">
        <f t="shared" ref="H17:W17" si="1">H15*H16</f>
        <v>180017.2198952951</v>
      </c>
      <c r="I17" s="81">
        <f t="shared" si="1"/>
        <v>32724.565068405696</v>
      </c>
      <c r="J17" s="81">
        <f t="shared" si="1"/>
        <v>0</v>
      </c>
      <c r="K17" s="81">
        <f t="shared" si="1"/>
        <v>0</v>
      </c>
      <c r="L17" s="81">
        <f t="shared" si="1"/>
        <v>25553.165164264021</v>
      </c>
      <c r="M17" s="81">
        <f t="shared" si="1"/>
        <v>90.934260135007847</v>
      </c>
      <c r="N17" s="81">
        <f t="shared" si="1"/>
        <v>3002.7288406959642</v>
      </c>
      <c r="O17" s="81">
        <f t="shared" si="1"/>
        <v>189.24605519664945</v>
      </c>
      <c r="P17" s="81">
        <f t="shared" si="1"/>
        <v>19477.193766647611</v>
      </c>
      <c r="Q17" s="81">
        <f t="shared" si="1"/>
        <v>453.29360597065568</v>
      </c>
      <c r="R17" s="81">
        <f t="shared" si="1"/>
        <v>597.41859416602745</v>
      </c>
      <c r="S17" s="81">
        <f t="shared" si="1"/>
        <v>186.94879604600979</v>
      </c>
      <c r="T17" s="81">
        <f t="shared" si="1"/>
        <v>593.73717588181785</v>
      </c>
      <c r="U17" s="81">
        <f t="shared" si="1"/>
        <v>117.17219937049336</v>
      </c>
      <c r="V17" s="81">
        <f t="shared" si="1"/>
        <v>2166.9618143072489</v>
      </c>
      <c r="W17" s="81">
        <f t="shared" si="1"/>
        <v>2970.5193360841727</v>
      </c>
      <c r="Y17" s="81">
        <f>Y15*Y16</f>
        <v>49171.551891046242</v>
      </c>
      <c r="Z17" s="81">
        <f>Z15*Z16</f>
        <v>2.3854317130949148</v>
      </c>
      <c r="AA17" s="81">
        <f>AA15*AA16</f>
        <v>1.0495622557336528</v>
      </c>
      <c r="AB17" s="81">
        <f>AB15*AB16</f>
        <v>0</v>
      </c>
      <c r="AC17" s="134"/>
    </row>
    <row r="18" spans="1:29" x14ac:dyDescent="0.25">
      <c r="A18" s="129"/>
      <c r="B18" s="58"/>
      <c r="C18" s="58"/>
      <c r="D18" s="58"/>
      <c r="E18" s="81"/>
      <c r="F18" s="81"/>
      <c r="G18" s="81"/>
      <c r="H18" s="81"/>
      <c r="I18" s="81"/>
      <c r="J18" s="81"/>
      <c r="K18" s="81"/>
      <c r="L18" s="81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Y18" s="58"/>
      <c r="Z18" s="58"/>
      <c r="AA18" s="58"/>
      <c r="AB18" s="58"/>
    </row>
    <row r="19" spans="1:29" x14ac:dyDescent="0.25">
      <c r="A19" s="129">
        <v>4</v>
      </c>
      <c r="B19" s="58"/>
      <c r="C19" s="58" t="s">
        <v>21</v>
      </c>
      <c r="D19" s="58"/>
      <c r="E19" s="81">
        <v>730199.99999971013</v>
      </c>
      <c r="F19" s="81"/>
      <c r="G19" s="81">
        <v>518500.10240650811</v>
      </c>
      <c r="H19" s="81">
        <v>130603.90325570367</v>
      </c>
      <c r="I19" s="81">
        <v>20299.193857409198</v>
      </c>
      <c r="J19" s="81">
        <v>0</v>
      </c>
      <c r="K19" s="81">
        <v>0</v>
      </c>
      <c r="L19" s="81">
        <v>14378.492723111602</v>
      </c>
      <c r="M19" s="81">
        <v>56.860496554917503</v>
      </c>
      <c r="N19" s="81">
        <v>2048.5268057739499</v>
      </c>
      <c r="O19" s="81">
        <v>122.92529257449426</v>
      </c>
      <c r="P19" s="81">
        <v>11219.731323006567</v>
      </c>
      <c r="Q19" s="81">
        <v>282.12027417234009</v>
      </c>
      <c r="R19" s="81">
        <v>490.29712586339542</v>
      </c>
      <c r="S19" s="81">
        <v>269.63905830461863</v>
      </c>
      <c r="T19" s="81">
        <v>380.00024609126683</v>
      </c>
      <c r="U19" s="81">
        <v>72.785103801031084</v>
      </c>
      <c r="V19" s="81">
        <v>1235.2394906479656</v>
      </c>
      <c r="W19" s="81">
        <v>1903.5659334084992</v>
      </c>
      <c r="Y19" s="81">
        <v>28336.056796083911</v>
      </c>
      <c r="Z19" s="81">
        <v>0.38876056150531019</v>
      </c>
      <c r="AA19" s="81">
        <v>0.17105013303625835</v>
      </c>
      <c r="AB19" s="81">
        <f>0</f>
        <v>0</v>
      </c>
      <c r="AC19" s="134"/>
    </row>
    <row r="20" spans="1:29" x14ac:dyDescent="0.25">
      <c r="A20" s="129"/>
      <c r="B20" s="58"/>
      <c r="C20" s="58"/>
      <c r="D20" s="58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Y20" s="81"/>
      <c r="Z20" s="81"/>
      <c r="AA20" s="81"/>
      <c r="AB20" s="81"/>
    </row>
    <row r="21" spans="1:29" x14ac:dyDescent="0.25">
      <c r="A21" s="129"/>
      <c r="B21" s="58"/>
      <c r="C21" s="58" t="s">
        <v>22</v>
      </c>
      <c r="D21" s="58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Y21" s="81"/>
      <c r="Z21" s="81"/>
      <c r="AA21" s="81"/>
      <c r="AB21" s="81"/>
    </row>
    <row r="22" spans="1:29" x14ac:dyDescent="0.25">
      <c r="A22" s="129">
        <v>5</v>
      </c>
      <c r="B22" s="58"/>
      <c r="C22" s="98" t="s">
        <v>23</v>
      </c>
      <c r="D22" s="58"/>
      <c r="E22" s="81">
        <v>121807.67104598368</v>
      </c>
      <c r="F22" s="81"/>
      <c r="G22" s="81">
        <v>80776.820524968469</v>
      </c>
      <c r="H22" s="81">
        <v>23181.224955158297</v>
      </c>
      <c r="I22" s="81">
        <v>4206.2007058972385</v>
      </c>
      <c r="J22" s="81">
        <v>0</v>
      </c>
      <c r="K22" s="81">
        <v>0</v>
      </c>
      <c r="L22" s="81">
        <v>3387.9292654026126</v>
      </c>
      <c r="M22" s="81">
        <v>11.734798070448521</v>
      </c>
      <c r="N22" s="81">
        <v>387.49330069397922</v>
      </c>
      <c r="O22" s="81">
        <v>24.421645264001956</v>
      </c>
      <c r="P22" s="81">
        <v>2513.4744098788465</v>
      </c>
      <c r="Q22" s="81">
        <v>58.496202913991461</v>
      </c>
      <c r="R22" s="81">
        <v>76.061410671795372</v>
      </c>
      <c r="S22" s="81">
        <v>24.125190746109332</v>
      </c>
      <c r="T22" s="81">
        <v>102.47858254678192</v>
      </c>
      <c r="U22" s="81">
        <v>15.12072674305216</v>
      </c>
      <c r="V22" s="81">
        <v>278.65619258380048</v>
      </c>
      <c r="W22" s="81">
        <v>417.54611281059965</v>
      </c>
      <c r="Y22" s="81">
        <v>6345.4437457931072</v>
      </c>
      <c r="Z22" s="81">
        <v>0.30783292702280812</v>
      </c>
      <c r="AA22" s="81">
        <v>0.13544291354120011</v>
      </c>
      <c r="AB22" s="81">
        <f>0</f>
        <v>0</v>
      </c>
      <c r="AC22" s="134"/>
    </row>
    <row r="23" spans="1:29" x14ac:dyDescent="0.25">
      <c r="A23" s="129">
        <v>6</v>
      </c>
      <c r="B23" s="58"/>
      <c r="C23" s="98" t="s">
        <v>24</v>
      </c>
      <c r="D23" s="58"/>
      <c r="E23" s="101">
        <v>125582.50292039153</v>
      </c>
      <c r="F23" s="81"/>
      <c r="G23" s="101">
        <v>81419.292206295082</v>
      </c>
      <c r="H23" s="101">
        <v>23895.486868824079</v>
      </c>
      <c r="I23" s="101">
        <v>4680.1783777863238</v>
      </c>
      <c r="J23" s="101">
        <v>0</v>
      </c>
      <c r="K23" s="101">
        <v>0</v>
      </c>
      <c r="L23" s="101">
        <v>3731.9890124555991</v>
      </c>
      <c r="M23" s="101">
        <v>16.227686898966375</v>
      </c>
      <c r="N23" s="101">
        <v>467.12042338712058</v>
      </c>
      <c r="O23" s="101">
        <v>33.363034059671072</v>
      </c>
      <c r="P23" s="101">
        <v>3056.9321411400192</v>
      </c>
      <c r="Q23" s="101">
        <v>81.377089110542371</v>
      </c>
      <c r="R23" s="101">
        <v>26.800482215770721</v>
      </c>
      <c r="S23" s="101">
        <v>5.3905463074574307</v>
      </c>
      <c r="T23" s="101">
        <v>61.082860622650742</v>
      </c>
      <c r="U23" s="101">
        <v>19.848328150895945</v>
      </c>
      <c r="V23" s="101">
        <v>309.28603601778559</v>
      </c>
      <c r="W23" s="101">
        <v>489.68404807754513</v>
      </c>
      <c r="Y23" s="101">
        <v>7288.4386950390171</v>
      </c>
      <c r="Z23" s="101">
        <v>3.5305860986596638E-3</v>
      </c>
      <c r="AA23" s="101">
        <v>1.5534168886198888E-3</v>
      </c>
      <c r="AB23" s="81">
        <f>0</f>
        <v>0</v>
      </c>
      <c r="AC23" s="134"/>
    </row>
    <row r="24" spans="1:29" x14ac:dyDescent="0.25">
      <c r="A24" s="129">
        <v>7</v>
      </c>
      <c r="B24" s="58"/>
      <c r="C24" s="58" t="s">
        <v>25</v>
      </c>
      <c r="D24" s="58"/>
      <c r="E24" s="81">
        <v>247390.17396637521</v>
      </c>
      <c r="F24" s="81"/>
      <c r="G24" s="81">
        <f>SUM(G22:G23)</f>
        <v>162196.11273126357</v>
      </c>
      <c r="H24" s="81">
        <f t="shared" ref="H24:W24" si="2">SUM(H22:H23)</f>
        <v>47076.711823982376</v>
      </c>
      <c r="I24" s="81">
        <f t="shared" si="2"/>
        <v>8886.3790836835615</v>
      </c>
      <c r="J24" s="81">
        <f t="shared" si="2"/>
        <v>0</v>
      </c>
      <c r="K24" s="81">
        <f t="shared" si="2"/>
        <v>0</v>
      </c>
      <c r="L24" s="81">
        <f t="shared" si="2"/>
        <v>7119.9182778582117</v>
      </c>
      <c r="M24" s="81">
        <f t="shared" si="2"/>
        <v>27.962484969414895</v>
      </c>
      <c r="N24" s="81">
        <f t="shared" si="2"/>
        <v>854.6137240810998</v>
      </c>
      <c r="O24" s="81">
        <f t="shared" si="2"/>
        <v>57.784679323673032</v>
      </c>
      <c r="P24" s="81">
        <f t="shared" si="2"/>
        <v>5570.4065510188657</v>
      </c>
      <c r="Q24" s="81">
        <f t="shared" si="2"/>
        <v>139.87329202453384</v>
      </c>
      <c r="R24" s="81">
        <f t="shared" si="2"/>
        <v>102.86189288756609</v>
      </c>
      <c r="S24" s="81">
        <f t="shared" si="2"/>
        <v>29.515737053566763</v>
      </c>
      <c r="T24" s="81">
        <f t="shared" si="2"/>
        <v>163.56144316943266</v>
      </c>
      <c r="U24" s="81">
        <f>SUM(U22:U23)</f>
        <v>34.969054893948105</v>
      </c>
      <c r="V24" s="81">
        <f t="shared" si="2"/>
        <v>587.94222860158607</v>
      </c>
      <c r="W24" s="81">
        <f t="shared" si="2"/>
        <v>907.23016088814484</v>
      </c>
      <c r="Y24" s="81">
        <f>SUM(Y22:Y23)</f>
        <v>13633.882440832123</v>
      </c>
      <c r="Z24" s="81">
        <f>SUM(Z22:Z23)</f>
        <v>0.31136351312146776</v>
      </c>
      <c r="AA24" s="81">
        <f>SUM(AA22:AA23)</f>
        <v>0.13699633042982001</v>
      </c>
      <c r="AB24" s="103">
        <f>SUM(AB22:AB23)</f>
        <v>0</v>
      </c>
    </row>
    <row r="25" spans="1:29" x14ac:dyDescent="0.25">
      <c r="A25" s="129"/>
      <c r="B25" s="58"/>
      <c r="C25" s="58"/>
      <c r="D25" s="58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Y25" s="81"/>
      <c r="Z25" s="81"/>
      <c r="AA25" s="81"/>
      <c r="AB25" s="58"/>
    </row>
    <row r="26" spans="1:29" x14ac:dyDescent="0.25">
      <c r="A26" s="129"/>
      <c r="B26" s="58"/>
      <c r="C26" s="58" t="s">
        <v>26</v>
      </c>
      <c r="D26" s="58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Y26" s="81"/>
      <c r="Z26" s="81"/>
      <c r="AA26" s="81"/>
      <c r="AB26" s="58"/>
    </row>
    <row r="27" spans="1:29" x14ac:dyDescent="0.25">
      <c r="A27" s="129">
        <v>8</v>
      </c>
      <c r="B27" s="58"/>
      <c r="C27" s="98" t="s">
        <v>80</v>
      </c>
      <c r="D27" s="58"/>
      <c r="E27" s="81">
        <v>2350398.9906080579</v>
      </c>
      <c r="F27" s="81"/>
      <c r="G27" s="81">
        <v>1458798.8507297256</v>
      </c>
      <c r="H27" s="81">
        <v>741188.15684996254</v>
      </c>
      <c r="I27" s="81">
        <v>67056.873208948382</v>
      </c>
      <c r="J27" s="81">
        <v>0</v>
      </c>
      <c r="K27" s="81">
        <v>0</v>
      </c>
      <c r="L27" s="81">
        <v>9210.2548626193675</v>
      </c>
      <c r="M27" s="81">
        <v>92.960068768490459</v>
      </c>
      <c r="N27" s="81">
        <v>862.32374375666654</v>
      </c>
      <c r="O27" s="81">
        <v>38.800320629607974</v>
      </c>
      <c r="P27" s="81">
        <v>4129.0819842560077</v>
      </c>
      <c r="Q27" s="81">
        <v>42.169262887028168</v>
      </c>
      <c r="R27" s="81">
        <v>5670.7193885430597</v>
      </c>
      <c r="S27" s="81">
        <v>1602.8674937670876</v>
      </c>
      <c r="T27" s="81">
        <v>2678.5084276922144</v>
      </c>
      <c r="U27" s="81">
        <v>10.793404878226456</v>
      </c>
      <c r="V27" s="81">
        <v>32603.092909706571</v>
      </c>
      <c r="W27" s="81">
        <v>1347.3364856272565</v>
      </c>
      <c r="Y27" s="81">
        <v>24699.107702512978</v>
      </c>
      <c r="Z27" s="81">
        <v>290.69312519322852</v>
      </c>
      <c r="AA27" s="81">
        <v>76.400638583428716</v>
      </c>
      <c r="AB27" s="81">
        <f>0</f>
        <v>0</v>
      </c>
      <c r="AC27" s="134"/>
    </row>
    <row r="28" spans="1:29" x14ac:dyDescent="0.25">
      <c r="A28" s="129">
        <f>A27+1</f>
        <v>9</v>
      </c>
      <c r="B28" s="58"/>
      <c r="C28" s="98" t="s">
        <v>9</v>
      </c>
      <c r="D28" s="58"/>
      <c r="E28" s="81">
        <v>30284.585334084644</v>
      </c>
      <c r="F28" s="81"/>
      <c r="G28" s="81">
        <v>14296.868516069346</v>
      </c>
      <c r="H28" s="81">
        <v>10076.475604488274</v>
      </c>
      <c r="I28" s="81">
        <v>2010.5709641485457</v>
      </c>
      <c r="J28" s="81">
        <v>0</v>
      </c>
      <c r="K28" s="81">
        <v>0</v>
      </c>
      <c r="L28" s="81">
        <v>1447.3819000086173</v>
      </c>
      <c r="M28" s="81">
        <v>0.13515487426103262</v>
      </c>
      <c r="N28" s="81">
        <v>1.574025028677021</v>
      </c>
      <c r="O28" s="81">
        <v>9.8930213358874045E-2</v>
      </c>
      <c r="P28" s="81">
        <v>221.27323107318489</v>
      </c>
      <c r="Q28" s="81">
        <v>0.10752009537304429</v>
      </c>
      <c r="R28" s="81">
        <v>35.512920618501141</v>
      </c>
      <c r="S28" s="81">
        <v>0.4816058986779142</v>
      </c>
      <c r="T28" s="81">
        <v>281.3077253017027</v>
      </c>
      <c r="U28" s="81">
        <v>0</v>
      </c>
      <c r="V28" s="81">
        <v>223.8516088505948</v>
      </c>
      <c r="W28" s="81">
        <v>348.73809295866789</v>
      </c>
      <c r="Y28" s="81">
        <v>1339.5625496430716</v>
      </c>
      <c r="Z28" s="81">
        <v>0.4479097323701674</v>
      </c>
      <c r="AA28" s="81">
        <v>0.19707508141641961</v>
      </c>
      <c r="AB28" s="81">
        <f>0</f>
        <v>0</v>
      </c>
      <c r="AC28" s="134"/>
    </row>
    <row r="29" spans="1:29" x14ac:dyDescent="0.25">
      <c r="A29" s="129">
        <f t="shared" ref="A29:A37" si="3">A28+1</f>
        <v>10</v>
      </c>
      <c r="B29" s="58"/>
      <c r="C29" s="98" t="s">
        <v>10</v>
      </c>
      <c r="D29" s="58"/>
      <c r="E29" s="81">
        <v>12038.006099324666</v>
      </c>
      <c r="F29" s="81">
        <v>0</v>
      </c>
      <c r="G29" s="81">
        <v>3606.5249976345704</v>
      </c>
      <c r="H29" s="81">
        <v>2595.6276983890789</v>
      </c>
      <c r="I29" s="81">
        <v>693.12196668957722</v>
      </c>
      <c r="J29" s="81">
        <v>0</v>
      </c>
      <c r="K29" s="81">
        <v>0</v>
      </c>
      <c r="L29" s="81">
        <v>743.66321893407644</v>
      </c>
      <c r="M29" s="81">
        <v>0</v>
      </c>
      <c r="N29" s="81">
        <v>0</v>
      </c>
      <c r="O29" s="81">
        <v>0</v>
      </c>
      <c r="P29" s="81">
        <v>386.17413094392066</v>
      </c>
      <c r="Q29" s="81">
        <v>0</v>
      </c>
      <c r="R29" s="81">
        <v>0.69215716021623841</v>
      </c>
      <c r="S29" s="81">
        <v>0.83717328702651106</v>
      </c>
      <c r="T29" s="81">
        <v>12.488313464280916</v>
      </c>
      <c r="U29" s="81">
        <v>0</v>
      </c>
      <c r="V29" s="81">
        <v>55.895722955244658</v>
      </c>
      <c r="W29" s="81">
        <v>81.991931662124315</v>
      </c>
      <c r="Y29" s="81">
        <v>3860.9887882045487</v>
      </c>
      <c r="Z29" s="81">
        <v>0</v>
      </c>
      <c r="AA29" s="81">
        <v>0</v>
      </c>
      <c r="AB29" s="81">
        <f>0</f>
        <v>0</v>
      </c>
      <c r="AC29" s="134"/>
    </row>
    <row r="30" spans="1:29" x14ac:dyDescent="0.25">
      <c r="A30" s="129">
        <f t="shared" si="3"/>
        <v>11</v>
      </c>
      <c r="B30" s="58"/>
      <c r="C30" s="98" t="s">
        <v>11</v>
      </c>
      <c r="D30" s="58"/>
      <c r="E30" s="81">
        <v>101331.43023372216</v>
      </c>
      <c r="F30" s="81"/>
      <c r="G30" s="81">
        <v>75589.498535561404</v>
      </c>
      <c r="H30" s="81">
        <v>18848.463204100615</v>
      </c>
      <c r="I30" s="81">
        <v>2554.9900714215646</v>
      </c>
      <c r="J30" s="81">
        <v>0</v>
      </c>
      <c r="K30" s="81">
        <v>0</v>
      </c>
      <c r="L30" s="81">
        <v>1640.8692371867132</v>
      </c>
      <c r="M30" s="81">
        <v>11.333394290421367</v>
      </c>
      <c r="N30" s="81">
        <v>402.01173756685904</v>
      </c>
      <c r="O30" s="81">
        <v>24.356887337848342</v>
      </c>
      <c r="P30" s="81">
        <v>1750.1756089974913</v>
      </c>
      <c r="Q30" s="81">
        <v>57.285572934164975</v>
      </c>
      <c r="R30" s="81">
        <v>78.648740985557666</v>
      </c>
      <c r="S30" s="81">
        <v>39.575214249584896</v>
      </c>
      <c r="T30" s="81">
        <v>0</v>
      </c>
      <c r="U30" s="81">
        <v>14.772760631545118</v>
      </c>
      <c r="V30" s="81">
        <v>124.4061631708902</v>
      </c>
      <c r="W30" s="81">
        <v>195.04310528749079</v>
      </c>
      <c r="Y30" s="81">
        <v>0</v>
      </c>
      <c r="Z30" s="81">
        <v>0</v>
      </c>
      <c r="AA30" s="81">
        <v>0</v>
      </c>
      <c r="AB30" s="81">
        <f>0</f>
        <v>0</v>
      </c>
      <c r="AC30" s="134"/>
    </row>
    <row r="31" spans="1:29" x14ac:dyDescent="0.25">
      <c r="A31" s="129">
        <f t="shared" si="3"/>
        <v>12</v>
      </c>
      <c r="B31" s="58"/>
      <c r="C31" s="98" t="s">
        <v>27</v>
      </c>
      <c r="D31" s="58"/>
      <c r="E31" s="81">
        <v>197654.2230046961</v>
      </c>
      <c r="F31" s="81"/>
      <c r="G31" s="81">
        <v>139353.69799409833</v>
      </c>
      <c r="H31" s="81">
        <v>35997.227654577626</v>
      </c>
      <c r="I31" s="81">
        <v>6284.4087686893963</v>
      </c>
      <c r="J31" s="81">
        <v>0</v>
      </c>
      <c r="K31" s="81">
        <v>0</v>
      </c>
      <c r="L31" s="81">
        <v>4499.1533965351109</v>
      </c>
      <c r="M31" s="81">
        <v>21.397422440169237</v>
      </c>
      <c r="N31" s="81">
        <v>726.94292606507156</v>
      </c>
      <c r="O31" s="81">
        <v>44.787219739465641</v>
      </c>
      <c r="P31" s="81">
        <v>3867.5143849676142</v>
      </c>
      <c r="Q31" s="81">
        <v>107.70877320195491</v>
      </c>
      <c r="R31" s="81">
        <v>123.37813307721565</v>
      </c>
      <c r="S31" s="81">
        <v>56.505598073499719</v>
      </c>
      <c r="T31" s="81">
        <v>90.686775647699022</v>
      </c>
      <c r="U31" s="81">
        <v>27.853511547542912</v>
      </c>
      <c r="V31" s="81">
        <v>388.32521129772272</v>
      </c>
      <c r="W31" s="81">
        <v>546.23666981315932</v>
      </c>
      <c r="Y31" s="81">
        <v>5518.2615407511857</v>
      </c>
      <c r="Z31" s="81">
        <v>9.5156443198086055E-2</v>
      </c>
      <c r="AA31" s="81">
        <v>4.1867730114561671E-2</v>
      </c>
      <c r="AB31" s="81">
        <f>0</f>
        <v>0</v>
      </c>
      <c r="AC31" s="134"/>
    </row>
    <row r="32" spans="1:29" x14ac:dyDescent="0.25">
      <c r="A32" s="129">
        <f t="shared" si="3"/>
        <v>13</v>
      </c>
      <c r="B32" s="58"/>
      <c r="C32" s="98" t="s">
        <v>28</v>
      </c>
      <c r="D32" s="58"/>
      <c r="E32" s="81">
        <f>SUM(G32:AB32)</f>
        <v>194697.44833656601</v>
      </c>
      <c r="F32" s="81"/>
      <c r="G32" s="81">
        <v>137705.60117764579</v>
      </c>
      <c r="H32" s="81">
        <v>31688.95197169367</v>
      </c>
      <c r="I32" s="81">
        <v>15761.873832377012</v>
      </c>
      <c r="J32" s="81">
        <v>0</v>
      </c>
      <c r="K32" s="81">
        <v>0</v>
      </c>
      <c r="L32" s="81">
        <v>4031.4945478262216</v>
      </c>
      <c r="M32" s="81">
        <v>77.106340000425163</v>
      </c>
      <c r="N32" s="81">
        <v>1661.9342908713852</v>
      </c>
      <c r="O32" s="81">
        <v>96.379766643588098</v>
      </c>
      <c r="P32" s="81">
        <v>915.88068273565511</v>
      </c>
      <c r="Q32" s="81">
        <v>17.337564725776904</v>
      </c>
      <c r="R32" s="81">
        <v>1445.4873221125567</v>
      </c>
      <c r="S32" s="81">
        <v>1087.1687212816184</v>
      </c>
      <c r="T32" s="81">
        <v>0</v>
      </c>
      <c r="U32" s="81">
        <v>0</v>
      </c>
      <c r="V32" s="81">
        <v>73.088778342632665</v>
      </c>
      <c r="W32" s="81">
        <v>114.12605498237926</v>
      </c>
      <c r="Y32" s="81">
        <v>21.017285327273601</v>
      </c>
      <c r="Z32" s="81">
        <v>0</v>
      </c>
      <c r="AA32" s="81">
        <v>0</v>
      </c>
      <c r="AB32" s="81">
        <f>0</f>
        <v>0</v>
      </c>
      <c r="AC32" s="134"/>
    </row>
    <row r="33" spans="1:29" x14ac:dyDescent="0.25">
      <c r="A33" s="129">
        <f t="shared" si="3"/>
        <v>14</v>
      </c>
      <c r="B33" s="58"/>
      <c r="C33" s="98" t="s">
        <v>29</v>
      </c>
      <c r="D33" s="58"/>
      <c r="E33" s="81">
        <v>129044.15298987577</v>
      </c>
      <c r="F33" s="81"/>
      <c r="G33" s="81">
        <v>114879.78438560794</v>
      </c>
      <c r="H33" s="81">
        <v>5957.410427769636</v>
      </c>
      <c r="I33" s="81">
        <v>6165.9714146493689</v>
      </c>
      <c r="J33" s="81">
        <v>0</v>
      </c>
      <c r="K33" s="81">
        <v>0</v>
      </c>
      <c r="L33" s="81">
        <v>624.14796419322749</v>
      </c>
      <c r="M33" s="81">
        <v>0</v>
      </c>
      <c r="N33" s="81">
        <v>382.29062806835191</v>
      </c>
      <c r="O33" s="81">
        <v>0</v>
      </c>
      <c r="P33" s="81">
        <v>109.22589373381479</v>
      </c>
      <c r="Q33" s="81">
        <v>0</v>
      </c>
      <c r="R33" s="81">
        <v>417.4291815416799</v>
      </c>
      <c r="S33" s="81">
        <v>325.58239298704768</v>
      </c>
      <c r="T33" s="81">
        <v>0</v>
      </c>
      <c r="U33" s="81">
        <v>0</v>
      </c>
      <c r="V33" s="81">
        <v>174.50885177226579</v>
      </c>
      <c r="W33" s="81">
        <v>7.8018495524153426</v>
      </c>
      <c r="Y33" s="81">
        <v>0</v>
      </c>
      <c r="Z33" s="81">
        <v>0</v>
      </c>
      <c r="AA33" s="81">
        <v>0</v>
      </c>
      <c r="AB33" s="81">
        <f>0</f>
        <v>0</v>
      </c>
      <c r="AC33" s="134"/>
    </row>
    <row r="34" spans="1:29" x14ac:dyDescent="0.25">
      <c r="A34" s="129">
        <f t="shared" si="3"/>
        <v>15</v>
      </c>
      <c r="B34" s="58"/>
      <c r="C34" s="98" t="s">
        <v>30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Y34" s="58"/>
      <c r="Z34" s="58"/>
      <c r="AA34" s="58"/>
      <c r="AB34" s="85"/>
    </row>
    <row r="35" spans="1:29" x14ac:dyDescent="0.25">
      <c r="A35" s="129">
        <f t="shared" si="3"/>
        <v>16</v>
      </c>
      <c r="B35" s="58"/>
      <c r="C35" s="78" t="s">
        <v>31</v>
      </c>
      <c r="D35" s="58"/>
      <c r="E35" s="81">
        <v>176362.21253862116</v>
      </c>
      <c r="F35" s="81"/>
      <c r="G35" s="81">
        <v>125131.32373542144</v>
      </c>
      <c r="H35" s="81">
        <v>28882.015446930935</v>
      </c>
      <c r="I35" s="81">
        <v>9601.4148973988958</v>
      </c>
      <c r="J35" s="81">
        <v>0</v>
      </c>
      <c r="K35" s="81">
        <v>0</v>
      </c>
      <c r="L35" s="81">
        <v>3798.3890793785531</v>
      </c>
      <c r="M35" s="81">
        <v>19.793980512925277</v>
      </c>
      <c r="N35" s="81">
        <v>812.28113202916404</v>
      </c>
      <c r="O35" s="81">
        <v>36.380956880793178</v>
      </c>
      <c r="P35" s="81">
        <v>2514.5247341416948</v>
      </c>
      <c r="Q35" s="81">
        <v>65.261231614062396</v>
      </c>
      <c r="R35" s="81">
        <v>481.63993792821782</v>
      </c>
      <c r="S35" s="81">
        <v>361.63562087480693</v>
      </c>
      <c r="T35" s="81">
        <v>123.32516049795036</v>
      </c>
      <c r="U35" s="81">
        <v>16.483035947931064</v>
      </c>
      <c r="V35" s="81">
        <v>323.96477920975889</v>
      </c>
      <c r="W35" s="81">
        <v>429.58272755141013</v>
      </c>
      <c r="Y35" s="81">
        <v>3763.9573933873498</v>
      </c>
      <c r="Z35" s="81">
        <v>0.1657575277308492</v>
      </c>
      <c r="AA35" s="81">
        <v>7.2931387536684988E-2</v>
      </c>
      <c r="AB35" s="81">
        <f>0</f>
        <v>0</v>
      </c>
      <c r="AC35" s="134"/>
    </row>
    <row r="36" spans="1:29" x14ac:dyDescent="0.25">
      <c r="A36" s="129">
        <f t="shared" si="3"/>
        <v>17</v>
      </c>
      <c r="B36" s="58"/>
      <c r="C36" s="78" t="s">
        <v>32</v>
      </c>
      <c r="D36" s="58"/>
      <c r="E36" s="81">
        <f>SUM(G36:AB36)</f>
        <v>216587.94145853553</v>
      </c>
      <c r="F36" s="81"/>
      <c r="G36" s="81">
        <v>156511.44482778091</v>
      </c>
      <c r="H36" s="81">
        <v>34939.532923852377</v>
      </c>
      <c r="I36" s="81">
        <v>10251.050407566647</v>
      </c>
      <c r="J36" s="81">
        <v>0</v>
      </c>
      <c r="K36" s="81">
        <v>0</v>
      </c>
      <c r="L36" s="81">
        <v>4361.3919440746486</v>
      </c>
      <c r="M36" s="81">
        <v>21.679130015414014</v>
      </c>
      <c r="N36" s="81">
        <v>866.47046418348646</v>
      </c>
      <c r="O36" s="81">
        <v>40.441464454053779</v>
      </c>
      <c r="P36" s="81">
        <v>2898.5811726803145</v>
      </c>
      <c r="Q36" s="81">
        <v>75.030586002894552</v>
      </c>
      <c r="R36" s="81">
        <v>487.33819741634602</v>
      </c>
      <c r="S36" s="81">
        <v>357.70380779350921</v>
      </c>
      <c r="T36" s="81">
        <v>163.25677741428973</v>
      </c>
      <c r="U36" s="81">
        <v>19.003236728774652</v>
      </c>
      <c r="V36" s="81">
        <v>414.90757019925627</v>
      </c>
      <c r="W36" s="81">
        <v>523.66959470221093</v>
      </c>
      <c r="Y36" s="81">
        <v>4656.1112063027031</v>
      </c>
      <c r="Z36" s="81">
        <v>0.2278819539523998</v>
      </c>
      <c r="AA36" s="81">
        <v>0.10026541372712791</v>
      </c>
      <c r="AB36" s="81">
        <f>0</f>
        <v>0</v>
      </c>
      <c r="AC36" s="134"/>
    </row>
    <row r="37" spans="1:29" x14ac:dyDescent="0.25">
      <c r="A37" s="129">
        <f t="shared" si="3"/>
        <v>18</v>
      </c>
      <c r="B37" s="58"/>
      <c r="C37" s="58" t="s">
        <v>33</v>
      </c>
      <c r="D37" s="58"/>
      <c r="E37" s="81">
        <v>3408398.9906034833</v>
      </c>
      <c r="F37" s="81"/>
      <c r="G37" s="81">
        <f>SUM(G27:G36)</f>
        <v>2225873.5948995454</v>
      </c>
      <c r="H37" s="81">
        <f t="shared" ref="H37:W37" si="4">SUM(H27:H36)</f>
        <v>910173.86178176466</v>
      </c>
      <c r="I37" s="81">
        <f t="shared" si="4"/>
        <v>120380.27553188938</v>
      </c>
      <c r="J37" s="81">
        <f t="shared" si="4"/>
        <v>0</v>
      </c>
      <c r="K37" s="81">
        <f t="shared" si="4"/>
        <v>0</v>
      </c>
      <c r="L37" s="81">
        <f t="shared" si="4"/>
        <v>30356.746150756539</v>
      </c>
      <c r="M37" s="81">
        <f t="shared" si="4"/>
        <v>244.40549090210658</v>
      </c>
      <c r="N37" s="81">
        <f t="shared" si="4"/>
        <v>5715.828947569662</v>
      </c>
      <c r="O37" s="81">
        <f t="shared" si="4"/>
        <v>281.24554589871593</v>
      </c>
      <c r="P37" s="81">
        <f t="shared" si="4"/>
        <v>16792.431823529696</v>
      </c>
      <c r="Q37" s="81">
        <f t="shared" si="4"/>
        <v>364.90051146125495</v>
      </c>
      <c r="R37" s="81">
        <f t="shared" si="4"/>
        <v>8740.8459793833499</v>
      </c>
      <c r="S37" s="81">
        <f t="shared" si="4"/>
        <v>3832.3576282128588</v>
      </c>
      <c r="T37" s="81">
        <f t="shared" si="4"/>
        <v>3349.5731800181375</v>
      </c>
      <c r="U37" s="81">
        <f t="shared" si="4"/>
        <v>88.905949734020197</v>
      </c>
      <c r="V37" s="81">
        <f t="shared" si="4"/>
        <v>34382.041595504939</v>
      </c>
      <c r="W37" s="81">
        <f t="shared" si="4"/>
        <v>3594.5265121371144</v>
      </c>
      <c r="Y37" s="81">
        <f>SUM(Y27:Y36)</f>
        <v>43859.006466129111</v>
      </c>
      <c r="Z37" s="81">
        <f>SUM(Z27:Z36)</f>
        <v>291.62983085048012</v>
      </c>
      <c r="AA37" s="81">
        <f>SUM(AA27:AA36)</f>
        <v>76.812778196223505</v>
      </c>
      <c r="AB37" s="81">
        <f>0</f>
        <v>0</v>
      </c>
    </row>
    <row r="38" spans="1:29" x14ac:dyDescent="0.25">
      <c r="A38" s="129"/>
      <c r="B38" s="58"/>
      <c r="C38" s="58"/>
      <c r="D38" s="58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Y38" s="81"/>
      <c r="Z38" s="81"/>
      <c r="AA38" s="81"/>
      <c r="AB38" s="58"/>
    </row>
    <row r="39" spans="1:29" ht="15.75" thickBot="1" x14ac:dyDescent="0.3">
      <c r="A39" s="129">
        <f>A37+1</f>
        <v>19</v>
      </c>
      <c r="B39" s="58"/>
      <c r="C39" s="58" t="s">
        <v>34</v>
      </c>
      <c r="D39" s="58"/>
      <c r="E39" s="102">
        <f>E17+E19+E24+E37</f>
        <v>5329890.4041851545</v>
      </c>
      <c r="F39" s="81"/>
      <c r="G39" s="102">
        <f>G17+G19+G24+G37</f>
        <v>3533154.9581954209</v>
      </c>
      <c r="H39" s="102">
        <f t="shared" ref="H39:W39" si="5">H17+H19+H24+H37</f>
        <v>1267871.6967567457</v>
      </c>
      <c r="I39" s="102">
        <f t="shared" si="5"/>
        <v>182290.41354138782</v>
      </c>
      <c r="J39" s="102">
        <f t="shared" si="5"/>
        <v>0</v>
      </c>
      <c r="K39" s="102">
        <f t="shared" si="5"/>
        <v>0</v>
      </c>
      <c r="L39" s="102">
        <f t="shared" si="5"/>
        <v>77408.322315990372</v>
      </c>
      <c r="M39" s="102">
        <f t="shared" si="5"/>
        <v>420.16273256144683</v>
      </c>
      <c r="N39" s="102">
        <f t="shared" si="5"/>
        <v>11621.698318120674</v>
      </c>
      <c r="O39" s="102">
        <f t="shared" si="5"/>
        <v>651.20157299353264</v>
      </c>
      <c r="P39" s="102">
        <f t="shared" si="5"/>
        <v>53059.763464202741</v>
      </c>
      <c r="Q39" s="102">
        <f t="shared" si="5"/>
        <v>1240.1876836287847</v>
      </c>
      <c r="R39" s="102">
        <f t="shared" si="5"/>
        <v>9931.423592300338</v>
      </c>
      <c r="S39" s="102">
        <f t="shared" si="5"/>
        <v>4318.4612196170538</v>
      </c>
      <c r="T39" s="102">
        <f t="shared" si="5"/>
        <v>4486.872045160655</v>
      </c>
      <c r="U39" s="102">
        <f t="shared" si="5"/>
        <v>313.83230779949275</v>
      </c>
      <c r="V39" s="102">
        <f t="shared" si="5"/>
        <v>38372.185129061741</v>
      </c>
      <c r="W39" s="102">
        <f t="shared" si="5"/>
        <v>9375.8419425179309</v>
      </c>
      <c r="Y39" s="102">
        <f>Y17+Y19+Y24+Y37</f>
        <v>135000.4975940914</v>
      </c>
      <c r="Z39" s="102">
        <f>Z17+Z19+Z24+Z37</f>
        <v>294.71538663820184</v>
      </c>
      <c r="AA39" s="102">
        <f>AA17+AA19+AA24+AA37</f>
        <v>78.170386915423236</v>
      </c>
      <c r="AB39" s="102">
        <f>AB17+AB19+AB24+AB37</f>
        <v>0</v>
      </c>
      <c r="AC39" s="134"/>
    </row>
    <row r="40" spans="1:29" ht="15.75" thickTop="1" x14ac:dyDescent="0.25">
      <c r="A40" s="129"/>
      <c r="B40" s="58"/>
      <c r="C40" s="58"/>
      <c r="D40" s="58"/>
      <c r="E40" s="81"/>
      <c r="F40" s="81"/>
      <c r="G40" s="81"/>
      <c r="H40" s="81"/>
      <c r="I40" s="81"/>
      <c r="J40" s="81"/>
      <c r="K40" s="81"/>
      <c r="L40" s="81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Y40" s="58"/>
      <c r="Z40" s="58"/>
      <c r="AA40" s="58"/>
      <c r="AB40" s="58"/>
    </row>
    <row r="41" spans="1:29" x14ac:dyDescent="0.25">
      <c r="A41" s="129">
        <f>A39+1</f>
        <v>20</v>
      </c>
      <c r="B41" s="58"/>
      <c r="C41" s="58" t="s">
        <v>35</v>
      </c>
      <c r="D41" s="58"/>
      <c r="E41" s="81">
        <v>85633.427639633912</v>
      </c>
      <c r="F41" s="81"/>
      <c r="G41" s="81">
        <v>71708.310660078481</v>
      </c>
      <c r="H41" s="81">
        <v>10985.827678886597</v>
      </c>
      <c r="I41" s="81">
        <v>1453.5824941921589</v>
      </c>
      <c r="J41" s="81">
        <v>0</v>
      </c>
      <c r="K41" s="81">
        <v>0</v>
      </c>
      <c r="L41" s="81">
        <v>214.41692154248335</v>
      </c>
      <c r="M41" s="81">
        <v>0.42669924770845069</v>
      </c>
      <c r="N41" s="81">
        <v>27.501912000290066</v>
      </c>
      <c r="O41" s="81">
        <v>1.085046331028493</v>
      </c>
      <c r="P41" s="81">
        <v>126.54519716378742</v>
      </c>
      <c r="Q41" s="81">
        <v>2.5274316422011993</v>
      </c>
      <c r="R41" s="81">
        <v>151.74204392975844</v>
      </c>
      <c r="S41" s="81">
        <v>39.764791311610487</v>
      </c>
      <c r="T41" s="81">
        <v>96.991081361188535</v>
      </c>
      <c r="U41" s="81">
        <v>0</v>
      </c>
      <c r="V41" s="81">
        <v>803.97335255854864</v>
      </c>
      <c r="W41" s="81">
        <v>20.732329388062048</v>
      </c>
      <c r="Y41" s="81">
        <v>0</v>
      </c>
      <c r="Z41" s="81">
        <v>0</v>
      </c>
      <c r="AA41" s="81">
        <v>0</v>
      </c>
      <c r="AB41" s="81">
        <v>0</v>
      </c>
      <c r="AC41" s="134"/>
    </row>
    <row r="42" spans="1:29" x14ac:dyDescent="0.25">
      <c r="A42" s="129"/>
      <c r="B42" s="58"/>
      <c r="C42" s="58"/>
      <c r="D42" s="58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Y42" s="81"/>
      <c r="Z42" s="81"/>
      <c r="AA42" s="81"/>
      <c r="AB42" s="81"/>
    </row>
    <row r="43" spans="1:29" ht="15.75" thickBot="1" x14ac:dyDescent="0.3">
      <c r="A43" s="129">
        <f>A41+1</f>
        <v>21</v>
      </c>
      <c r="B43" s="58"/>
      <c r="C43" s="58" t="s">
        <v>36</v>
      </c>
      <c r="D43" s="58"/>
      <c r="E43" s="102">
        <f>E39-E41</f>
        <v>5244256.9765455201</v>
      </c>
      <c r="F43" s="81"/>
      <c r="G43" s="102">
        <f>G39-G41</f>
        <v>3461446.6475353423</v>
      </c>
      <c r="H43" s="102">
        <f t="shared" ref="H43:W43" si="6">H39-H41</f>
        <v>1256885.869077859</v>
      </c>
      <c r="I43" s="102">
        <f t="shared" si="6"/>
        <v>180836.83104719568</v>
      </c>
      <c r="J43" s="102">
        <f t="shared" si="6"/>
        <v>0</v>
      </c>
      <c r="K43" s="102">
        <f t="shared" si="6"/>
        <v>0</v>
      </c>
      <c r="L43" s="102">
        <f t="shared" si="6"/>
        <v>77193.905394447895</v>
      </c>
      <c r="M43" s="102">
        <f t="shared" si="6"/>
        <v>419.7360333137384</v>
      </c>
      <c r="N43" s="102">
        <f t="shared" si="6"/>
        <v>11594.196406120383</v>
      </c>
      <c r="O43" s="102">
        <f t="shared" si="6"/>
        <v>650.11652666250416</v>
      </c>
      <c r="P43" s="102">
        <f t="shared" si="6"/>
        <v>52933.218267038952</v>
      </c>
      <c r="Q43" s="102">
        <f t="shared" si="6"/>
        <v>1237.6602519865835</v>
      </c>
      <c r="R43" s="102">
        <f t="shared" si="6"/>
        <v>9779.6815483705795</v>
      </c>
      <c r="S43" s="102">
        <f t="shared" si="6"/>
        <v>4278.6964283054431</v>
      </c>
      <c r="T43" s="102">
        <f t="shared" si="6"/>
        <v>4389.8809637994664</v>
      </c>
      <c r="U43" s="102">
        <f t="shared" si="6"/>
        <v>313.83230779949275</v>
      </c>
      <c r="V43" s="102">
        <f t="shared" si="6"/>
        <v>37568.211776503194</v>
      </c>
      <c r="W43" s="102">
        <f t="shared" si="6"/>
        <v>9355.1096131298691</v>
      </c>
      <c r="Y43" s="102">
        <f>Y39-Y41</f>
        <v>135000.4975940914</v>
      </c>
      <c r="Z43" s="102">
        <f>Z39-Z41</f>
        <v>294.71538663820184</v>
      </c>
      <c r="AA43" s="102">
        <f>AA39-AA41</f>
        <v>78.170386915423236</v>
      </c>
      <c r="AB43" s="102">
        <f>AB39-AB41</f>
        <v>0</v>
      </c>
      <c r="AC43" s="134"/>
    </row>
    <row r="44" spans="1:29" ht="15.75" thickTop="1" x14ac:dyDescent="0.25">
      <c r="A44" s="129"/>
      <c r="B44" s="58"/>
      <c r="C44" s="58"/>
      <c r="D44" s="58"/>
      <c r="E44" s="81"/>
      <c r="F44" s="81"/>
      <c r="G44" s="81"/>
      <c r="H44" s="81"/>
      <c r="I44" s="81"/>
      <c r="J44" s="81"/>
      <c r="K44" s="81"/>
      <c r="L44" s="81"/>
      <c r="M44" s="58"/>
      <c r="N44" s="58"/>
      <c r="O44" s="58"/>
      <c r="P44" s="58"/>
      <c r="Q44" s="58"/>
      <c r="R44" s="58"/>
    </row>
    <row r="45" spans="1:29" x14ac:dyDescent="0.25">
      <c r="A45" s="129"/>
      <c r="B45" s="58"/>
      <c r="C45" s="58"/>
      <c r="D45" s="58"/>
      <c r="E45" s="81"/>
      <c r="F45" s="81"/>
      <c r="G45" s="81"/>
      <c r="H45" s="81"/>
      <c r="I45" s="81"/>
      <c r="J45" s="81"/>
      <c r="K45" s="81"/>
      <c r="L45" s="81"/>
      <c r="M45" s="58"/>
      <c r="N45" s="58"/>
      <c r="O45" s="58"/>
      <c r="P45" s="58"/>
      <c r="Q45" s="58"/>
      <c r="R45" s="58"/>
    </row>
    <row r="46" spans="1:29" x14ac:dyDescent="0.25">
      <c r="A46" s="129"/>
      <c r="B46" s="58"/>
      <c r="C46" s="58"/>
      <c r="D46" s="58"/>
      <c r="E46" s="7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</sheetData>
  <mergeCells count="6">
    <mergeCell ref="G4:O4"/>
    <mergeCell ref="G5:O5"/>
    <mergeCell ref="Q6:Z6"/>
    <mergeCell ref="G10:R10"/>
    <mergeCell ref="U10:W10"/>
    <mergeCell ref="Y10:AB10"/>
  </mergeCells>
  <pageMargins left="0.70866141732283505" right="0.70866141732283505" top="0.74803149606299202" bottom="0.74803149606299202" header="0.31496062992126" footer="0.31496062992126"/>
  <pageSetup scale="60" fitToWidth="0" fitToHeight="0" pageOrder="overThenDown" orientation="landscape" blackAndWhite="1" r:id="rId1"/>
  <headerFooter scaleWithDoc="0">
    <oddHeader>&amp;R&amp;"Arial,Regular"&amp;10Filed: 2025-02-28
EB-2025-0064
Phase 3 Exhibit 7
Tab 3
Schedule 6
Attachment 2
Page &amp;P of &amp;N</oddHeader>
  </headerFooter>
  <rowBreaks count="3" manualBreakCount="3">
    <brk id="73" max="25" man="1"/>
    <brk id="121" max="25" man="1"/>
    <brk id="172" max="25" man="1"/>
  </rowBreaks>
  <colBreaks count="1" manualBreakCount="1">
    <brk id="19" max="4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30CB-DE92-4125-B94E-A7D598612692}">
  <dimension ref="A1:R40"/>
  <sheetViews>
    <sheetView view="pageLayout" topLeftCell="E3" zoomScaleNormal="100" zoomScaleSheetLayoutView="80" workbookViewId="0">
      <selection activeCell="U48" sqref="U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1" spans="1:18" ht="64.900000000000006" customHeight="1" x14ac:dyDescent="0.2"/>
    <row r="2" spans="1:18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18" x14ac:dyDescent="0.2">
      <c r="B3" s="245" t="s">
        <v>477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5" spans="1:18" x14ac:dyDescent="0.2">
      <c r="D5" s="19" t="s">
        <v>327</v>
      </c>
    </row>
    <row r="6" spans="1:18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</row>
    <row r="7" spans="1:18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442</v>
      </c>
      <c r="O7" s="18" t="s">
        <v>443</v>
      </c>
      <c r="P7" s="18" t="s">
        <v>444</v>
      </c>
      <c r="Q7" s="18" t="s">
        <v>445</v>
      </c>
      <c r="R7" s="18" t="s">
        <v>446</v>
      </c>
    </row>
    <row r="8" spans="1:18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9" t="s">
        <v>65</v>
      </c>
      <c r="O8" s="119" t="s">
        <v>66</v>
      </c>
      <c r="P8" s="119" t="s">
        <v>67</v>
      </c>
      <c r="Q8" s="119" t="s">
        <v>68</v>
      </c>
      <c r="R8" s="119" t="s">
        <v>69</v>
      </c>
    </row>
    <row r="10" spans="1:18" x14ac:dyDescent="0.2">
      <c r="B10" s="11" t="s">
        <v>340</v>
      </c>
    </row>
    <row r="11" spans="1:18" x14ac:dyDescent="0.2">
      <c r="A11" s="19">
        <v>1</v>
      </c>
      <c r="B11" s="6" t="s">
        <v>341</v>
      </c>
      <c r="D11" s="17">
        <v>0</v>
      </c>
      <c r="J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</row>
    <row r="12" spans="1:18" x14ac:dyDescent="0.2">
      <c r="A12" s="19">
        <f>A11+1</f>
        <v>2</v>
      </c>
      <c r="B12" s="6" t="s">
        <v>343</v>
      </c>
      <c r="D12" s="17">
        <v>0</v>
      </c>
      <c r="J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</row>
    <row r="13" spans="1:18" x14ac:dyDescent="0.2">
      <c r="A13" s="19">
        <f t="shared" ref="A13:A17" si="0">A12+1</f>
        <v>3</v>
      </c>
      <c r="B13" s="6" t="s">
        <v>345</v>
      </c>
      <c r="D13" s="17">
        <v>0</v>
      </c>
      <c r="J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</row>
    <row r="14" spans="1:18" x14ac:dyDescent="0.2">
      <c r="A14" s="19">
        <f t="shared" si="0"/>
        <v>4</v>
      </c>
      <c r="B14" s="6" t="s">
        <v>347</v>
      </c>
      <c r="D14" s="17">
        <v>0</v>
      </c>
      <c r="F14" s="35"/>
      <c r="J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</row>
    <row r="15" spans="1:18" x14ac:dyDescent="0.2">
      <c r="A15" s="19">
        <f t="shared" si="0"/>
        <v>5</v>
      </c>
      <c r="B15" s="6" t="s">
        <v>350</v>
      </c>
      <c r="D15" s="17">
        <v>0</v>
      </c>
      <c r="J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</row>
    <row r="16" spans="1:18" x14ac:dyDescent="0.2">
      <c r="A16" s="19">
        <f t="shared" si="0"/>
        <v>6</v>
      </c>
      <c r="B16" s="6" t="s">
        <v>219</v>
      </c>
      <c r="D16" s="17">
        <v>0</v>
      </c>
      <c r="J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</row>
    <row r="17" spans="1:18" x14ac:dyDescent="0.2">
      <c r="A17" s="19">
        <f t="shared" si="0"/>
        <v>7</v>
      </c>
      <c r="B17" s="6" t="s">
        <v>353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" si="1">SUM(N11:N16)</f>
        <v>0</v>
      </c>
      <c r="O17" s="36">
        <f>SUM(O11:O16)</f>
        <v>0</v>
      </c>
      <c r="P17" s="36">
        <f>SUM(P11:P16)</f>
        <v>0</v>
      </c>
      <c r="Q17" s="36">
        <f>SUM(Q11:Q16)</f>
        <v>0</v>
      </c>
      <c r="R17" s="36">
        <f>SUM(R11:R16)</f>
        <v>0</v>
      </c>
    </row>
    <row r="18" spans="1:18" x14ac:dyDescent="0.2">
      <c r="D18" s="17"/>
      <c r="N18" s="17"/>
      <c r="O18" s="17"/>
      <c r="P18" s="17"/>
      <c r="Q18" s="17"/>
      <c r="R18" s="17"/>
    </row>
    <row r="19" spans="1:18" x14ac:dyDescent="0.2">
      <c r="B19" s="11" t="s">
        <v>354</v>
      </c>
      <c r="D19" s="17"/>
      <c r="N19" s="17"/>
      <c r="O19" s="17"/>
      <c r="P19" s="17"/>
      <c r="Q19" s="17"/>
      <c r="R19" s="17"/>
    </row>
    <row r="20" spans="1:18" x14ac:dyDescent="0.2">
      <c r="A20" s="19">
        <f>A17+1</f>
        <v>8</v>
      </c>
      <c r="B20" s="6" t="s">
        <v>355</v>
      </c>
      <c r="D20" s="17">
        <v>0</v>
      </c>
      <c r="J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</row>
    <row r="21" spans="1:18" x14ac:dyDescent="0.2">
      <c r="A21" s="19">
        <f>A20+1</f>
        <v>9</v>
      </c>
      <c r="B21" s="6" t="s">
        <v>356</v>
      </c>
      <c r="D21" s="17">
        <v>0</v>
      </c>
      <c r="F21" s="17"/>
      <c r="J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</row>
    <row r="22" spans="1:18" x14ac:dyDescent="0.2">
      <c r="A22" s="19">
        <f t="shared" ref="A22:A24" si="2">A21+1</f>
        <v>10</v>
      </c>
      <c r="B22" s="6" t="s">
        <v>359</v>
      </c>
      <c r="D22" s="17">
        <v>460.05784299084002</v>
      </c>
      <c r="J22" s="17">
        <v>460.05784299084002</v>
      </c>
      <c r="L22" s="19" t="s">
        <v>425</v>
      </c>
      <c r="N22" s="17">
        <v>0</v>
      </c>
      <c r="O22" s="17">
        <v>454.26583321387227</v>
      </c>
      <c r="P22" s="17">
        <v>4.0222614449731955</v>
      </c>
      <c r="Q22" s="17">
        <v>1.7697483319945253</v>
      </c>
      <c r="R22" s="17">
        <v>0</v>
      </c>
    </row>
    <row r="23" spans="1:18" x14ac:dyDescent="0.2">
      <c r="A23" s="19">
        <f t="shared" si="2"/>
        <v>11</v>
      </c>
      <c r="B23" s="6" t="s">
        <v>361</v>
      </c>
      <c r="D23" s="17">
        <v>0</v>
      </c>
      <c r="J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</row>
    <row r="24" spans="1:18" x14ac:dyDescent="0.2">
      <c r="A24" s="19">
        <f t="shared" si="2"/>
        <v>12</v>
      </c>
      <c r="B24" s="6" t="s">
        <v>363</v>
      </c>
      <c r="D24" s="36">
        <f>SUM(D20:D23)</f>
        <v>460.05784299084002</v>
      </c>
      <c r="F24" s="36">
        <f>SUM(F20:F23)</f>
        <v>0</v>
      </c>
      <c r="H24" s="121"/>
      <c r="J24" s="36">
        <f>SUM(J20:J23)</f>
        <v>460.05784299084002</v>
      </c>
      <c r="N24" s="36">
        <f t="shared" ref="N24" si="3">SUM(N20:N23)</f>
        <v>0</v>
      </c>
      <c r="O24" s="36">
        <f>SUM(O20:O23)</f>
        <v>454.26583321387227</v>
      </c>
      <c r="P24" s="36">
        <f>SUM(P20:P23)</f>
        <v>4.0222614449731955</v>
      </c>
      <c r="Q24" s="36">
        <f>SUM(Q20:Q23)</f>
        <v>1.7697483319945253</v>
      </c>
      <c r="R24" s="36">
        <f>SUM(R20:R23)</f>
        <v>0</v>
      </c>
    </row>
    <row r="25" spans="1:18" x14ac:dyDescent="0.2">
      <c r="N25" s="17"/>
      <c r="O25" s="17"/>
      <c r="P25" s="17"/>
      <c r="Q25" s="17"/>
      <c r="R25" s="17"/>
    </row>
    <row r="26" spans="1:18" x14ac:dyDescent="0.2">
      <c r="B26" s="11" t="s">
        <v>364</v>
      </c>
      <c r="N26" s="17"/>
      <c r="O26" s="17"/>
      <c r="P26" s="17"/>
      <c r="Q26" s="17"/>
      <c r="R26" s="17"/>
    </row>
    <row r="27" spans="1:18" x14ac:dyDescent="0.2">
      <c r="A27" s="19">
        <f>A24+1</f>
        <v>13</v>
      </c>
      <c r="B27" s="6" t="s">
        <v>365</v>
      </c>
      <c r="D27" s="17">
        <v>4683.1560894495497</v>
      </c>
      <c r="J27" s="17">
        <v>4683.1560894495497</v>
      </c>
      <c r="L27" s="19" t="s">
        <v>427</v>
      </c>
      <c r="N27" s="17">
        <v>0</v>
      </c>
      <c r="O27" s="17">
        <v>4683.1560894495497</v>
      </c>
      <c r="P27" s="17">
        <v>0</v>
      </c>
      <c r="Q27" s="17">
        <v>0</v>
      </c>
      <c r="R27" s="17">
        <v>0</v>
      </c>
    </row>
    <row r="28" spans="1:18" x14ac:dyDescent="0.2">
      <c r="A28" s="19">
        <f>A27+1</f>
        <v>14</v>
      </c>
      <c r="B28" s="6" t="s">
        <v>367</v>
      </c>
      <c r="D28" s="17">
        <v>996.5653461040007</v>
      </c>
      <c r="J28" s="17">
        <v>996.5653461040007</v>
      </c>
      <c r="L28" s="19" t="s">
        <v>428</v>
      </c>
      <c r="N28" s="17">
        <v>0</v>
      </c>
      <c r="O28" s="17">
        <v>996.5653461040007</v>
      </c>
      <c r="P28" s="17">
        <v>0</v>
      </c>
      <c r="Q28" s="17">
        <v>0</v>
      </c>
      <c r="R28" s="17">
        <v>0</v>
      </c>
    </row>
    <row r="29" spans="1:18" x14ac:dyDescent="0.2">
      <c r="A29" s="19">
        <f t="shared" ref="A29:A34" si="4">A28+1</f>
        <v>15</v>
      </c>
      <c r="B29" s="6" t="s">
        <v>369</v>
      </c>
      <c r="D29" s="17">
        <v>23651.269496622928</v>
      </c>
      <c r="J29" s="17">
        <v>23651.269496622928</v>
      </c>
      <c r="L29" s="19" t="s">
        <v>429</v>
      </c>
      <c r="N29" s="17">
        <v>0</v>
      </c>
      <c r="O29" s="17">
        <v>23651.269496622928</v>
      </c>
      <c r="P29" s="17">
        <v>0</v>
      </c>
      <c r="Q29" s="17">
        <v>0</v>
      </c>
      <c r="R29" s="17">
        <v>0</v>
      </c>
    </row>
    <row r="30" spans="1:18" x14ac:dyDescent="0.2">
      <c r="A30" s="19">
        <f t="shared" si="4"/>
        <v>16</v>
      </c>
      <c r="B30" s="6" t="s">
        <v>371</v>
      </c>
      <c r="D30" s="17">
        <v>66563.358664251267</v>
      </c>
      <c r="J30" s="17">
        <v>66563.358664251267</v>
      </c>
      <c r="L30" s="19" t="s">
        <v>430</v>
      </c>
      <c r="N30" s="17">
        <v>0</v>
      </c>
      <c r="O30" s="17">
        <v>66563.358664251267</v>
      </c>
      <c r="P30" s="17">
        <v>0</v>
      </c>
      <c r="Q30" s="17">
        <v>0</v>
      </c>
      <c r="R30" s="17">
        <v>0</v>
      </c>
    </row>
    <row r="31" spans="1:18" x14ac:dyDescent="0.2">
      <c r="A31" s="19">
        <f t="shared" si="4"/>
        <v>17</v>
      </c>
      <c r="B31" s="6" t="s">
        <v>373</v>
      </c>
      <c r="D31" s="17">
        <v>18341.833576983983</v>
      </c>
      <c r="J31" s="17">
        <v>18341.833576983983</v>
      </c>
      <c r="L31" s="19" t="s">
        <v>431</v>
      </c>
      <c r="N31" s="17">
        <v>0</v>
      </c>
      <c r="O31" s="17">
        <v>18341.833576983983</v>
      </c>
      <c r="P31" s="17">
        <v>0</v>
      </c>
      <c r="Q31" s="17">
        <v>0</v>
      </c>
      <c r="R31" s="17">
        <v>0</v>
      </c>
    </row>
    <row r="32" spans="1:18" x14ac:dyDescent="0.2">
      <c r="A32" s="19">
        <f t="shared" si="4"/>
        <v>18</v>
      </c>
      <c r="B32" s="6" t="s">
        <v>375</v>
      </c>
      <c r="D32" s="17">
        <v>0</v>
      </c>
      <c r="J32" s="17"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</row>
    <row r="33" spans="1:18" x14ac:dyDescent="0.2">
      <c r="A33" s="19">
        <f t="shared" si="4"/>
        <v>19</v>
      </c>
      <c r="B33" s="6" t="s">
        <v>377</v>
      </c>
      <c r="D33" s="17">
        <v>0</v>
      </c>
      <c r="F33" s="17">
        <v>0</v>
      </c>
      <c r="J33" s="17">
        <v>0</v>
      </c>
      <c r="L33" s="19" t="s">
        <v>433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</row>
    <row r="34" spans="1:18" x14ac:dyDescent="0.2">
      <c r="A34" s="19">
        <f t="shared" si="4"/>
        <v>20</v>
      </c>
      <c r="B34" s="6" t="s">
        <v>380</v>
      </c>
      <c r="D34" s="36">
        <f>SUM(D27:D33)</f>
        <v>114236.18317341173</v>
      </c>
      <c r="F34" s="36">
        <f>SUM(F27:F33)</f>
        <v>0</v>
      </c>
      <c r="J34" s="36">
        <f>SUM(J27:J33)</f>
        <v>114236.18317341173</v>
      </c>
      <c r="N34" s="36">
        <f t="shared" ref="N34" si="5">SUM(N27:N33)</f>
        <v>0</v>
      </c>
      <c r="O34" s="36">
        <f>SUM(O27:O33)</f>
        <v>114236.18317341173</v>
      </c>
      <c r="P34" s="36">
        <f>SUM(P27:P33)</f>
        <v>0</v>
      </c>
      <c r="Q34" s="36">
        <f>SUM(Q27:Q33)</f>
        <v>0</v>
      </c>
      <c r="R34" s="36">
        <f>SUM(R27:R33)</f>
        <v>0</v>
      </c>
    </row>
    <row r="35" spans="1:18" x14ac:dyDescent="0.2">
      <c r="N35" s="17"/>
      <c r="O35" s="17"/>
    </row>
    <row r="36" spans="1:18" ht="13.5" thickBot="1" x14ac:dyDescent="0.25">
      <c r="A36" s="19">
        <f>A34+1</f>
        <v>21</v>
      </c>
      <c r="B36" s="6" t="s">
        <v>434</v>
      </c>
      <c r="D36" s="39">
        <f>D17+D24+D34</f>
        <v>114696.24101640256</v>
      </c>
      <c r="F36" s="39">
        <f>F17+F24+F34</f>
        <v>0</v>
      </c>
      <c r="J36" s="39">
        <f>J17+J24+J34</f>
        <v>114696.24101640256</v>
      </c>
      <c r="N36" s="39">
        <f t="shared" ref="N36:R36" si="6">N17+N24+N34</f>
        <v>0</v>
      </c>
      <c r="O36" s="39">
        <f t="shared" si="6"/>
        <v>114690.4490066256</v>
      </c>
      <c r="P36" s="39">
        <f t="shared" si="6"/>
        <v>4.0222614449731955</v>
      </c>
      <c r="Q36" s="39">
        <f t="shared" si="6"/>
        <v>1.7697483319945253</v>
      </c>
      <c r="R36" s="39">
        <f t="shared" si="6"/>
        <v>0</v>
      </c>
    </row>
    <row r="37" spans="1:18" ht="13.5" thickTop="1" x14ac:dyDescent="0.2">
      <c r="D37" s="35"/>
      <c r="N37" s="35"/>
      <c r="O37" s="35"/>
      <c r="R37" s="35"/>
    </row>
    <row r="39" spans="1:18" x14ac:dyDescent="0.2">
      <c r="A39" s="19" t="s">
        <v>397</v>
      </c>
    </row>
    <row r="40" spans="1:18" x14ac:dyDescent="0.2">
      <c r="A40" s="119" t="s">
        <v>398</v>
      </c>
      <c r="B40" s="6" t="s">
        <v>468</v>
      </c>
    </row>
  </sheetData>
  <mergeCells count="2">
    <mergeCell ref="B2:R2"/>
    <mergeCell ref="B3:R3"/>
  </mergeCells>
  <pageMargins left="1.25" right="1" top="1" bottom="1" header="0.5" footer="0.5"/>
  <pageSetup scale="50" orientation="landscape" r:id="rId1"/>
  <headerFooter>
    <oddHeader xml:space="preserve">&amp;R&amp;"Arial,Regular"&amp;10Filed: 2025-02-28
EB-2025-0064
Phase 3 Exhibit 7
Tab 3
Schedule 6
Attachment 9
Page 10 of 12&amp;"-,Regular"&amp;11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DDC4-8688-44FE-84BA-59636549A07C}">
  <dimension ref="A1:AI36"/>
  <sheetViews>
    <sheetView view="pageLayout" topLeftCell="B1" zoomScale="85" zoomScaleNormal="100" zoomScaleSheetLayoutView="80" zoomScalePageLayoutView="85" workbookViewId="0">
      <selection activeCell="H18" sqref="H1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73.150000000000006" customHeight="1" x14ac:dyDescent="0.2"/>
    <row r="2" spans="1:35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  <c r="AA2" s="245"/>
      <c r="AB2" s="245"/>
      <c r="AC2" s="245"/>
    </row>
    <row r="3" spans="1:35" ht="14.45" customHeight="1" x14ac:dyDescent="0.2">
      <c r="A3" s="245" t="s">
        <v>478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479</v>
      </c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5" spans="1:35" x14ac:dyDescent="0.2">
      <c r="D5" s="19" t="s">
        <v>327</v>
      </c>
    </row>
    <row r="6" spans="1:35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  <c r="AD6" s="19" t="s">
        <v>402</v>
      </c>
      <c r="AE6" s="19" t="s">
        <v>402</v>
      </c>
      <c r="AF6" s="19" t="s">
        <v>402</v>
      </c>
      <c r="AG6" s="19" t="s">
        <v>402</v>
      </c>
      <c r="AH6" s="19" t="s">
        <v>402</v>
      </c>
    </row>
    <row r="7" spans="1:35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18" t="s">
        <v>442</v>
      </c>
      <c r="AC7" s="18" t="s">
        <v>415</v>
      </c>
      <c r="AD7" s="18" t="s">
        <v>416</v>
      </c>
      <c r="AE7" s="18" t="s">
        <v>443</v>
      </c>
      <c r="AF7" s="18" t="s">
        <v>444</v>
      </c>
      <c r="AG7" s="18" t="s">
        <v>445</v>
      </c>
      <c r="AH7" s="18" t="s">
        <v>446</v>
      </c>
    </row>
    <row r="8" spans="1:35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  <c r="AD8" s="119" t="s">
        <v>79</v>
      </c>
      <c r="AE8" s="119" t="s">
        <v>450</v>
      </c>
      <c r="AF8" s="119" t="s">
        <v>451</v>
      </c>
      <c r="AG8" s="119" t="s">
        <v>452</v>
      </c>
      <c r="AH8" s="119" t="s">
        <v>453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454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382</v>
      </c>
      <c r="D12" s="17">
        <v>300696.92396947311</v>
      </c>
      <c r="E12" s="17">
        <v>0</v>
      </c>
      <c r="F12" s="17"/>
      <c r="G12" s="17"/>
      <c r="H12" s="17"/>
      <c r="I12" s="17"/>
      <c r="J12" s="17">
        <f>D12-F12</f>
        <v>300696.92396947311</v>
      </c>
      <c r="K12" s="17"/>
      <c r="L12" s="122" t="s">
        <v>455</v>
      </c>
      <c r="N12" s="17">
        <v>121051.84511399956</v>
      </c>
      <c r="O12" s="17">
        <v>86029.041946230369</v>
      </c>
      <c r="P12" s="17">
        <v>23440.785428899882</v>
      </c>
      <c r="Q12" s="17">
        <v>0</v>
      </c>
      <c r="R12" s="17">
        <v>0</v>
      </c>
      <c r="S12" s="17">
        <v>24550.501627820435</v>
      </c>
      <c r="T12" s="17">
        <v>0</v>
      </c>
      <c r="U12" s="17">
        <v>6878.4937770385986</v>
      </c>
      <c r="V12" s="17">
        <v>0</v>
      </c>
      <c r="W12" s="17">
        <v>32606.203132663839</v>
      </c>
      <c r="X12" s="17">
        <v>0</v>
      </c>
      <c r="Y12" s="17">
        <v>1.8706831159458783</v>
      </c>
      <c r="Z12" s="17">
        <v>25.14279373878929</v>
      </c>
      <c r="AA12" s="17">
        <v>0</v>
      </c>
      <c r="AB12" s="17">
        <v>303.0389029212663</v>
      </c>
      <c r="AC12" s="17">
        <v>2334.1416384523345</v>
      </c>
      <c r="AD12" s="17">
        <v>3475.8589245920757</v>
      </c>
      <c r="AE12" s="17">
        <v>0</v>
      </c>
      <c r="AF12" s="17">
        <v>0</v>
      </c>
      <c r="AG12" s="17">
        <v>0</v>
      </c>
      <c r="AH12" s="17">
        <v>0</v>
      </c>
      <c r="AI12" s="17"/>
    </row>
    <row r="13" spans="1:35" x14ac:dyDescent="0.2">
      <c r="A13" s="19">
        <f>A12+1</f>
        <v>2</v>
      </c>
      <c r="B13" s="6" t="s">
        <v>383</v>
      </c>
      <c r="D13" s="17">
        <v>57512.664971773804</v>
      </c>
      <c r="E13" s="17">
        <v>0</v>
      </c>
      <c r="F13" s="17"/>
      <c r="G13" s="17"/>
      <c r="H13" s="17"/>
      <c r="I13" s="17"/>
      <c r="J13" s="17">
        <f t="shared" ref="J13:J26" si="0">D13-F13</f>
        <v>57512.664971773804</v>
      </c>
      <c r="K13" s="17"/>
      <c r="L13" s="122" t="s">
        <v>456</v>
      </c>
      <c r="N13" s="17">
        <v>31016.616780964607</v>
      </c>
      <c r="O13" s="17">
        <v>22042.867860187336</v>
      </c>
      <c r="P13" s="17">
        <v>3517.5517670784843</v>
      </c>
      <c r="Q13" s="17">
        <v>0</v>
      </c>
      <c r="R13" s="17">
        <v>0</v>
      </c>
      <c r="S13" s="17">
        <v>641.80651203278103</v>
      </c>
      <c r="T13" s="17">
        <v>0</v>
      </c>
      <c r="U13" s="17">
        <v>215.49124219675542</v>
      </c>
      <c r="V13" s="17">
        <v>0</v>
      </c>
      <c r="W13" s="17">
        <v>0</v>
      </c>
      <c r="X13" s="17">
        <v>0</v>
      </c>
      <c r="Y13" s="17">
        <v>0</v>
      </c>
      <c r="Z13" s="17">
        <v>4.4978348698428929</v>
      </c>
      <c r="AA13" s="17">
        <v>0</v>
      </c>
      <c r="AB13" s="17">
        <v>0</v>
      </c>
      <c r="AC13" s="17">
        <v>73.8329744439813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</row>
    <row r="14" spans="1:35" x14ac:dyDescent="0.2">
      <c r="A14" s="19">
        <f t="shared" ref="A14:A27" si="1">A13+1</f>
        <v>3</v>
      </c>
      <c r="B14" s="6" t="s">
        <v>384</v>
      </c>
      <c r="D14" s="17">
        <v>305683.4115939769</v>
      </c>
      <c r="E14" s="17">
        <v>0</v>
      </c>
      <c r="F14" s="17"/>
      <c r="G14" s="17"/>
      <c r="H14" s="17"/>
      <c r="I14" s="17"/>
      <c r="J14" s="17">
        <f t="shared" si="0"/>
        <v>305683.4115939769</v>
      </c>
      <c r="K14" s="17"/>
      <c r="L14" s="122" t="s">
        <v>457</v>
      </c>
      <c r="N14" s="17">
        <v>167868.31424996446</v>
      </c>
      <c r="O14" s="17">
        <v>119300.53800049856</v>
      </c>
      <c r="P14" s="17">
        <v>14266.17226210845</v>
      </c>
      <c r="Q14" s="17">
        <v>0</v>
      </c>
      <c r="R14" s="17">
        <v>0</v>
      </c>
      <c r="S14" s="17">
        <v>1984.0674483145742</v>
      </c>
      <c r="T14" s="17">
        <v>232.97591602799218</v>
      </c>
      <c r="U14" s="17">
        <v>26.384507780966729</v>
      </c>
      <c r="V14" s="17">
        <v>479.0030825310219</v>
      </c>
      <c r="W14" s="17">
        <v>0</v>
      </c>
      <c r="X14" s="17">
        <v>1168.370406605492</v>
      </c>
      <c r="Y14" s="17">
        <v>342.6211682666297</v>
      </c>
      <c r="Z14" s="17">
        <v>14.964551878725711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</row>
    <row r="15" spans="1:35" x14ac:dyDescent="0.2">
      <c r="B15" s="6" t="s">
        <v>385</v>
      </c>
      <c r="D15" s="17"/>
      <c r="E15" s="17"/>
      <c r="F15" s="17"/>
      <c r="G15" s="17"/>
      <c r="H15" s="17"/>
      <c r="I15" s="17"/>
      <c r="J15" s="17"/>
      <c r="K15" s="17"/>
      <c r="L15" s="12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19">
        <f>A14+1</f>
        <v>4</v>
      </c>
      <c r="B16" s="123" t="s">
        <v>386</v>
      </c>
      <c r="D16" s="17">
        <v>150927.52203758305</v>
      </c>
      <c r="E16" s="17">
        <v>0</v>
      </c>
      <c r="F16" s="17"/>
      <c r="G16" s="17"/>
      <c r="H16" s="17"/>
      <c r="I16" s="17"/>
      <c r="J16" s="17">
        <f t="shared" si="0"/>
        <v>150927.52203758305</v>
      </c>
      <c r="K16" s="17"/>
      <c r="L16" s="122" t="s">
        <v>458</v>
      </c>
      <c r="N16" s="17">
        <v>109342.22361408165</v>
      </c>
      <c r="O16" s="17">
        <v>24662.023221804335</v>
      </c>
      <c r="P16" s="17">
        <v>9925.6225553503191</v>
      </c>
      <c r="Q16" s="17">
        <v>0</v>
      </c>
      <c r="R16" s="17">
        <v>0</v>
      </c>
      <c r="S16" s="17">
        <v>3089.5210341603383</v>
      </c>
      <c r="T16" s="17">
        <v>62.333654494609029</v>
      </c>
      <c r="U16" s="17">
        <v>1212.5541343432665</v>
      </c>
      <c r="V16" s="17">
        <v>76.211138345487399</v>
      </c>
      <c r="W16" s="17">
        <v>726.10409582205693</v>
      </c>
      <c r="X16" s="17">
        <v>14.319050254709026</v>
      </c>
      <c r="Y16" s="17">
        <v>981.40805715655642</v>
      </c>
      <c r="Z16" s="17">
        <v>692.12430787459675</v>
      </c>
      <c r="AA16" s="17">
        <v>0</v>
      </c>
      <c r="AB16" s="17">
        <v>0</v>
      </c>
      <c r="AC16" s="17">
        <v>50.042962839135647</v>
      </c>
      <c r="AD16" s="17">
        <v>93.034211056015323</v>
      </c>
      <c r="AE16" s="17">
        <v>0</v>
      </c>
      <c r="AF16" s="17">
        <v>0</v>
      </c>
      <c r="AG16" s="17">
        <v>0</v>
      </c>
      <c r="AH16" s="17">
        <v>0</v>
      </c>
      <c r="AI16" s="17"/>
    </row>
    <row r="17" spans="1:35" x14ac:dyDescent="0.2">
      <c r="A17" s="19">
        <f t="shared" si="1"/>
        <v>5</v>
      </c>
      <c r="B17" s="123" t="s">
        <v>387</v>
      </c>
      <c r="D17" s="17">
        <v>65848.377147061168</v>
      </c>
      <c r="E17" s="17">
        <v>0</v>
      </c>
      <c r="F17" s="17"/>
      <c r="G17" s="17"/>
      <c r="H17" s="17"/>
      <c r="I17" s="17"/>
      <c r="J17" s="17">
        <f t="shared" si="0"/>
        <v>65848.377147061168</v>
      </c>
      <c r="K17" s="17"/>
      <c r="L17" s="122" t="s">
        <v>459</v>
      </c>
      <c r="N17" s="17">
        <v>40146.167562685361</v>
      </c>
      <c r="O17" s="17">
        <v>13992.342429988015</v>
      </c>
      <c r="P17" s="17">
        <v>7843.9238408933006</v>
      </c>
      <c r="Q17" s="17">
        <v>0</v>
      </c>
      <c r="R17" s="17">
        <v>0</v>
      </c>
      <c r="S17" s="17">
        <v>1499.4521646033238</v>
      </c>
      <c r="T17" s="17">
        <v>30.252693581346424</v>
      </c>
      <c r="U17" s="17">
        <v>657.1486901162308</v>
      </c>
      <c r="V17" s="17">
        <v>41.302939240010851</v>
      </c>
      <c r="W17" s="17">
        <v>313.46029054037302</v>
      </c>
      <c r="X17" s="17">
        <v>6.1815567202133757</v>
      </c>
      <c r="Y17" s="17">
        <v>671.14082056923019</v>
      </c>
      <c r="Z17" s="17">
        <v>588.83528118579829</v>
      </c>
      <c r="AA17" s="17">
        <v>0</v>
      </c>
      <c r="AB17" s="17">
        <v>0</v>
      </c>
      <c r="AC17" s="17">
        <v>20.345264501337848</v>
      </c>
      <c r="AD17" s="17">
        <v>37.823612436625552</v>
      </c>
      <c r="AE17" s="17">
        <v>0</v>
      </c>
      <c r="AF17" s="17">
        <v>0</v>
      </c>
      <c r="AG17" s="17">
        <v>0</v>
      </c>
      <c r="AH17" s="17">
        <v>0</v>
      </c>
      <c r="AI17" s="17"/>
    </row>
    <row r="18" spans="1:35" x14ac:dyDescent="0.2">
      <c r="A18" s="19">
        <f t="shared" si="1"/>
        <v>6</v>
      </c>
      <c r="B18" s="6" t="s">
        <v>388</v>
      </c>
      <c r="D18" s="17">
        <v>407234.215351263</v>
      </c>
      <c r="E18" s="17">
        <v>0</v>
      </c>
      <c r="F18" s="17"/>
      <c r="G18" s="17"/>
      <c r="H18" s="17"/>
      <c r="I18" s="17"/>
      <c r="J18" s="17">
        <f t="shared" si="0"/>
        <v>407234.215351263</v>
      </c>
      <c r="K18" s="17"/>
      <c r="L18" s="122" t="s">
        <v>460</v>
      </c>
      <c r="N18" s="17">
        <v>398293.55142121384</v>
      </c>
      <c r="O18" s="17">
        <v>8836.1150186859741</v>
      </c>
      <c r="P18" s="17">
        <v>79.423949546014029</v>
      </c>
      <c r="Q18" s="17">
        <v>0</v>
      </c>
      <c r="R18" s="17">
        <v>0</v>
      </c>
      <c r="S18" s="17">
        <v>8.3057725015439505</v>
      </c>
      <c r="T18" s="17">
        <v>0</v>
      </c>
      <c r="U18" s="17">
        <v>5.0872856571956699</v>
      </c>
      <c r="V18" s="17">
        <v>0</v>
      </c>
      <c r="W18" s="17">
        <v>1.4535101877701915</v>
      </c>
      <c r="X18" s="17">
        <v>0</v>
      </c>
      <c r="Y18" s="17">
        <v>5.3987521260035676</v>
      </c>
      <c r="Z18" s="17">
        <v>4.2567084070412751</v>
      </c>
      <c r="AA18" s="17">
        <v>0</v>
      </c>
      <c r="AB18" s="17">
        <v>0</v>
      </c>
      <c r="AC18" s="17">
        <v>0.51911078134649691</v>
      </c>
      <c r="AD18" s="17">
        <v>0.10382215626929937</v>
      </c>
      <c r="AE18" s="17">
        <v>0</v>
      </c>
      <c r="AF18" s="17">
        <v>0</v>
      </c>
      <c r="AG18" s="17">
        <v>0</v>
      </c>
      <c r="AH18" s="17">
        <v>0</v>
      </c>
      <c r="AI18" s="17"/>
    </row>
    <row r="19" spans="1:35" x14ac:dyDescent="0.2">
      <c r="A19" s="19">
        <f t="shared" si="1"/>
        <v>7</v>
      </c>
      <c r="B19" s="6" t="s">
        <v>389</v>
      </c>
      <c r="D19" s="17">
        <v>582676.54740726517</v>
      </c>
      <c r="E19" s="17">
        <v>0</v>
      </c>
      <c r="F19" s="17"/>
      <c r="G19" s="17"/>
      <c r="H19" s="17"/>
      <c r="I19" s="17"/>
      <c r="J19" s="17">
        <f t="shared" si="0"/>
        <v>582676.54740726517</v>
      </c>
      <c r="K19" s="17"/>
      <c r="L19" s="122" t="s">
        <v>460</v>
      </c>
      <c r="N19" s="17">
        <v>569884.11741511384</v>
      </c>
      <c r="O19" s="17">
        <v>12642.839912507017</v>
      </c>
      <c r="P19" s="17">
        <v>113.64092445670958</v>
      </c>
      <c r="Q19" s="17">
        <v>0</v>
      </c>
      <c r="R19" s="17">
        <v>0</v>
      </c>
      <c r="S19" s="17">
        <v>11.884018243838911</v>
      </c>
      <c r="T19" s="17">
        <v>0</v>
      </c>
      <c r="U19" s="17">
        <v>7.2789611743513323</v>
      </c>
      <c r="V19" s="17">
        <v>0</v>
      </c>
      <c r="W19" s="17">
        <v>2.0797031926718095</v>
      </c>
      <c r="X19" s="17">
        <v>0</v>
      </c>
      <c r="Y19" s="17">
        <v>7.7246118584952921</v>
      </c>
      <c r="Z19" s="17">
        <v>6.0905593499674415</v>
      </c>
      <c r="AA19" s="17">
        <v>0</v>
      </c>
      <c r="AB19" s="17">
        <v>0</v>
      </c>
      <c r="AC19" s="17">
        <v>0.74275114023993194</v>
      </c>
      <c r="AD19" s="17">
        <v>0.14855022804798637</v>
      </c>
      <c r="AE19" s="17">
        <v>0</v>
      </c>
      <c r="AF19" s="17">
        <v>0</v>
      </c>
      <c r="AG19" s="17">
        <v>0</v>
      </c>
      <c r="AH19" s="17">
        <v>0</v>
      </c>
      <c r="AI19" s="17"/>
    </row>
    <row r="20" spans="1:35" x14ac:dyDescent="0.2">
      <c r="A20" s="19">
        <f t="shared" si="1"/>
        <v>8</v>
      </c>
      <c r="B20" s="6" t="s">
        <v>390</v>
      </c>
      <c r="D20" s="17">
        <v>292701.90718221996</v>
      </c>
      <c r="E20" s="17">
        <v>0</v>
      </c>
      <c r="F20" s="17"/>
      <c r="G20" s="17"/>
      <c r="H20" s="17"/>
      <c r="I20" s="17"/>
      <c r="J20" s="17">
        <f t="shared" si="0"/>
        <v>292701.90718221996</v>
      </c>
      <c r="K20" s="17"/>
      <c r="L20" s="122" t="s">
        <v>461</v>
      </c>
      <c r="N20" s="17">
        <v>233561.25364486911</v>
      </c>
      <c r="O20" s="17">
        <v>53998.799580770508</v>
      </c>
      <c r="P20" s="17">
        <v>2943.1951475881033</v>
      </c>
      <c r="Q20" s="17">
        <v>0</v>
      </c>
      <c r="R20" s="17">
        <v>0</v>
      </c>
      <c r="S20" s="17">
        <v>997.76667772223664</v>
      </c>
      <c r="T20" s="17">
        <v>0</v>
      </c>
      <c r="U20" s="17">
        <v>321.76609371917783</v>
      </c>
      <c r="V20" s="17">
        <v>11.178263293091845</v>
      </c>
      <c r="W20" s="17">
        <v>195.08729158119078</v>
      </c>
      <c r="X20" s="17">
        <v>0</v>
      </c>
      <c r="Y20" s="17">
        <v>343.39843661641373</v>
      </c>
      <c r="Z20" s="17">
        <v>284.93152533291891</v>
      </c>
      <c r="AA20" s="17">
        <v>0</v>
      </c>
      <c r="AB20" s="17">
        <v>0</v>
      </c>
      <c r="AC20" s="17">
        <v>22.609059080451242</v>
      </c>
      <c r="AD20" s="17">
        <v>21.92146164680468</v>
      </c>
      <c r="AE20" s="17">
        <v>0</v>
      </c>
      <c r="AF20" s="17">
        <v>0</v>
      </c>
      <c r="AG20" s="17">
        <v>0</v>
      </c>
      <c r="AH20" s="17">
        <v>0</v>
      </c>
      <c r="AI20" s="17"/>
    </row>
    <row r="21" spans="1:35" x14ac:dyDescent="0.2">
      <c r="A21" s="19">
        <f t="shared" si="1"/>
        <v>9</v>
      </c>
      <c r="B21" s="6" t="s">
        <v>391</v>
      </c>
      <c r="D21" s="17">
        <v>45349.940922692105</v>
      </c>
      <c r="E21" s="17">
        <v>0</v>
      </c>
      <c r="F21" s="17"/>
      <c r="G21" s="17"/>
      <c r="H21" s="17"/>
      <c r="I21" s="17"/>
      <c r="J21" s="17">
        <f t="shared" si="0"/>
        <v>45349.940922692105</v>
      </c>
      <c r="K21" s="17"/>
      <c r="L21" s="122" t="s">
        <v>462</v>
      </c>
      <c r="N21" s="17">
        <v>0</v>
      </c>
      <c r="O21" s="17">
        <v>35077.937321466699</v>
      </c>
      <c r="P21" s="17">
        <v>4001.6353227565523</v>
      </c>
      <c r="Q21" s="17">
        <v>0</v>
      </c>
      <c r="R21" s="17">
        <v>0</v>
      </c>
      <c r="S21" s="17">
        <v>3030.6995663240837</v>
      </c>
      <c r="T21" s="17">
        <v>0</v>
      </c>
      <c r="U21" s="17">
        <v>380.89470635123172</v>
      </c>
      <c r="V21" s="17">
        <v>2.7323822287879</v>
      </c>
      <c r="W21" s="17">
        <v>1837.9842693326329</v>
      </c>
      <c r="X21" s="17">
        <v>5.6544373695446728</v>
      </c>
      <c r="Y21" s="17">
        <v>448.03991942739839</v>
      </c>
      <c r="Z21" s="17">
        <v>196.28710763113909</v>
      </c>
      <c r="AA21" s="17">
        <v>0</v>
      </c>
      <c r="AB21" s="17">
        <v>0</v>
      </c>
      <c r="AC21" s="17">
        <v>66.392144778458544</v>
      </c>
      <c r="AD21" s="17">
        <v>301.68374502558294</v>
      </c>
      <c r="AE21" s="17">
        <v>0</v>
      </c>
      <c r="AF21" s="17">
        <v>0</v>
      </c>
      <c r="AG21" s="17">
        <v>0</v>
      </c>
      <c r="AH21" s="17">
        <v>0</v>
      </c>
      <c r="AI21" s="17"/>
    </row>
    <row r="22" spans="1:35" x14ac:dyDescent="0.2">
      <c r="B22" s="6" t="s">
        <v>392</v>
      </c>
      <c r="D22" s="17"/>
      <c r="E22" s="17"/>
      <c r="F22" s="17"/>
      <c r="G22" s="17"/>
      <c r="H22" s="17"/>
      <c r="I22" s="17"/>
      <c r="J22" s="17"/>
      <c r="K22" s="17"/>
      <c r="L22" s="122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19">
        <f>A21+1</f>
        <v>10</v>
      </c>
      <c r="B23" s="123" t="s">
        <v>194</v>
      </c>
      <c r="D23" s="17">
        <v>12619.21223901281</v>
      </c>
      <c r="F23" s="17"/>
      <c r="H23" s="17"/>
      <c r="J23" s="17">
        <f t="shared" si="0"/>
        <v>12619.21223901281</v>
      </c>
      <c r="L23" s="122" t="s">
        <v>463</v>
      </c>
      <c r="N23" s="17">
        <v>11089.882685992701</v>
      </c>
      <c r="O23" s="17">
        <v>246.0282839315546</v>
      </c>
      <c r="P23" s="17">
        <v>974.90116271374575</v>
      </c>
      <c r="Q23" s="17">
        <v>0</v>
      </c>
      <c r="R23" s="17">
        <v>0</v>
      </c>
      <c r="S23" s="17">
        <v>101.95044838836556</v>
      </c>
      <c r="T23" s="17">
        <v>0</v>
      </c>
      <c r="U23" s="17">
        <v>62.444649637873916</v>
      </c>
      <c r="V23" s="17">
        <v>0</v>
      </c>
      <c r="W23" s="17">
        <v>17.841328467963972</v>
      </c>
      <c r="X23" s="17">
        <v>0</v>
      </c>
      <c r="Y23" s="17">
        <v>66.267791452437621</v>
      </c>
      <c r="Z23" s="17">
        <v>52.249604799037343</v>
      </c>
      <c r="AA23" s="17">
        <v>0</v>
      </c>
      <c r="AB23" s="17">
        <v>0</v>
      </c>
      <c r="AC23" s="17">
        <v>6.3719030242728474</v>
      </c>
      <c r="AD23" s="17">
        <v>1.2743806048545696</v>
      </c>
      <c r="AE23" s="17">
        <v>0</v>
      </c>
      <c r="AF23" s="17">
        <v>0</v>
      </c>
      <c r="AG23" s="17">
        <v>0</v>
      </c>
      <c r="AH23" s="17">
        <v>0</v>
      </c>
      <c r="AI23" s="17"/>
    </row>
    <row r="24" spans="1:35" x14ac:dyDescent="0.2">
      <c r="A24" s="19">
        <f t="shared" si="1"/>
        <v>11</v>
      </c>
      <c r="B24" s="123" t="s">
        <v>29</v>
      </c>
      <c r="D24" s="17">
        <v>132202.55170421681</v>
      </c>
      <c r="F24" s="17">
        <v>11615.535133857922</v>
      </c>
      <c r="H24" s="122" t="s">
        <v>393</v>
      </c>
      <c r="J24" s="17">
        <f t="shared" si="0"/>
        <v>120587.01657035889</v>
      </c>
      <c r="L24" s="122" t="s">
        <v>460</v>
      </c>
      <c r="N24" s="17">
        <v>126699.19968700412</v>
      </c>
      <c r="O24" s="17">
        <v>2810.8130227443153</v>
      </c>
      <c r="P24" s="17">
        <v>2029.507535370597</v>
      </c>
      <c r="Q24" s="17">
        <v>0</v>
      </c>
      <c r="R24" s="17">
        <v>0</v>
      </c>
      <c r="S24" s="17">
        <v>212.23608213025855</v>
      </c>
      <c r="T24" s="17">
        <v>0</v>
      </c>
      <c r="U24" s="17">
        <v>129.99460030478335</v>
      </c>
      <c r="V24" s="17">
        <v>0</v>
      </c>
      <c r="W24" s="17">
        <v>37.141314372795229</v>
      </c>
      <c r="X24" s="17">
        <v>0</v>
      </c>
      <c r="Y24" s="17">
        <v>137.95345338466805</v>
      </c>
      <c r="Z24" s="17">
        <v>108.77099209175748</v>
      </c>
      <c r="AA24" s="17">
        <v>0</v>
      </c>
      <c r="AB24" s="17">
        <v>0</v>
      </c>
      <c r="AC24" s="17">
        <v>13.26475513314116</v>
      </c>
      <c r="AD24" s="17">
        <v>2.6529510266282315</v>
      </c>
      <c r="AE24" s="17">
        <v>21.017310653740008</v>
      </c>
      <c r="AF24" s="17">
        <v>0</v>
      </c>
      <c r="AG24" s="17">
        <v>0</v>
      </c>
      <c r="AH24" s="17">
        <v>0</v>
      </c>
      <c r="AI24" s="17"/>
    </row>
    <row r="25" spans="1:35" x14ac:dyDescent="0.2">
      <c r="A25" s="19">
        <f t="shared" si="1"/>
        <v>12</v>
      </c>
      <c r="B25" s="123" t="s">
        <v>192</v>
      </c>
      <c r="D25" s="17">
        <v>16855.932785702535</v>
      </c>
      <c r="F25" s="17"/>
      <c r="H25" s="17"/>
      <c r="J25" s="17">
        <f t="shared" si="0"/>
        <v>16855.932785702535</v>
      </c>
      <c r="L25" s="122" t="s">
        <v>464</v>
      </c>
      <c r="N25" s="17">
        <v>0</v>
      </c>
      <c r="O25" s="17">
        <v>0</v>
      </c>
      <c r="P25" s="17">
        <v>12805.152513468161</v>
      </c>
      <c r="Q25" s="17">
        <v>0</v>
      </c>
      <c r="R25" s="17">
        <v>0</v>
      </c>
      <c r="S25" s="17">
        <v>1339.100916441115</v>
      </c>
      <c r="T25" s="17">
        <v>0</v>
      </c>
      <c r="U25" s="17">
        <v>820.19931132018291</v>
      </c>
      <c r="V25" s="17">
        <v>0</v>
      </c>
      <c r="W25" s="17">
        <v>234.3426603771951</v>
      </c>
      <c r="X25" s="17">
        <v>0</v>
      </c>
      <c r="Y25" s="17">
        <v>870.41559568672471</v>
      </c>
      <c r="Z25" s="17">
        <v>686.28921967607141</v>
      </c>
      <c r="AA25" s="17">
        <v>0</v>
      </c>
      <c r="AB25" s="17">
        <v>0</v>
      </c>
      <c r="AC25" s="17">
        <v>83.69380727756969</v>
      </c>
      <c r="AD25" s="17">
        <v>16.738761455513938</v>
      </c>
      <c r="AE25" s="17">
        <v>0</v>
      </c>
      <c r="AF25" s="17">
        <v>0</v>
      </c>
      <c r="AG25" s="17">
        <v>0</v>
      </c>
      <c r="AH25" s="17">
        <v>0</v>
      </c>
      <c r="AI25" s="17"/>
    </row>
    <row r="26" spans="1:35" x14ac:dyDescent="0.2">
      <c r="A26" s="19">
        <f t="shared" si="1"/>
        <v>13</v>
      </c>
      <c r="B26" s="6" t="s">
        <v>394</v>
      </c>
      <c r="D26" s="17">
        <v>0</v>
      </c>
      <c r="F26" s="17"/>
      <c r="H26" s="17"/>
      <c r="J26" s="17">
        <f t="shared" si="0"/>
        <v>0</v>
      </c>
      <c r="L26" s="122" t="s">
        <v>465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</row>
    <row r="27" spans="1:35" ht="13.5" thickBot="1" x14ac:dyDescent="0.25">
      <c r="A27" s="19">
        <f t="shared" si="1"/>
        <v>14</v>
      </c>
      <c r="B27" s="6" t="s">
        <v>395</v>
      </c>
      <c r="D27" s="131">
        <f>SUM(D12:D26)</f>
        <v>2370309.2073122398</v>
      </c>
      <c r="F27" s="131">
        <f>SUM(F12:F26)</f>
        <v>11615.535133857922</v>
      </c>
      <c r="J27" s="131">
        <f>SUM(J12:J26)</f>
        <v>2358693.6721783821</v>
      </c>
      <c r="N27" s="131">
        <f t="shared" ref="N27:AC27" si="2">SUM(N12:N26)</f>
        <v>1808953.1721758891</v>
      </c>
      <c r="O27" s="131">
        <f t="shared" si="2"/>
        <v>379639.34659881465</v>
      </c>
      <c r="P27" s="131">
        <f t="shared" si="2"/>
        <v>81941.512410230323</v>
      </c>
      <c r="Q27" s="131">
        <f t="shared" si="2"/>
        <v>0</v>
      </c>
      <c r="R27" s="131">
        <f t="shared" si="2"/>
        <v>0</v>
      </c>
      <c r="S27" s="131">
        <f t="shared" si="2"/>
        <v>37467.29226868289</v>
      </c>
      <c r="T27" s="131">
        <f t="shared" si="2"/>
        <v>325.56226410394765</v>
      </c>
      <c r="U27" s="131">
        <f t="shared" si="2"/>
        <v>10717.737959640614</v>
      </c>
      <c r="V27" s="131">
        <f t="shared" si="2"/>
        <v>610.42780563839983</v>
      </c>
      <c r="W27" s="131">
        <f t="shared" si="2"/>
        <v>35971.697596538492</v>
      </c>
      <c r="X27" s="131">
        <f t="shared" si="2"/>
        <v>1194.5254509499591</v>
      </c>
      <c r="Y27" s="131">
        <f t="shared" si="2"/>
        <v>3876.2392896605033</v>
      </c>
      <c r="Z27" s="131">
        <f t="shared" si="2"/>
        <v>2664.440486835686</v>
      </c>
      <c r="AA27" s="131">
        <f t="shared" si="2"/>
        <v>0</v>
      </c>
      <c r="AB27" s="131">
        <f t="shared" si="2"/>
        <v>303.0389029212663</v>
      </c>
      <c r="AC27" s="131">
        <f t="shared" si="2"/>
        <v>2671.9563714522687</v>
      </c>
      <c r="AD27" s="131">
        <f>SUM(AD12:AD26)</f>
        <v>3951.2404202284188</v>
      </c>
      <c r="AE27" s="131">
        <f t="shared" ref="AE27:AH27" si="3">SUM(AE12:AE26)</f>
        <v>21.017310653740008</v>
      </c>
      <c r="AF27" s="131">
        <f t="shared" si="3"/>
        <v>0</v>
      </c>
      <c r="AG27" s="131">
        <f t="shared" si="3"/>
        <v>0</v>
      </c>
      <c r="AH27" s="131">
        <f t="shared" si="3"/>
        <v>0</v>
      </c>
    </row>
    <row r="28" spans="1:35" ht="13.5" thickTop="1" x14ac:dyDescent="0.2">
      <c r="D28" s="35"/>
      <c r="AE28" s="35">
        <f>D28-SUM(N28:AD28)</f>
        <v>0</v>
      </c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1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4:31" x14ac:dyDescent="0.2">
      <c r="N34" s="35"/>
    </row>
    <row r="36" spans="4:31" x14ac:dyDescent="0.2">
      <c r="N36" s="35"/>
    </row>
  </sheetData>
  <mergeCells count="4">
    <mergeCell ref="A2:P2"/>
    <mergeCell ref="S2:AC2"/>
    <mergeCell ref="A3:P3"/>
    <mergeCell ref="S3:AC3"/>
  </mergeCells>
  <printOptions horizontalCentered="1"/>
  <pageMargins left="0.7" right="0.7" top="0.75" bottom="0.75" header="0.3" footer="0.3"/>
  <pageSetup scale="55" orientation="landscape" r:id="rId1"/>
  <headerFooter differentFirst="1">
    <oddHeader>&amp;R&amp;"Arial,Regular"&amp;10Filed: 2025-02-28
EB-2025-0064
Phase 3 Exhibit 7
Tab 3
Schedule 6
Attachment 9
Page 12 of 12</oddHeader>
    <firstHeader xml:space="preserve">&amp;R&amp;"Arial,Regular"&amp;10Filed: 2025-02-28
EB-2025-0064
Phase 3 Exhibit 7
Tab 3
Schedule 6
Attachment 9
Page 11 of 12&amp;"-,Regular"&amp;11
</firstHeader>
  </headerFooter>
  <colBreaks count="1" manualBreakCount="1">
    <brk id="16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DBC3-B9E2-4427-B62D-9C47DB73C49E}">
  <dimension ref="A1:U58"/>
  <sheetViews>
    <sheetView view="pageBreakPreview" zoomScale="85" zoomScaleNormal="100" zoomScaleSheetLayoutView="85" workbookViewId="0">
      <selection activeCell="J48" sqref="J4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20.140625" style="6" customWidth="1"/>
    <col min="7" max="7" width="1.7109375" style="6" customWidth="1"/>
    <col min="8" max="8" width="17.140625" style="6" customWidth="1"/>
    <col min="9" max="9" width="1.7109375" style="6" customWidth="1"/>
    <col min="10" max="10" width="24.140625" style="19" customWidth="1"/>
    <col min="11" max="11" width="1.7109375" style="28" customWidth="1"/>
    <col min="12" max="12" width="17.140625" style="6" customWidth="1"/>
    <col min="13" max="13" width="1.7109375" style="124" customWidth="1"/>
    <col min="14" max="14" width="20" style="19" customWidth="1"/>
    <col min="15" max="15" width="1.7109375" style="28" customWidth="1"/>
    <col min="16" max="19" width="12.85546875" style="6" customWidth="1"/>
    <col min="20" max="20" width="14.7109375" style="6" customWidth="1"/>
    <col min="21" max="21" width="11.28515625" style="6" bestFit="1" customWidth="1"/>
    <col min="22" max="16384" width="9.140625" style="6"/>
  </cols>
  <sheetData>
    <row r="1" spans="1:21" ht="51.6" customHeight="1" x14ac:dyDescent="0.2"/>
    <row r="2" spans="1:21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1" ht="14.45" customHeight="1" x14ac:dyDescent="0.2">
      <c r="A3" s="245" t="s">
        <v>480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</row>
    <row r="5" spans="1:21" x14ac:dyDescent="0.2">
      <c r="F5" s="19" t="s">
        <v>327</v>
      </c>
    </row>
    <row r="6" spans="1:21" x14ac:dyDescent="0.2">
      <c r="A6" s="19" t="s">
        <v>3</v>
      </c>
      <c r="D6" s="19" t="s">
        <v>327</v>
      </c>
      <c r="F6" s="19" t="s">
        <v>7</v>
      </c>
      <c r="H6" s="19" t="s">
        <v>328</v>
      </c>
      <c r="J6" s="19" t="s">
        <v>329</v>
      </c>
      <c r="K6" s="29"/>
      <c r="L6" s="19" t="s">
        <v>330</v>
      </c>
      <c r="N6" s="19" t="s">
        <v>88</v>
      </c>
      <c r="P6" s="246" t="s">
        <v>331</v>
      </c>
      <c r="Q6" s="246"/>
      <c r="R6" s="246"/>
      <c r="S6" s="246"/>
      <c r="T6" s="246"/>
    </row>
    <row r="7" spans="1:21" x14ac:dyDescent="0.2">
      <c r="A7" s="18" t="s">
        <v>5</v>
      </c>
      <c r="B7" s="117" t="s">
        <v>6</v>
      </c>
      <c r="D7" s="18" t="s">
        <v>332</v>
      </c>
      <c r="F7" s="18" t="s">
        <v>333</v>
      </c>
      <c r="H7" s="18" t="s">
        <v>86</v>
      </c>
      <c r="J7" s="18" t="s">
        <v>89</v>
      </c>
      <c r="K7" s="29"/>
      <c r="L7" s="18" t="s">
        <v>334</v>
      </c>
      <c r="N7" s="18" t="s">
        <v>89</v>
      </c>
      <c r="P7" s="116" t="s">
        <v>335</v>
      </c>
      <c r="Q7" s="116" t="s">
        <v>336</v>
      </c>
      <c r="R7" s="116" t="s">
        <v>337</v>
      </c>
      <c r="S7" s="116" t="s">
        <v>338</v>
      </c>
      <c r="T7" s="18" t="s">
        <v>339</v>
      </c>
    </row>
    <row r="8" spans="1:21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P8" s="119" t="s">
        <v>66</v>
      </c>
      <c r="Q8" s="119" t="s">
        <v>67</v>
      </c>
      <c r="R8" s="119" t="s">
        <v>68</v>
      </c>
      <c r="S8" s="119" t="s">
        <v>69</v>
      </c>
      <c r="T8" s="19" t="s">
        <v>70</v>
      </c>
    </row>
    <row r="9" spans="1:21" x14ac:dyDescent="0.2">
      <c r="D9" s="119"/>
      <c r="F9" s="119"/>
      <c r="H9" s="119"/>
      <c r="J9" s="119"/>
      <c r="L9" s="119"/>
      <c r="N9" s="119"/>
      <c r="P9" s="125">
        <v>4</v>
      </c>
      <c r="Q9" s="125">
        <v>6</v>
      </c>
      <c r="R9" s="125">
        <v>8</v>
      </c>
      <c r="S9" s="125">
        <v>10</v>
      </c>
      <c r="T9" s="29">
        <v>12</v>
      </c>
    </row>
    <row r="10" spans="1:21" x14ac:dyDescent="0.2">
      <c r="B10" s="11" t="s">
        <v>340</v>
      </c>
      <c r="P10" s="124"/>
      <c r="Q10" s="124"/>
      <c r="R10" s="124"/>
      <c r="S10" s="124"/>
      <c r="T10" s="124"/>
    </row>
    <row r="11" spans="1:21" x14ac:dyDescent="0.2">
      <c r="A11" s="19">
        <v>1</v>
      </c>
      <c r="B11" s="6" t="s">
        <v>341</v>
      </c>
      <c r="D11" s="17">
        <v>1878311.1040714213</v>
      </c>
      <c r="E11" s="17"/>
      <c r="F11" s="17">
        <v>1878311.1040714213</v>
      </c>
      <c r="H11" s="17"/>
      <c r="K11" s="28">
        <v>0</v>
      </c>
      <c r="L11" s="17">
        <f>F11-H11</f>
        <v>1878311.1040714213</v>
      </c>
      <c r="M11" s="6"/>
      <c r="N11" s="19" t="s">
        <v>342</v>
      </c>
      <c r="O11" s="28">
        <v>2</v>
      </c>
      <c r="P11" s="13">
        <v>104134.65440462345</v>
      </c>
      <c r="Q11" s="13">
        <v>171281.42699551882</v>
      </c>
      <c r="R11" s="13">
        <v>999739.77360232756</v>
      </c>
      <c r="S11" s="13">
        <v>603155.24906895147</v>
      </c>
      <c r="T11" s="13">
        <v>0</v>
      </c>
      <c r="U11" s="35">
        <f>F11-SUM(P11:T11)</f>
        <v>0</v>
      </c>
    </row>
    <row r="12" spans="1:21" x14ac:dyDescent="0.2">
      <c r="A12" s="19">
        <f>A11+1</f>
        <v>2</v>
      </c>
      <c r="B12" s="6" t="s">
        <v>343</v>
      </c>
      <c r="D12" s="17">
        <v>161486.41315728414</v>
      </c>
      <c r="E12" s="126"/>
      <c r="F12" s="17">
        <v>161486.41315728414</v>
      </c>
      <c r="G12" s="28"/>
      <c r="H12" s="17"/>
      <c r="K12" s="28">
        <v>0</v>
      </c>
      <c r="L12" s="17">
        <f>F12-H12</f>
        <v>161486.41315728414</v>
      </c>
      <c r="M12" s="6"/>
      <c r="N12" s="19" t="s">
        <v>344</v>
      </c>
      <c r="O12" s="28">
        <v>5</v>
      </c>
      <c r="P12" s="13">
        <v>27530.517387322485</v>
      </c>
      <c r="Q12" s="13">
        <v>118942.25897282067</v>
      </c>
      <c r="R12" s="13">
        <v>15013.636797140984</v>
      </c>
      <c r="S12" s="13">
        <v>0</v>
      </c>
      <c r="T12" s="13">
        <v>0</v>
      </c>
      <c r="U12" s="35">
        <f t="shared" ref="U12:U34" si="0">F12-SUM(P12:T12)</f>
        <v>0</v>
      </c>
    </row>
    <row r="13" spans="1:21" x14ac:dyDescent="0.2">
      <c r="A13" s="19">
        <f t="shared" ref="A13:A17" si="1">A12+1</f>
        <v>3</v>
      </c>
      <c r="B13" s="6" t="s">
        <v>345</v>
      </c>
      <c r="D13" s="17">
        <v>40328.527901042762</v>
      </c>
      <c r="E13" s="17"/>
      <c r="F13" s="17">
        <v>40328.527901042762</v>
      </c>
      <c r="H13" s="17"/>
      <c r="K13" s="28">
        <v>0</v>
      </c>
      <c r="L13" s="17">
        <f t="shared" ref="L13:L16" si="2">F13-H13</f>
        <v>40328.527901042762</v>
      </c>
      <c r="M13" s="6"/>
      <c r="N13" s="19" t="s">
        <v>346</v>
      </c>
      <c r="O13" s="28">
        <v>11</v>
      </c>
      <c r="P13" s="13">
        <v>1935.8745702546512</v>
      </c>
      <c r="Q13" s="13">
        <v>4921.5952390358507</v>
      </c>
      <c r="R13" s="13">
        <v>19702.407862062744</v>
      </c>
      <c r="S13" s="13">
        <v>13768.650229689516</v>
      </c>
      <c r="T13" s="13">
        <v>0</v>
      </c>
      <c r="U13" s="35">
        <f t="shared" si="0"/>
        <v>0</v>
      </c>
    </row>
    <row r="14" spans="1:21" x14ac:dyDescent="0.2">
      <c r="A14" s="19">
        <f t="shared" si="1"/>
        <v>4</v>
      </c>
      <c r="B14" s="6" t="s">
        <v>347</v>
      </c>
      <c r="D14" s="17">
        <v>152523.42553920622</v>
      </c>
      <c r="E14" s="17"/>
      <c r="F14" s="17">
        <v>152523.42553920622</v>
      </c>
      <c r="H14" s="17"/>
      <c r="K14" s="28">
        <v>0</v>
      </c>
      <c r="L14" s="17">
        <f t="shared" si="2"/>
        <v>152523.42553920622</v>
      </c>
      <c r="M14" s="6"/>
      <c r="N14" s="19" t="s">
        <v>349</v>
      </c>
      <c r="O14" s="28">
        <v>14</v>
      </c>
      <c r="P14" s="13">
        <v>16638.490695454806</v>
      </c>
      <c r="Q14" s="13">
        <v>94878.992156689143</v>
      </c>
      <c r="R14" s="13">
        <v>39862.356280504915</v>
      </c>
      <c r="S14" s="13">
        <v>1143.5864065573767</v>
      </c>
      <c r="T14" s="13">
        <v>0</v>
      </c>
      <c r="U14" s="35">
        <f t="shared" si="0"/>
        <v>0</v>
      </c>
    </row>
    <row r="15" spans="1:21" x14ac:dyDescent="0.2">
      <c r="A15" s="19">
        <f t="shared" si="1"/>
        <v>5</v>
      </c>
      <c r="B15" s="6" t="s">
        <v>350</v>
      </c>
      <c r="D15" s="17">
        <v>14888.543237034275</v>
      </c>
      <c r="E15" s="17"/>
      <c r="F15" s="17">
        <v>14888.543237034275</v>
      </c>
      <c r="H15" s="17"/>
      <c r="K15" s="28">
        <v>0</v>
      </c>
      <c r="L15" s="17">
        <f t="shared" si="2"/>
        <v>14888.543237034275</v>
      </c>
      <c r="M15" s="6"/>
      <c r="N15" s="19" t="s">
        <v>351</v>
      </c>
      <c r="O15" s="28">
        <v>20</v>
      </c>
      <c r="P15" s="13">
        <v>2349.3688172958259</v>
      </c>
      <c r="Q15" s="13">
        <v>11975.321647742401</v>
      </c>
      <c r="R15" s="13">
        <v>442.02141430753238</v>
      </c>
      <c r="S15" s="13">
        <v>121.83135768851581</v>
      </c>
      <c r="T15" s="13">
        <v>0</v>
      </c>
      <c r="U15" s="35">
        <f t="shared" si="0"/>
        <v>0</v>
      </c>
    </row>
    <row r="16" spans="1:21" x14ac:dyDescent="0.2">
      <c r="A16" s="19">
        <f t="shared" si="1"/>
        <v>6</v>
      </c>
      <c r="B16" s="6" t="s">
        <v>219</v>
      </c>
      <c r="D16" s="17">
        <v>0</v>
      </c>
      <c r="E16" s="17"/>
      <c r="F16" s="17">
        <v>0</v>
      </c>
      <c r="H16" s="17"/>
      <c r="K16" s="28">
        <v>0</v>
      </c>
      <c r="L16" s="17">
        <f t="shared" si="2"/>
        <v>0</v>
      </c>
      <c r="M16" s="6"/>
      <c r="N16" s="19" t="s">
        <v>352</v>
      </c>
      <c r="O16" s="28">
        <v>23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35">
        <f t="shared" si="0"/>
        <v>0</v>
      </c>
    </row>
    <row r="17" spans="1:21" x14ac:dyDescent="0.2">
      <c r="A17" s="19">
        <f t="shared" si="1"/>
        <v>7</v>
      </c>
      <c r="B17" s="6" t="s">
        <v>353</v>
      </c>
      <c r="D17" s="37">
        <f>SUM(D11:D16)</f>
        <v>2247538.0139059885</v>
      </c>
      <c r="E17" s="17"/>
      <c r="F17" s="37">
        <f>SUM(F11:F16)</f>
        <v>2247538.0139059885</v>
      </c>
      <c r="H17" s="37">
        <f>SUM(H11:H16)</f>
        <v>0</v>
      </c>
      <c r="L17" s="36">
        <f>SUM(L11:L16)</f>
        <v>2247538.0139059885</v>
      </c>
      <c r="M17" s="6"/>
      <c r="P17" s="36">
        <f t="shared" ref="P17:T17" si="3">SUM(P11:P16)</f>
        <v>152588.90587495122</v>
      </c>
      <c r="Q17" s="36">
        <f t="shared" si="3"/>
        <v>401999.59501180693</v>
      </c>
      <c r="R17" s="36">
        <f t="shared" si="3"/>
        <v>1074760.1959563438</v>
      </c>
      <c r="S17" s="36">
        <f t="shared" si="3"/>
        <v>618189.3170628869</v>
      </c>
      <c r="T17" s="36">
        <f t="shared" si="3"/>
        <v>0</v>
      </c>
      <c r="U17" s="35">
        <f t="shared" si="0"/>
        <v>0</v>
      </c>
    </row>
    <row r="18" spans="1:21" x14ac:dyDescent="0.2">
      <c r="D18" s="17"/>
      <c r="E18" s="17"/>
      <c r="F18" s="17"/>
      <c r="M18" s="6"/>
      <c r="P18" s="17" t="s">
        <v>224</v>
      </c>
      <c r="Q18" s="17"/>
      <c r="R18" s="17"/>
      <c r="S18" s="17"/>
      <c r="U18" s="35">
        <f t="shared" si="0"/>
        <v>0</v>
      </c>
    </row>
    <row r="19" spans="1:21" x14ac:dyDescent="0.2">
      <c r="B19" s="11" t="s">
        <v>354</v>
      </c>
      <c r="D19" s="17"/>
      <c r="E19" s="17"/>
      <c r="F19" s="17"/>
      <c r="M19" s="6"/>
      <c r="P19" s="17"/>
      <c r="Q19" s="17"/>
      <c r="R19" s="17"/>
      <c r="S19" s="17"/>
      <c r="U19" s="35">
        <f t="shared" si="0"/>
        <v>0</v>
      </c>
    </row>
    <row r="20" spans="1:21" x14ac:dyDescent="0.2">
      <c r="A20" s="19">
        <f>A17+1</f>
        <v>8</v>
      </c>
      <c r="B20" s="6" t="s">
        <v>355</v>
      </c>
      <c r="D20" s="17">
        <v>10261.28838620118</v>
      </c>
      <c r="E20" s="17"/>
      <c r="F20" s="17">
        <v>10261.28838620118</v>
      </c>
      <c r="H20" s="17"/>
      <c r="K20" s="28">
        <v>0</v>
      </c>
      <c r="L20" s="17">
        <f>F20-H20</f>
        <v>10261.28838620118</v>
      </c>
      <c r="M20" s="6"/>
      <c r="N20" s="19" t="s">
        <v>346</v>
      </c>
      <c r="O20" s="28">
        <v>11</v>
      </c>
      <c r="P20" s="13">
        <v>492.5686177695224</v>
      </c>
      <c r="Q20" s="13">
        <v>1252.262621433196</v>
      </c>
      <c r="R20" s="13">
        <v>5013.1284105204286</v>
      </c>
      <c r="S20" s="13">
        <v>3503.3287364780331</v>
      </c>
      <c r="T20" s="13">
        <v>0</v>
      </c>
      <c r="U20" s="35">
        <f t="shared" si="0"/>
        <v>0</v>
      </c>
    </row>
    <row r="21" spans="1:21" x14ac:dyDescent="0.2">
      <c r="A21" s="19">
        <f>A20+1</f>
        <v>9</v>
      </c>
      <c r="B21" s="6" t="s">
        <v>356</v>
      </c>
      <c r="D21" s="17">
        <v>2984.6043876559602</v>
      </c>
      <c r="E21" s="17"/>
      <c r="F21" s="17">
        <v>2984.6043876559602</v>
      </c>
      <c r="H21" s="17"/>
      <c r="K21" s="28">
        <v>0</v>
      </c>
      <c r="L21" s="17">
        <f t="shared" ref="L21:L23" si="4">F21-H21</f>
        <v>2984.6043876559602</v>
      </c>
      <c r="M21" s="6"/>
      <c r="N21" s="19" t="s">
        <v>358</v>
      </c>
      <c r="O21" s="28">
        <v>28</v>
      </c>
      <c r="P21" s="13">
        <v>171.62936006219579</v>
      </c>
      <c r="Q21" s="13">
        <v>349.50269297048015</v>
      </c>
      <c r="R21" s="13">
        <v>1444.6421095510475</v>
      </c>
      <c r="S21" s="13">
        <v>1018.8302250722368</v>
      </c>
      <c r="T21" s="13">
        <v>0</v>
      </c>
      <c r="U21" s="35">
        <f t="shared" si="0"/>
        <v>0</v>
      </c>
    </row>
    <row r="22" spans="1:21" x14ac:dyDescent="0.2">
      <c r="A22" s="19">
        <f t="shared" ref="A22:A24" si="5">A21+1</f>
        <v>10</v>
      </c>
      <c r="B22" s="6" t="s">
        <v>359</v>
      </c>
      <c r="D22" s="17">
        <v>0</v>
      </c>
      <c r="E22" s="17"/>
      <c r="F22" s="17">
        <v>0</v>
      </c>
      <c r="H22" s="17"/>
      <c r="K22" s="28">
        <v>0</v>
      </c>
      <c r="L22" s="17">
        <f t="shared" si="4"/>
        <v>0</v>
      </c>
      <c r="M22" s="6"/>
      <c r="N22" s="19" t="s">
        <v>360</v>
      </c>
      <c r="O22" s="28">
        <v>34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35">
        <f t="shared" si="0"/>
        <v>0</v>
      </c>
    </row>
    <row r="23" spans="1:21" x14ac:dyDescent="0.2">
      <c r="A23" s="19">
        <f t="shared" si="5"/>
        <v>11</v>
      </c>
      <c r="B23" s="6" t="s">
        <v>361</v>
      </c>
      <c r="D23" s="17">
        <v>14135.587472300971</v>
      </c>
      <c r="E23" s="17"/>
      <c r="F23" s="17">
        <v>14135.587472300971</v>
      </c>
      <c r="H23" s="17"/>
      <c r="K23" s="28">
        <v>0</v>
      </c>
      <c r="L23" s="17">
        <f t="shared" si="4"/>
        <v>14135.587472300971</v>
      </c>
      <c r="M23" s="6"/>
      <c r="N23" s="19" t="s">
        <v>362</v>
      </c>
      <c r="O23" s="28">
        <v>37</v>
      </c>
      <c r="P23" s="13">
        <v>656.84290940717995</v>
      </c>
      <c r="Q23" s="13">
        <v>1507.1905487294528</v>
      </c>
      <c r="R23" s="13">
        <v>6717.7666581869134</v>
      </c>
      <c r="S23" s="13">
        <v>5253.7873559774252</v>
      </c>
      <c r="T23" s="13">
        <v>0</v>
      </c>
      <c r="U23" s="35">
        <f t="shared" si="0"/>
        <v>0</v>
      </c>
    </row>
    <row r="24" spans="1:21" x14ac:dyDescent="0.2">
      <c r="A24" s="19">
        <f t="shared" si="5"/>
        <v>12</v>
      </c>
      <c r="B24" s="6" t="s">
        <v>363</v>
      </c>
      <c r="D24" s="36">
        <f>SUM(D20:D23)</f>
        <v>27381.480246158113</v>
      </c>
      <c r="F24" s="36">
        <f>SUM(F20:F23)</f>
        <v>27381.480246158113</v>
      </c>
      <c r="H24" s="36">
        <f>SUM(H20:H23)</f>
        <v>0</v>
      </c>
      <c r="J24" s="121"/>
      <c r="L24" s="36">
        <f>SUM(L20:L23)</f>
        <v>27381.480246158113</v>
      </c>
      <c r="M24" s="6"/>
      <c r="P24" s="36">
        <f t="shared" ref="P24:T24" si="6">SUM(P20:P23)</f>
        <v>1321.040887238898</v>
      </c>
      <c r="Q24" s="36">
        <f t="shared" si="6"/>
        <v>3108.9558631331292</v>
      </c>
      <c r="R24" s="36">
        <f t="shared" si="6"/>
        <v>13175.53717825839</v>
      </c>
      <c r="S24" s="36">
        <f t="shared" si="6"/>
        <v>9775.9463175276942</v>
      </c>
      <c r="T24" s="36">
        <f t="shared" si="6"/>
        <v>0</v>
      </c>
      <c r="U24" s="35">
        <f t="shared" si="0"/>
        <v>0</v>
      </c>
    </row>
    <row r="25" spans="1:21" x14ac:dyDescent="0.2">
      <c r="D25" s="35"/>
      <c r="M25" s="6"/>
      <c r="P25" s="17"/>
      <c r="Q25" s="17"/>
      <c r="R25" s="17"/>
      <c r="S25" s="17"/>
      <c r="U25" s="35">
        <f t="shared" si="0"/>
        <v>0</v>
      </c>
    </row>
    <row r="26" spans="1:21" x14ac:dyDescent="0.2">
      <c r="B26" s="11" t="s">
        <v>364</v>
      </c>
      <c r="M26" s="6"/>
      <c r="P26" s="17"/>
      <c r="Q26" s="17"/>
      <c r="R26" s="17"/>
      <c r="S26" s="17"/>
      <c r="U26" s="35">
        <f t="shared" si="0"/>
        <v>0</v>
      </c>
    </row>
    <row r="27" spans="1:21" x14ac:dyDescent="0.2">
      <c r="A27" s="19">
        <f>A24+1</f>
        <v>13</v>
      </c>
      <c r="B27" s="6" t="s">
        <v>365</v>
      </c>
      <c r="D27" s="17">
        <v>0</v>
      </c>
      <c r="E27" s="17"/>
      <c r="F27" s="17">
        <v>0</v>
      </c>
      <c r="H27" s="17"/>
      <c r="K27" s="28">
        <v>0</v>
      </c>
      <c r="L27" s="17">
        <f>F27-H27</f>
        <v>0</v>
      </c>
      <c r="M27" s="6"/>
      <c r="N27" s="19" t="s">
        <v>366</v>
      </c>
      <c r="O27" s="28">
        <v>42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35">
        <f t="shared" si="0"/>
        <v>0</v>
      </c>
    </row>
    <row r="28" spans="1:21" x14ac:dyDescent="0.2">
      <c r="A28" s="19">
        <f>A27+1</f>
        <v>14</v>
      </c>
      <c r="B28" s="6" t="s">
        <v>367</v>
      </c>
      <c r="D28" s="17">
        <v>0</v>
      </c>
      <c r="E28" s="17"/>
      <c r="F28" s="17">
        <v>0</v>
      </c>
      <c r="H28" s="17"/>
      <c r="K28" s="28">
        <v>0</v>
      </c>
      <c r="L28" s="17">
        <f t="shared" ref="L28:L33" si="7">F28-H28</f>
        <v>0</v>
      </c>
      <c r="M28" s="6"/>
      <c r="N28" s="19" t="s">
        <v>368</v>
      </c>
      <c r="O28" s="28">
        <v>45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35">
        <f t="shared" si="0"/>
        <v>0</v>
      </c>
    </row>
    <row r="29" spans="1:21" x14ac:dyDescent="0.2">
      <c r="A29" s="19">
        <f t="shared" ref="A29:A34" si="8">A28+1</f>
        <v>15</v>
      </c>
      <c r="B29" s="6" t="s">
        <v>369</v>
      </c>
      <c r="D29" s="17">
        <v>0</v>
      </c>
      <c r="E29" s="17"/>
      <c r="F29" s="17">
        <v>0</v>
      </c>
      <c r="H29" s="17"/>
      <c r="K29" s="28">
        <v>0</v>
      </c>
      <c r="L29" s="17">
        <f t="shared" si="7"/>
        <v>0</v>
      </c>
      <c r="M29" s="6"/>
      <c r="N29" s="19" t="s">
        <v>370</v>
      </c>
      <c r="O29" s="28">
        <v>48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35">
        <f t="shared" si="0"/>
        <v>0</v>
      </c>
    </row>
    <row r="30" spans="1:21" x14ac:dyDescent="0.2">
      <c r="A30" s="19">
        <f t="shared" si="8"/>
        <v>16</v>
      </c>
      <c r="B30" s="6" t="s">
        <v>371</v>
      </c>
      <c r="D30" s="17">
        <v>0</v>
      </c>
      <c r="E30" s="17"/>
      <c r="F30" s="17">
        <v>0</v>
      </c>
      <c r="H30" s="17"/>
      <c r="K30" s="28">
        <v>0</v>
      </c>
      <c r="L30" s="17">
        <f t="shared" si="7"/>
        <v>0</v>
      </c>
      <c r="M30" s="6"/>
      <c r="N30" s="19" t="s">
        <v>372</v>
      </c>
      <c r="O30" s="28">
        <v>51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35">
        <f t="shared" si="0"/>
        <v>0</v>
      </c>
    </row>
    <row r="31" spans="1:21" x14ac:dyDescent="0.2">
      <c r="A31" s="19">
        <f t="shared" si="8"/>
        <v>17</v>
      </c>
      <c r="B31" s="6" t="s">
        <v>373</v>
      </c>
      <c r="D31" s="17">
        <v>0</v>
      </c>
      <c r="E31" s="17"/>
      <c r="F31" s="17">
        <v>0</v>
      </c>
      <c r="H31" s="17"/>
      <c r="K31" s="28">
        <v>0</v>
      </c>
      <c r="L31" s="17">
        <f t="shared" si="7"/>
        <v>0</v>
      </c>
      <c r="M31" s="6"/>
      <c r="N31" s="19" t="s">
        <v>374</v>
      </c>
      <c r="O31" s="28">
        <v>54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35">
        <f t="shared" si="0"/>
        <v>0</v>
      </c>
    </row>
    <row r="32" spans="1:21" x14ac:dyDescent="0.2">
      <c r="A32" s="19">
        <f t="shared" si="8"/>
        <v>18</v>
      </c>
      <c r="B32" s="6" t="s">
        <v>375</v>
      </c>
      <c r="D32" s="17">
        <v>1294.5219427863499</v>
      </c>
      <c r="E32" s="17"/>
      <c r="F32" s="17">
        <v>1294.5219427863499</v>
      </c>
      <c r="H32" s="17"/>
      <c r="K32" s="28">
        <v>0</v>
      </c>
      <c r="L32" s="17">
        <f t="shared" si="7"/>
        <v>1294.5219427863499</v>
      </c>
      <c r="M32" s="6"/>
      <c r="N32" s="19" t="s">
        <v>376</v>
      </c>
      <c r="O32" s="28">
        <v>57</v>
      </c>
      <c r="P32" s="13">
        <v>0</v>
      </c>
      <c r="Q32" s="13">
        <v>0</v>
      </c>
      <c r="R32" s="13">
        <v>0</v>
      </c>
      <c r="S32" s="13">
        <v>1294.5219427863499</v>
      </c>
      <c r="T32" s="13">
        <v>0</v>
      </c>
      <c r="U32" s="35">
        <f t="shared" si="0"/>
        <v>0</v>
      </c>
    </row>
    <row r="33" spans="1:21" x14ac:dyDescent="0.2">
      <c r="A33" s="19">
        <f t="shared" si="8"/>
        <v>19</v>
      </c>
      <c r="B33" s="6" t="s">
        <v>377</v>
      </c>
      <c r="D33" s="17">
        <v>29913.696260682678</v>
      </c>
      <c r="E33" s="17"/>
      <c r="F33" s="17">
        <v>29913.696260682678</v>
      </c>
      <c r="H33" s="17">
        <v>18533.95038585359</v>
      </c>
      <c r="J33" s="19" t="s">
        <v>378</v>
      </c>
      <c r="K33" s="28">
        <v>60</v>
      </c>
      <c r="L33" s="17">
        <f t="shared" si="7"/>
        <v>11379.745874829088</v>
      </c>
      <c r="M33" s="6"/>
      <c r="N33" s="19" t="s">
        <v>379</v>
      </c>
      <c r="O33" s="28">
        <v>63</v>
      </c>
      <c r="P33" s="13">
        <v>664.44573542758917</v>
      </c>
      <c r="Q33" s="13">
        <v>870.27888791545456</v>
      </c>
      <c r="R33" s="13">
        <v>3042.5878118569563</v>
      </c>
      <c r="S33" s="13">
        <v>4680.2587595675122</v>
      </c>
      <c r="T33" s="13">
        <v>20656.12506591517</v>
      </c>
      <c r="U33" s="35">
        <f t="shared" si="0"/>
        <v>0</v>
      </c>
    </row>
    <row r="34" spans="1:21" x14ac:dyDescent="0.2">
      <c r="A34" s="19">
        <f t="shared" si="8"/>
        <v>20</v>
      </c>
      <c r="B34" s="6" t="s">
        <v>380</v>
      </c>
      <c r="D34" s="36">
        <f>SUM(D27:D33)</f>
        <v>31208.218203469027</v>
      </c>
      <c r="F34" s="36">
        <f>SUM(F27:F33)</f>
        <v>31208.218203469027</v>
      </c>
      <c r="H34" s="36">
        <f>SUM(H27:H33)</f>
        <v>18533.95038585359</v>
      </c>
      <c r="L34" s="36">
        <f>SUM(L27:L33)</f>
        <v>12674.267817615439</v>
      </c>
      <c r="M34" s="6"/>
      <c r="P34" s="36">
        <f t="shared" ref="P34:T34" si="9">SUM(P27:P33)</f>
        <v>664.44573542758917</v>
      </c>
      <c r="Q34" s="36">
        <f t="shared" si="9"/>
        <v>870.27888791545456</v>
      </c>
      <c r="R34" s="36">
        <f t="shared" si="9"/>
        <v>3042.5878118569563</v>
      </c>
      <c r="S34" s="36">
        <f t="shared" si="9"/>
        <v>5974.7807023538626</v>
      </c>
      <c r="T34" s="36">
        <f t="shared" si="9"/>
        <v>20656.12506591517</v>
      </c>
      <c r="U34" s="35">
        <f t="shared" si="0"/>
        <v>0</v>
      </c>
    </row>
    <row r="35" spans="1:21" x14ac:dyDescent="0.2">
      <c r="D35" s="35"/>
      <c r="P35" s="17"/>
      <c r="Q35" s="17"/>
      <c r="R35" s="17"/>
      <c r="S35" s="17"/>
    </row>
    <row r="36" spans="1:21" x14ac:dyDescent="0.2">
      <c r="B36" s="11" t="s">
        <v>381</v>
      </c>
      <c r="P36" s="17"/>
      <c r="Q36" s="17"/>
      <c r="R36" s="17"/>
      <c r="S36" s="17"/>
    </row>
    <row r="37" spans="1:21" x14ac:dyDescent="0.2">
      <c r="A37" s="19">
        <f>A34+1</f>
        <v>21</v>
      </c>
      <c r="B37" s="6" t="s">
        <v>382</v>
      </c>
      <c r="D37" s="17">
        <v>10709.990086266376</v>
      </c>
      <c r="E37" s="17">
        <v>0</v>
      </c>
      <c r="F37" s="17">
        <v>10709.990086266376</v>
      </c>
      <c r="G37" s="17"/>
      <c r="H37" s="17"/>
      <c r="I37" s="17"/>
      <c r="J37" s="122"/>
      <c r="K37" s="17"/>
      <c r="L37" s="17">
        <f>F37-H37</f>
        <v>10709.990086266376</v>
      </c>
      <c r="P37" s="17"/>
      <c r="Q37" s="17"/>
      <c r="R37" s="17"/>
      <c r="S37" s="17"/>
    </row>
    <row r="38" spans="1:21" x14ac:dyDescent="0.2">
      <c r="A38" s="19">
        <f>A37+1</f>
        <v>22</v>
      </c>
      <c r="B38" s="6" t="s">
        <v>383</v>
      </c>
      <c r="D38" s="17">
        <v>0</v>
      </c>
      <c r="E38" s="17">
        <v>0</v>
      </c>
      <c r="F38" s="17">
        <v>0</v>
      </c>
      <c r="G38" s="17"/>
      <c r="H38" s="17"/>
      <c r="I38" s="17"/>
      <c r="J38" s="122"/>
      <c r="K38" s="17"/>
      <c r="L38" s="17">
        <f>F38-H38</f>
        <v>0</v>
      </c>
      <c r="P38" s="17"/>
      <c r="Q38" s="17"/>
      <c r="R38" s="17"/>
      <c r="S38" s="17"/>
    </row>
    <row r="39" spans="1:21" x14ac:dyDescent="0.2">
      <c r="A39" s="19">
        <f t="shared" ref="A39:A52" si="10">A38+1</f>
        <v>23</v>
      </c>
      <c r="B39" s="6" t="s">
        <v>384</v>
      </c>
      <c r="D39" s="17">
        <v>0</v>
      </c>
      <c r="E39" s="17">
        <v>0</v>
      </c>
      <c r="F39" s="17">
        <v>0</v>
      </c>
      <c r="G39" s="17"/>
      <c r="H39" s="17"/>
      <c r="I39" s="17"/>
      <c r="J39" s="122"/>
      <c r="K39" s="17"/>
      <c r="L39" s="17">
        <f>F39-H39</f>
        <v>0</v>
      </c>
      <c r="P39" s="17"/>
      <c r="Q39" s="17"/>
      <c r="R39" s="17"/>
      <c r="S39" s="17"/>
    </row>
    <row r="40" spans="1:21" x14ac:dyDescent="0.2">
      <c r="B40" s="6" t="s">
        <v>385</v>
      </c>
      <c r="D40" s="17"/>
      <c r="E40" s="17"/>
      <c r="F40" s="17"/>
      <c r="G40" s="17"/>
      <c r="H40" s="17"/>
      <c r="I40" s="17"/>
      <c r="J40" s="122"/>
      <c r="K40" s="17"/>
      <c r="L40" s="17"/>
    </row>
    <row r="41" spans="1:21" x14ac:dyDescent="0.2">
      <c r="A41" s="19">
        <f>A39+1</f>
        <v>24</v>
      </c>
      <c r="B41" s="123" t="s">
        <v>386</v>
      </c>
      <c r="D41" s="17">
        <v>0</v>
      </c>
      <c r="E41" s="17">
        <v>0</v>
      </c>
      <c r="F41" s="17">
        <v>0</v>
      </c>
      <c r="G41" s="17"/>
      <c r="H41" s="17"/>
      <c r="I41" s="17"/>
      <c r="J41" s="122"/>
      <c r="K41" s="17"/>
      <c r="L41" s="17">
        <f t="shared" ref="L41:L46" si="11">F41-H41</f>
        <v>0</v>
      </c>
      <c r="P41" s="17"/>
      <c r="Q41" s="17"/>
      <c r="R41" s="17"/>
      <c r="S41" s="17"/>
    </row>
    <row r="42" spans="1:21" x14ac:dyDescent="0.2">
      <c r="A42" s="19">
        <f t="shared" si="10"/>
        <v>25</v>
      </c>
      <c r="B42" s="123" t="s">
        <v>387</v>
      </c>
      <c r="D42" s="17">
        <v>0</v>
      </c>
      <c r="E42" s="17">
        <v>0</v>
      </c>
      <c r="F42" s="17">
        <v>0</v>
      </c>
      <c r="G42" s="17"/>
      <c r="H42" s="17"/>
      <c r="I42" s="17"/>
      <c r="J42" s="122"/>
      <c r="K42" s="17"/>
      <c r="L42" s="17">
        <f t="shared" si="11"/>
        <v>0</v>
      </c>
      <c r="P42" s="17"/>
      <c r="Q42" s="17"/>
      <c r="R42" s="17"/>
      <c r="S42" s="17"/>
    </row>
    <row r="43" spans="1:21" x14ac:dyDescent="0.2">
      <c r="A43" s="19">
        <f t="shared" si="10"/>
        <v>26</v>
      </c>
      <c r="B43" s="6" t="s">
        <v>388</v>
      </c>
      <c r="D43" s="17">
        <v>0</v>
      </c>
      <c r="E43" s="17">
        <v>0</v>
      </c>
      <c r="F43" s="17">
        <v>0</v>
      </c>
      <c r="G43" s="17"/>
      <c r="H43" s="17"/>
      <c r="I43" s="17"/>
      <c r="J43" s="122"/>
      <c r="K43" s="17"/>
      <c r="L43" s="17">
        <f t="shared" si="11"/>
        <v>0</v>
      </c>
      <c r="P43" s="17"/>
      <c r="Q43" s="17"/>
      <c r="R43" s="17"/>
      <c r="S43" s="17"/>
    </row>
    <row r="44" spans="1:21" x14ac:dyDescent="0.2">
      <c r="A44" s="19">
        <f t="shared" si="10"/>
        <v>27</v>
      </c>
      <c r="B44" s="6" t="s">
        <v>389</v>
      </c>
      <c r="D44" s="17">
        <v>0</v>
      </c>
      <c r="E44" s="17">
        <v>0</v>
      </c>
      <c r="F44" s="17">
        <v>0</v>
      </c>
      <c r="G44" s="17"/>
      <c r="H44" s="17"/>
      <c r="I44" s="17"/>
      <c r="J44" s="122"/>
      <c r="K44" s="17"/>
      <c r="L44" s="17">
        <f t="shared" si="11"/>
        <v>0</v>
      </c>
      <c r="P44" s="17"/>
      <c r="Q44" s="17"/>
      <c r="R44" s="17"/>
      <c r="S44" s="17"/>
    </row>
    <row r="45" spans="1:21" x14ac:dyDescent="0.2">
      <c r="A45" s="19">
        <f t="shared" si="10"/>
        <v>28</v>
      </c>
      <c r="B45" s="6" t="s">
        <v>390</v>
      </c>
      <c r="D45" s="17">
        <v>0</v>
      </c>
      <c r="E45" s="17">
        <v>0</v>
      </c>
      <c r="F45" s="17">
        <v>0</v>
      </c>
      <c r="G45" s="17"/>
      <c r="H45" s="17"/>
      <c r="I45" s="17"/>
      <c r="J45" s="122"/>
      <c r="K45" s="17"/>
      <c r="L45" s="17">
        <f t="shared" si="11"/>
        <v>0</v>
      </c>
      <c r="P45" s="17"/>
      <c r="Q45" s="17"/>
      <c r="R45" s="17"/>
      <c r="S45" s="17"/>
    </row>
    <row r="46" spans="1:21" x14ac:dyDescent="0.2">
      <c r="A46" s="19">
        <f t="shared" si="10"/>
        <v>29</v>
      </c>
      <c r="B46" s="6" t="s">
        <v>391</v>
      </c>
      <c r="D46" s="17">
        <v>0</v>
      </c>
      <c r="E46" s="17">
        <v>0</v>
      </c>
      <c r="F46" s="17">
        <v>0</v>
      </c>
      <c r="G46" s="17"/>
      <c r="H46" s="17"/>
      <c r="I46" s="17"/>
      <c r="J46" s="122"/>
      <c r="K46" s="17"/>
      <c r="L46" s="17">
        <f t="shared" si="11"/>
        <v>0</v>
      </c>
      <c r="P46" s="17"/>
      <c r="Q46" s="17"/>
      <c r="R46" s="17"/>
      <c r="S46" s="17"/>
    </row>
    <row r="47" spans="1:21" x14ac:dyDescent="0.2">
      <c r="B47" s="6" t="s">
        <v>392</v>
      </c>
      <c r="D47" s="17"/>
      <c r="E47" s="17"/>
      <c r="F47" s="17"/>
      <c r="G47" s="17"/>
      <c r="H47" s="17"/>
      <c r="I47" s="17"/>
      <c r="J47" s="122"/>
      <c r="K47" s="17"/>
      <c r="L47" s="17"/>
      <c r="P47" s="17"/>
      <c r="Q47" s="17"/>
      <c r="R47" s="17"/>
      <c r="S47" s="17"/>
    </row>
    <row r="48" spans="1:21" x14ac:dyDescent="0.2">
      <c r="A48" s="19">
        <f>A46+1</f>
        <v>30</v>
      </c>
      <c r="B48" s="123" t="s">
        <v>194</v>
      </c>
      <c r="D48" s="17">
        <v>0</v>
      </c>
      <c r="F48" s="17">
        <v>0</v>
      </c>
      <c r="H48" s="17"/>
      <c r="K48" s="6"/>
      <c r="L48" s="17">
        <f>F48-H48</f>
        <v>0</v>
      </c>
      <c r="P48" s="17"/>
      <c r="Q48" s="17"/>
      <c r="R48" s="17"/>
      <c r="S48" s="17"/>
    </row>
    <row r="49" spans="1:21" x14ac:dyDescent="0.2">
      <c r="A49" s="19">
        <f t="shared" si="10"/>
        <v>31</v>
      </c>
      <c r="B49" s="123" t="s">
        <v>29</v>
      </c>
      <c r="D49" s="17">
        <v>0</v>
      </c>
      <c r="F49" s="17">
        <v>0</v>
      </c>
      <c r="H49" s="17"/>
      <c r="J49" s="26"/>
      <c r="K49" s="6"/>
      <c r="L49" s="17">
        <f>F49-H49</f>
        <v>0</v>
      </c>
      <c r="P49" s="17"/>
      <c r="Q49" s="17"/>
      <c r="R49" s="17"/>
      <c r="S49" s="17"/>
    </row>
    <row r="50" spans="1:21" x14ac:dyDescent="0.2">
      <c r="A50" s="19">
        <f t="shared" si="10"/>
        <v>32</v>
      </c>
      <c r="B50" s="123" t="s">
        <v>192</v>
      </c>
      <c r="D50" s="17">
        <v>0</v>
      </c>
      <c r="F50" s="17">
        <v>0</v>
      </c>
      <c r="H50" s="35"/>
      <c r="K50" s="6"/>
      <c r="L50" s="17">
        <f>F50-H50</f>
        <v>0</v>
      </c>
      <c r="P50" s="17"/>
      <c r="Q50" s="17"/>
      <c r="R50" s="17"/>
      <c r="S50" s="17"/>
    </row>
    <row r="51" spans="1:21" x14ac:dyDescent="0.2">
      <c r="A51" s="19">
        <f t="shared" si="10"/>
        <v>33</v>
      </c>
      <c r="B51" s="6" t="s">
        <v>394</v>
      </c>
      <c r="D51" s="17">
        <v>18339.883386175716</v>
      </c>
      <c r="F51" s="17">
        <v>18339.883386175716</v>
      </c>
      <c r="H51" s="35"/>
      <c r="K51" s="6"/>
      <c r="L51" s="17">
        <f>F51-H51</f>
        <v>18339.883386175716</v>
      </c>
      <c r="P51" s="17"/>
      <c r="Q51" s="17"/>
      <c r="R51" s="17"/>
      <c r="S51" s="17"/>
    </row>
    <row r="52" spans="1:21" x14ac:dyDescent="0.2">
      <c r="A52" s="19">
        <f t="shared" si="10"/>
        <v>34</v>
      </c>
      <c r="B52" s="6" t="s">
        <v>395</v>
      </c>
      <c r="D52" s="36">
        <f>SUM(D37:D51)</f>
        <v>29049.873472442094</v>
      </c>
      <c r="F52" s="36">
        <f>SUM(F37:F51)</f>
        <v>29049.873472442094</v>
      </c>
      <c r="H52" s="36">
        <f>SUM(H37:H51)</f>
        <v>0</v>
      </c>
      <c r="K52" s="6"/>
      <c r="L52" s="36">
        <f>SUM(L37:L51)</f>
        <v>29049.873472442094</v>
      </c>
      <c r="P52" s="35"/>
      <c r="Q52" s="35"/>
      <c r="R52" s="35"/>
      <c r="S52" s="35"/>
    </row>
    <row r="53" spans="1:21" x14ac:dyDescent="0.2">
      <c r="D53" s="35"/>
      <c r="F53" s="35"/>
      <c r="H53" s="35"/>
      <c r="K53" s="6"/>
      <c r="L53" s="35"/>
    </row>
    <row r="54" spans="1:21" ht="13.5" customHeight="1" thickBot="1" x14ac:dyDescent="0.25">
      <c r="A54" s="19">
        <f>A52+1</f>
        <v>35</v>
      </c>
      <c r="B54" s="6" t="s">
        <v>396</v>
      </c>
      <c r="D54" s="39">
        <f>D17+D24+D34+D52</f>
        <v>2335177.585828058</v>
      </c>
      <c r="F54" s="39">
        <f>F17+F24+F34+F52</f>
        <v>2335177.585828058</v>
      </c>
      <c r="H54" s="39">
        <f>H17+H24+H34+H52</f>
        <v>18533.95038585359</v>
      </c>
      <c r="K54" s="6"/>
      <c r="L54" s="39">
        <f>L17+L24+L34+L52</f>
        <v>2316643.6354422043</v>
      </c>
      <c r="P54" s="35"/>
      <c r="Q54" s="35"/>
      <c r="R54" s="35"/>
      <c r="S54" s="35"/>
      <c r="T54" s="35"/>
      <c r="U54" s="35"/>
    </row>
    <row r="55" spans="1:21" ht="12.75" customHeight="1" thickTop="1" x14ac:dyDescent="0.2">
      <c r="D55" s="35"/>
      <c r="F55" s="35"/>
      <c r="P55" s="35"/>
      <c r="Q55" s="35"/>
      <c r="R55" s="35"/>
      <c r="S55" s="35"/>
    </row>
    <row r="56" spans="1:21" ht="12.75" customHeight="1" x14ac:dyDescent="0.2"/>
    <row r="57" spans="1:21" ht="12.75" customHeight="1" x14ac:dyDescent="0.2">
      <c r="A57" s="135" t="s">
        <v>447</v>
      </c>
    </row>
    <row r="58" spans="1:21" x14ac:dyDescent="0.2">
      <c r="A58" s="119" t="s">
        <v>398</v>
      </c>
      <c r="B58" s="6" t="s">
        <v>481</v>
      </c>
    </row>
  </sheetData>
  <mergeCells count="3">
    <mergeCell ref="A2:T2"/>
    <mergeCell ref="A3:T3"/>
    <mergeCell ref="P6:T6"/>
  </mergeCells>
  <printOptions horizontalCentered="1"/>
  <pageMargins left="0.7" right="0.7" top="0.75" bottom="0.75" header="0.3" footer="0.3"/>
  <pageSetup scale="45" orientation="landscape" r:id="rId1"/>
  <headerFooter>
    <oddHeader xml:space="preserve">&amp;R&amp;"Arial,Regular"&amp;10Filed: 2025-02-28
EB-2025-0064
Phase 3 Exhibit 7
Tab 3
Schedule 6
Attachment 10
Page 1 of 12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F19C-20D2-4FDC-BE27-05DAB3D4AC91}">
  <dimension ref="A1:AD46"/>
  <sheetViews>
    <sheetView view="pageBreakPreview" zoomScale="70" zoomScaleNormal="100" zoomScaleSheetLayoutView="70" zoomScalePage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.42578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1" spans="1:30" ht="64.900000000000006" customHeight="1" x14ac:dyDescent="0.2"/>
    <row r="2" spans="1:30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</row>
    <row r="3" spans="1:30" ht="14.45" customHeight="1" x14ac:dyDescent="0.2">
      <c r="A3" s="245" t="s">
        <v>482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483</v>
      </c>
      <c r="T3" s="245"/>
      <c r="U3" s="245"/>
      <c r="V3" s="245"/>
      <c r="W3" s="245"/>
      <c r="X3" s="245"/>
      <c r="Y3" s="245"/>
      <c r="Z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104134.65440462345</v>
      </c>
      <c r="F11" s="17"/>
      <c r="I11" s="28">
        <v>0</v>
      </c>
      <c r="J11" s="17">
        <f>D11-F11</f>
        <v>104134.65440462345</v>
      </c>
      <c r="L11" s="19" t="s">
        <v>417</v>
      </c>
      <c r="M11" s="28" t="e">
        <v>#N/A</v>
      </c>
      <c r="N11" s="17">
        <v>76361.527595838066</v>
      </c>
      <c r="O11" s="17">
        <v>25586.798130713327</v>
      </c>
      <c r="P11" s="17">
        <v>1459.9537938405888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726.37488423148898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27530.517387322485</v>
      </c>
      <c r="E12" s="28"/>
      <c r="F12" s="17"/>
      <c r="I12" s="28">
        <v>0</v>
      </c>
      <c r="J12" s="17">
        <f t="shared" ref="J12:J16" si="0">D12-F12</f>
        <v>27530.517387322485</v>
      </c>
      <c r="L12" s="19" t="s">
        <v>418</v>
      </c>
      <c r="M12" s="28" t="e">
        <v>#N/A</v>
      </c>
      <c r="N12" s="17">
        <v>16346.534736822479</v>
      </c>
      <c r="O12" s="17">
        <v>8816.2780000438761</v>
      </c>
      <c r="P12" s="17">
        <v>784.06346970137417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1583.641180754754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1935.8745702546512</v>
      </c>
      <c r="F13" s="17"/>
      <c r="I13" s="28">
        <v>0</v>
      </c>
      <c r="J13" s="17">
        <f t="shared" si="0"/>
        <v>1935.8745702546512</v>
      </c>
      <c r="L13" s="19" t="s">
        <v>419</v>
      </c>
      <c r="M13" s="28" t="e">
        <v>#N/A</v>
      </c>
      <c r="N13" s="17">
        <v>1162.248626753978</v>
      </c>
      <c r="O13" s="17">
        <v>626.84276292212553</v>
      </c>
      <c r="P13" s="17">
        <v>55.747392681069236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91.035787897478329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16638.490695454806</v>
      </c>
      <c r="F14" s="17"/>
      <c r="H14" s="19" t="s">
        <v>420</v>
      </c>
      <c r="I14" s="28">
        <v>0</v>
      </c>
      <c r="J14" s="17">
        <f t="shared" si="0"/>
        <v>16638.490695454806</v>
      </c>
      <c r="L14" s="19" t="s">
        <v>421</v>
      </c>
      <c r="M14" s="28" t="e">
        <v>#N/A</v>
      </c>
      <c r="N14" s="17">
        <v>10089.756753921089</v>
      </c>
      <c r="O14" s="17">
        <v>4698.2003524255479</v>
      </c>
      <c r="P14" s="17">
        <v>1550.2719396533109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82.197490049613293</v>
      </c>
      <c r="Z14" s="17">
        <v>0</v>
      </c>
      <c r="AA14" s="17">
        <v>218.06415940524585</v>
      </c>
      <c r="AB14" s="17">
        <v>0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2349.3688172958259</v>
      </c>
      <c r="F15" s="17"/>
      <c r="I15" s="28">
        <v>0</v>
      </c>
      <c r="J15" s="17">
        <f t="shared" si="0"/>
        <v>2349.3688172958259</v>
      </c>
      <c r="L15" s="19" t="s">
        <v>422</v>
      </c>
      <c r="M15" s="28" t="e">
        <v>#N/A</v>
      </c>
      <c r="N15" s="17">
        <v>1483.0381925571419</v>
      </c>
      <c r="O15" s="17">
        <v>710.30991432463168</v>
      </c>
      <c r="P15" s="17">
        <v>128.40281181297013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13.313874692619001</v>
      </c>
      <c r="Z15" s="17">
        <v>0</v>
      </c>
      <c r="AA15" s="17">
        <v>14.304023908463686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0</v>
      </c>
      <c r="F16" s="17"/>
      <c r="I16" s="28">
        <v>0</v>
      </c>
      <c r="J16" s="17">
        <f t="shared" si="0"/>
        <v>0</v>
      </c>
      <c r="L16" s="19" t="s">
        <v>417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7">
        <f>SUM(D11:D16)</f>
        <v>152588.90587495122</v>
      </c>
      <c r="F17" s="37">
        <f>SUM(F11:F16)</f>
        <v>0</v>
      </c>
      <c r="I17" s="28"/>
      <c r="J17" s="36">
        <f>SUM(J11:J16)</f>
        <v>152588.90587495122</v>
      </c>
      <c r="M17" s="28"/>
      <c r="N17" s="36">
        <f t="shared" ref="N17:AA17" si="2">SUM(N11:N16)</f>
        <v>105443.10590589275</v>
      </c>
      <c r="O17" s="36">
        <f t="shared" si="2"/>
        <v>40438.429160429507</v>
      </c>
      <c r="P17" s="36">
        <f t="shared" si="2"/>
        <v>3978.4394076893132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821.88624897372131</v>
      </c>
      <c r="Z17" s="36">
        <f t="shared" si="2"/>
        <v>0</v>
      </c>
      <c r="AA17" s="36">
        <f t="shared" si="2"/>
        <v>1907.0451519659418</v>
      </c>
      <c r="AB17" s="36">
        <f>SUM(AB11:AB16)</f>
        <v>0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492.5686177695224</v>
      </c>
      <c r="F20" s="17"/>
      <c r="I20" s="28">
        <v>0</v>
      </c>
      <c r="J20" s="17">
        <f t="shared" ref="J20:J23" si="3">D20-F20</f>
        <v>492.5686177695224</v>
      </c>
      <c r="L20" s="19" t="s">
        <v>419</v>
      </c>
      <c r="M20" s="28" t="e">
        <v>#N/A</v>
      </c>
      <c r="N20" s="17">
        <v>295.72535761416907</v>
      </c>
      <c r="O20" s="17">
        <v>159.49539192033711</v>
      </c>
      <c r="P20" s="17">
        <v>14.184501712606806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23.163366522409426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171.62936006219579</v>
      </c>
      <c r="F21" s="17"/>
      <c r="H21" s="19" t="s">
        <v>423</v>
      </c>
      <c r="I21" s="28">
        <v>0</v>
      </c>
      <c r="J21" s="17">
        <f t="shared" si="3"/>
        <v>171.62936006219579</v>
      </c>
      <c r="L21" s="19" t="s">
        <v>424</v>
      </c>
      <c r="M21" s="28" t="e">
        <v>#N/A</v>
      </c>
      <c r="N21" s="17">
        <v>95.102245237246208</v>
      </c>
      <c r="O21" s="17">
        <v>56.4373307408231</v>
      </c>
      <c r="P21" s="17">
        <v>4.1957694582009459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15.894014625925514</v>
      </c>
      <c r="AB21" s="17">
        <v>0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0</v>
      </c>
      <c r="F22" s="17"/>
      <c r="I22" s="28">
        <v>0</v>
      </c>
      <c r="J22" s="17">
        <f t="shared" si="3"/>
        <v>0</v>
      </c>
      <c r="L22" s="19" t="s">
        <v>425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656.84290940717995</v>
      </c>
      <c r="F23" s="17"/>
      <c r="I23" s="28">
        <v>0</v>
      </c>
      <c r="J23" s="17">
        <f t="shared" si="3"/>
        <v>656.84290940717995</v>
      </c>
      <c r="L23" s="19" t="s">
        <v>426</v>
      </c>
      <c r="M23" s="28" t="e">
        <v>#N/A</v>
      </c>
      <c r="N23" s="17">
        <v>405.9513981986118</v>
      </c>
      <c r="O23" s="17">
        <v>196.89378089989549</v>
      </c>
      <c r="P23" s="17">
        <v>35.150183877896318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3.6427895623212567</v>
      </c>
      <c r="Z23" s="17">
        <v>0</v>
      </c>
      <c r="AA23" s="17">
        <v>15.20475686845505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1321.040887238898</v>
      </c>
      <c r="F24" s="36">
        <f>SUM(F20:F23)</f>
        <v>0</v>
      </c>
      <c r="H24" s="121"/>
      <c r="I24" s="28"/>
      <c r="J24" s="36">
        <f>SUM(J20:J23)</f>
        <v>1321.040887238898</v>
      </c>
      <c r="M24" s="28"/>
      <c r="N24" s="36">
        <f t="shared" ref="N24:AA24" si="5">SUM(N20:N23)</f>
        <v>796.77900105002709</v>
      </c>
      <c r="O24" s="36">
        <f t="shared" si="5"/>
        <v>412.82650356105569</v>
      </c>
      <c r="P24" s="36">
        <f t="shared" si="5"/>
        <v>53.53045504870407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3.6427895623212567</v>
      </c>
      <c r="Z24" s="36">
        <f t="shared" si="5"/>
        <v>0</v>
      </c>
      <c r="AA24" s="36">
        <f t="shared" si="5"/>
        <v>54.26213801678999</v>
      </c>
      <c r="AB24" s="36">
        <f>SUM(AB20:AB23)</f>
        <v>0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0</v>
      </c>
      <c r="F27" s="17"/>
      <c r="I27" s="28">
        <v>0</v>
      </c>
      <c r="J27" s="17">
        <f t="shared" ref="J27:J33" si="6">D27-F27</f>
        <v>0</v>
      </c>
      <c r="L27" s="19" t="s">
        <v>427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F28" s="17"/>
      <c r="I28" s="28">
        <v>0</v>
      </c>
      <c r="J28" s="17">
        <f t="shared" si="6"/>
        <v>0</v>
      </c>
      <c r="L28" s="19" t="s">
        <v>428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F29" s="17"/>
      <c r="I29" s="28">
        <v>0</v>
      </c>
      <c r="J29" s="17">
        <f t="shared" si="6"/>
        <v>0</v>
      </c>
      <c r="L29" s="19" t="s">
        <v>429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0</v>
      </c>
      <c r="F30" s="17"/>
      <c r="I30" s="28">
        <v>0</v>
      </c>
      <c r="J30" s="17">
        <f t="shared" si="6"/>
        <v>0</v>
      </c>
      <c r="L30" s="19" t="s">
        <v>430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F31" s="17"/>
      <c r="I31" s="28">
        <v>0</v>
      </c>
      <c r="J31" s="17">
        <f t="shared" si="6"/>
        <v>0</v>
      </c>
      <c r="L31" s="19" t="s">
        <v>431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F32" s="17"/>
      <c r="I32" s="28">
        <v>0</v>
      </c>
      <c r="J32" s="17">
        <f t="shared" si="6"/>
        <v>0</v>
      </c>
      <c r="L32" s="19" t="s">
        <v>287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664.44573542758917</v>
      </c>
      <c r="F33" s="17">
        <v>647.23650896029574</v>
      </c>
      <c r="H33" s="19" t="s">
        <v>432</v>
      </c>
      <c r="I33" s="28">
        <v>0</v>
      </c>
      <c r="J33" s="17">
        <f t="shared" si="6"/>
        <v>17.209226467293433</v>
      </c>
      <c r="L33" s="19" t="s">
        <v>433</v>
      </c>
      <c r="M33" s="28" t="e">
        <v>#N/A</v>
      </c>
      <c r="N33" s="17">
        <v>416.21884832855221</v>
      </c>
      <c r="O33" s="17">
        <v>199.35353005947493</v>
      </c>
      <c r="P33" s="17">
        <v>36.03661100790773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3.7365764544240165</v>
      </c>
      <c r="Z33" s="17">
        <v>0</v>
      </c>
      <c r="AA33" s="17">
        <v>9.1001695772304618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664.44573542758917</v>
      </c>
      <c r="F34" s="36">
        <f>SUM(F27:F33)</f>
        <v>647.23650896029574</v>
      </c>
      <c r="I34" s="28"/>
      <c r="J34" s="36">
        <f>SUM(J27:J33)</f>
        <v>17.209226467293433</v>
      </c>
      <c r="M34" s="28"/>
      <c r="N34" s="36">
        <f t="shared" ref="N34:AA34" si="8">SUM(N27:N33)</f>
        <v>416.21884832855221</v>
      </c>
      <c r="O34" s="36">
        <f t="shared" si="8"/>
        <v>199.35353005947493</v>
      </c>
      <c r="P34" s="36">
        <f t="shared" si="8"/>
        <v>36.03661100790773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3.7365764544240165</v>
      </c>
      <c r="Z34" s="36">
        <f t="shared" si="8"/>
        <v>0</v>
      </c>
      <c r="AA34" s="36">
        <f t="shared" si="8"/>
        <v>9.1001695772304618</v>
      </c>
      <c r="AB34" s="36">
        <f>SUM(AB27:AB33)</f>
        <v>0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154574.39249761769</v>
      </c>
      <c r="F36" s="39">
        <f>F17+F24+F34</f>
        <v>647.23650896029574</v>
      </c>
      <c r="H36" s="35"/>
      <c r="J36" s="39">
        <f>J17+J24+J34</f>
        <v>153927.15598865741</v>
      </c>
      <c r="L36" s="35"/>
      <c r="N36" s="39">
        <f>N17+N24+N34</f>
        <v>106656.10375527134</v>
      </c>
      <c r="O36" s="39">
        <f t="shared" ref="O36:AB36" si="9">O17+O24+O34</f>
        <v>41050.609194050034</v>
      </c>
      <c r="P36" s="39">
        <f t="shared" si="9"/>
        <v>4068.0064737459247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0</v>
      </c>
      <c r="V36" s="39">
        <f t="shared" si="9"/>
        <v>0</v>
      </c>
      <c r="W36" s="39">
        <f t="shared" si="9"/>
        <v>0</v>
      </c>
      <c r="X36" s="39">
        <f t="shared" si="9"/>
        <v>0</v>
      </c>
      <c r="Y36" s="39">
        <f t="shared" si="9"/>
        <v>829.26561499046659</v>
      </c>
      <c r="Z36" s="39">
        <f t="shared" si="9"/>
        <v>0</v>
      </c>
      <c r="AA36" s="39">
        <f t="shared" si="9"/>
        <v>1970.4074595599623</v>
      </c>
      <c r="AB36" s="39">
        <f t="shared" si="9"/>
        <v>0</v>
      </c>
      <c r="AC36" s="39">
        <f>AC17+AC24+AC34</f>
        <v>0</v>
      </c>
      <c r="AD36" s="35"/>
    </row>
    <row r="37" spans="1:30" ht="13.5" thickTop="1" x14ac:dyDescent="0.2"/>
    <row r="38" spans="1:30" x14ac:dyDescent="0.2">
      <c r="A38" s="19" t="s">
        <v>397</v>
      </c>
      <c r="H38" s="6"/>
    </row>
    <row r="39" spans="1:30" x14ac:dyDescent="0.2">
      <c r="A39" s="119" t="s">
        <v>398</v>
      </c>
      <c r="B39" s="6" t="s">
        <v>481</v>
      </c>
      <c r="H39" s="6"/>
    </row>
    <row r="44" spans="1:30" ht="15" x14ac:dyDescent="0.25"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</row>
    <row r="46" spans="1:30" x14ac:dyDescent="0.2"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</sheetData>
  <mergeCells count="4">
    <mergeCell ref="A2:P2"/>
    <mergeCell ref="S2:Z2"/>
    <mergeCell ref="A3:P3"/>
    <mergeCell ref="S3:Z3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10
Page 3 of 12
</oddHeader>
    <firstHeader xml:space="preserve">&amp;R&amp;"Arial,Regular"&amp;10Filed: 2025-02-28
EB-2025-0064
Phase 3 Exhibit 7
Tab 3
Schedule 6
Attachment 10
Page 2 of 12&amp;"-,Regular"&amp;11
</firstHeader>
  </headerFooter>
  <colBreaks count="2" manualBreakCount="2">
    <brk id="16" max="38" man="1"/>
    <brk id="29" max="3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96D5-966B-43B6-A2AF-08EE2F8DBC2F}">
  <dimension ref="A1:AD43"/>
  <sheetViews>
    <sheetView view="pageBreakPreview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1" spans="1:30" ht="64.150000000000006" customHeight="1" x14ac:dyDescent="0.2"/>
    <row r="2" spans="1:30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</row>
    <row r="3" spans="1:30" ht="14.45" customHeight="1" x14ac:dyDescent="0.2">
      <c r="A3" s="245" t="s">
        <v>484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485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171281.42699551882</v>
      </c>
      <c r="F11" s="17"/>
      <c r="I11" s="28">
        <v>0</v>
      </c>
      <c r="J11" s="17">
        <f>D11-F11</f>
        <v>171281.42699551882</v>
      </c>
      <c r="L11" s="19" t="s">
        <v>417</v>
      </c>
      <c r="M11" s="28" t="e">
        <v>#N/A</v>
      </c>
      <c r="N11" s="17">
        <v>107077.9082946657</v>
      </c>
      <c r="O11" s="17">
        <v>44718.723227184499</v>
      </c>
      <c r="P11" s="17">
        <v>4739.9645739549806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22.42356009414112</v>
      </c>
      <c r="Z11" s="17">
        <v>51.165169683161274</v>
      </c>
      <c r="AA11" s="17">
        <v>0</v>
      </c>
      <c r="AB11" s="17">
        <v>14671.24216993634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118942.25897282067</v>
      </c>
      <c r="E12" s="28"/>
      <c r="F12" s="17"/>
      <c r="I12" s="28">
        <v>0</v>
      </c>
      <c r="J12" s="17">
        <f>D12-F12</f>
        <v>118942.25897282067</v>
      </c>
      <c r="L12" s="19" t="s">
        <v>418</v>
      </c>
      <c r="M12" s="28" t="e">
        <v>#N/A</v>
      </c>
      <c r="N12" s="17">
        <v>63221.277102059626</v>
      </c>
      <c r="O12" s="17">
        <v>46132.836514297305</v>
      </c>
      <c r="P12" s="17">
        <v>4035.8216442827975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3.0014503486167232</v>
      </c>
      <c r="Z12" s="17">
        <v>0</v>
      </c>
      <c r="AA12" s="17">
        <v>0</v>
      </c>
      <c r="AB12" s="17">
        <v>5549.3222618323252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345</v>
      </c>
      <c r="D13" s="17">
        <v>4921.5952390358507</v>
      </c>
      <c r="F13" s="17"/>
      <c r="I13" s="28">
        <v>0</v>
      </c>
      <c r="J13" s="17">
        <f t="shared" ref="J13:J16" si="1">D13-F13</f>
        <v>4921.5952390358507</v>
      </c>
      <c r="L13" s="19" t="s">
        <v>419</v>
      </c>
      <c r="M13" s="28" t="e">
        <v>#N/A</v>
      </c>
      <c r="N13" s="17">
        <v>2615.9713047182267</v>
      </c>
      <c r="O13" s="17">
        <v>1908.8854584800438</v>
      </c>
      <c r="P13" s="17">
        <v>166.9943110348934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0.12419407428044621</v>
      </c>
      <c r="Z13" s="17">
        <v>0</v>
      </c>
      <c r="AA13" s="17">
        <v>0</v>
      </c>
      <c r="AB13" s="17">
        <v>229.61997072840654</v>
      </c>
      <c r="AC13" s="17">
        <v>0</v>
      </c>
      <c r="AD13" s="35"/>
    </row>
    <row r="14" spans="1:30" x14ac:dyDescent="0.2">
      <c r="A14" s="19">
        <f t="shared" si="0"/>
        <v>4</v>
      </c>
      <c r="B14" s="6" t="s">
        <v>347</v>
      </c>
      <c r="D14" s="17">
        <v>94878.992156689143</v>
      </c>
      <c r="F14" s="17"/>
      <c r="H14" s="19" t="s">
        <v>420</v>
      </c>
      <c r="I14" s="28">
        <v>0</v>
      </c>
      <c r="J14" s="17">
        <f t="shared" si="1"/>
        <v>94878.992156689143</v>
      </c>
      <c r="L14" s="19" t="s">
        <v>421</v>
      </c>
      <c r="M14" s="28" t="e">
        <v>#N/A</v>
      </c>
      <c r="N14" s="17">
        <v>45328.495740642815</v>
      </c>
      <c r="O14" s="17">
        <v>28676.950158117063</v>
      </c>
      <c r="P14" s="17">
        <v>11074.806338048136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1586.2586345117311</v>
      </c>
      <c r="Z14" s="17">
        <v>352.18671080718235</v>
      </c>
      <c r="AA14" s="17">
        <v>0</v>
      </c>
      <c r="AB14" s="17">
        <v>7860.2945745622401</v>
      </c>
      <c r="AC14" s="17">
        <v>0</v>
      </c>
      <c r="AD14" s="35"/>
    </row>
    <row r="15" spans="1:30" x14ac:dyDescent="0.2">
      <c r="A15" s="19">
        <f t="shared" si="0"/>
        <v>5</v>
      </c>
      <c r="B15" s="6" t="s">
        <v>350</v>
      </c>
      <c r="D15" s="17">
        <v>11975.321647742401</v>
      </c>
      <c r="F15" s="17"/>
      <c r="I15" s="28">
        <v>0</v>
      </c>
      <c r="J15" s="17">
        <f t="shared" si="1"/>
        <v>11975.321647742401</v>
      </c>
      <c r="L15" s="19" t="s">
        <v>422</v>
      </c>
      <c r="M15" s="28" t="e">
        <v>#N/A</v>
      </c>
      <c r="N15" s="17">
        <v>5707.9925009806475</v>
      </c>
      <c r="O15" s="17">
        <v>3620.9924208194625</v>
      </c>
      <c r="P15" s="17">
        <v>1402.5308566882625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201.35219588362136</v>
      </c>
      <c r="Z15" s="17">
        <v>44.704921403869363</v>
      </c>
      <c r="AA15" s="17">
        <v>0</v>
      </c>
      <c r="AB15" s="17">
        <v>997.74875196653659</v>
      </c>
      <c r="AC15" s="17">
        <v>0</v>
      </c>
      <c r="AD15" s="35"/>
    </row>
    <row r="16" spans="1:30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417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353</v>
      </c>
      <c r="D17" s="37">
        <f>SUM(D11:D16)</f>
        <v>401999.59501180693</v>
      </c>
      <c r="F17" s="37">
        <f>SUM(F11:F16)</f>
        <v>0</v>
      </c>
      <c r="I17" s="28"/>
      <c r="J17" s="36">
        <f>SUM(J11:J16)</f>
        <v>401999.59501180693</v>
      </c>
      <c r="M17" s="28"/>
      <c r="N17" s="36">
        <f t="shared" ref="N17:AA17" si="2">SUM(N11:N16)</f>
        <v>223951.64494306702</v>
      </c>
      <c r="O17" s="36">
        <f t="shared" si="2"/>
        <v>125058.38777889837</v>
      </c>
      <c r="P17" s="36">
        <f t="shared" si="2"/>
        <v>21420.117724009073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1813.1600349123908</v>
      </c>
      <c r="Z17" s="36">
        <f t="shared" si="2"/>
        <v>448.05680189421298</v>
      </c>
      <c r="AA17" s="36">
        <f t="shared" si="2"/>
        <v>0</v>
      </c>
      <c r="AB17" s="36">
        <f>SUM(AB11:AB16)</f>
        <v>29308.22772902585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1252.262621433196</v>
      </c>
      <c r="F20" s="17"/>
      <c r="I20" s="28">
        <v>0</v>
      </c>
      <c r="J20" s="17">
        <f>D20-F20</f>
        <v>1252.262621433196</v>
      </c>
      <c r="L20" s="19" t="s">
        <v>419</v>
      </c>
      <c r="M20" s="28" t="e">
        <v>#N/A</v>
      </c>
      <c r="N20" s="17">
        <v>665.61407928422329</v>
      </c>
      <c r="O20" s="17">
        <v>485.70144275420273</v>
      </c>
      <c r="P20" s="17">
        <v>42.490437255452413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3.1600241277738229E-2</v>
      </c>
      <c r="Z20" s="17">
        <v>0</v>
      </c>
      <c r="AA20" s="17">
        <v>0</v>
      </c>
      <c r="AB20" s="17">
        <v>58.425061898039914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349.50269297048015</v>
      </c>
      <c r="F21" s="17"/>
      <c r="H21" s="19" t="s">
        <v>423</v>
      </c>
      <c r="I21" s="28">
        <v>0</v>
      </c>
      <c r="J21" s="17">
        <f t="shared" ref="J21:J23" si="3">D21-F21</f>
        <v>349.50269297048015</v>
      </c>
      <c r="L21" s="19" t="s">
        <v>424</v>
      </c>
      <c r="M21" s="28" t="e">
        <v>#N/A</v>
      </c>
      <c r="N21" s="17">
        <v>174.07700410085351</v>
      </c>
      <c r="O21" s="17">
        <v>137.25860888311141</v>
      </c>
      <c r="P21" s="17">
        <v>13.944248516614334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2.0867521891425707</v>
      </c>
      <c r="Z21" s="17">
        <v>0</v>
      </c>
      <c r="AA21" s="17">
        <v>0</v>
      </c>
      <c r="AB21" s="17">
        <v>22.136079280758381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0</v>
      </c>
      <c r="F22" s="17"/>
      <c r="I22" s="28">
        <v>0</v>
      </c>
      <c r="J22" s="17">
        <f t="shared" si="3"/>
        <v>0</v>
      </c>
      <c r="L22" s="19" t="s">
        <v>425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1507.1905487294528</v>
      </c>
      <c r="F23" s="17"/>
      <c r="I23" s="28">
        <v>0</v>
      </c>
      <c r="J23" s="17">
        <f t="shared" si="3"/>
        <v>1507.1905487294528</v>
      </c>
      <c r="L23" s="19" t="s">
        <v>426</v>
      </c>
      <c r="M23" s="28" t="e">
        <v>#N/A</v>
      </c>
      <c r="N23" s="17">
        <v>718.5240814005017</v>
      </c>
      <c r="O23" s="17">
        <v>455.54307770813801</v>
      </c>
      <c r="P23" s="17">
        <v>176.56382153886548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25.335076315903461</v>
      </c>
      <c r="Z23" s="17">
        <v>5.6274736619199839</v>
      </c>
      <c r="AA23" s="17">
        <v>0</v>
      </c>
      <c r="AB23" s="17">
        <v>125.59701810412396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3108.9558631331292</v>
      </c>
      <c r="F24" s="36">
        <f>SUM(F20:F23)</f>
        <v>0</v>
      </c>
      <c r="H24" s="121"/>
      <c r="I24" s="28"/>
      <c r="J24" s="36">
        <f>SUM(J20:J23)</f>
        <v>3108.9558631331292</v>
      </c>
      <c r="M24" s="28"/>
      <c r="N24" s="36">
        <f t="shared" ref="N24:AA24" si="5">SUM(N20:N23)</f>
        <v>1558.2151647855785</v>
      </c>
      <c r="O24" s="36">
        <f t="shared" si="5"/>
        <v>1078.5031293454522</v>
      </c>
      <c r="P24" s="36">
        <f t="shared" si="5"/>
        <v>232.99850731093221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27.45342874632377</v>
      </c>
      <c r="Z24" s="36">
        <f t="shared" si="5"/>
        <v>5.6274736619199839</v>
      </c>
      <c r="AA24" s="36">
        <f t="shared" si="5"/>
        <v>0</v>
      </c>
      <c r="AB24" s="36">
        <f>SUM(AB20:AB23)</f>
        <v>206.15815928292227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0</v>
      </c>
      <c r="F27" s="17"/>
      <c r="I27" s="28">
        <v>0</v>
      </c>
      <c r="J27" s="17">
        <f>D27-F27</f>
        <v>0</v>
      </c>
      <c r="L27" s="19" t="s">
        <v>427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428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F29" s="17"/>
      <c r="I29" s="28">
        <v>0</v>
      </c>
      <c r="J29" s="17">
        <f t="shared" si="6"/>
        <v>0</v>
      </c>
      <c r="L29" s="19" t="s">
        <v>429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0</v>
      </c>
      <c r="F30" s="17"/>
      <c r="I30" s="28">
        <v>0</v>
      </c>
      <c r="J30" s="17">
        <f t="shared" si="6"/>
        <v>0</v>
      </c>
      <c r="L30" s="19" t="s">
        <v>430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F31" s="17"/>
      <c r="I31" s="28">
        <v>0</v>
      </c>
      <c r="J31" s="17">
        <f t="shared" si="6"/>
        <v>0</v>
      </c>
      <c r="L31" s="19" t="s">
        <v>431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F32" s="17"/>
      <c r="I32" s="28">
        <v>0</v>
      </c>
      <c r="J32" s="17">
        <f t="shared" si="6"/>
        <v>0</v>
      </c>
      <c r="L32" s="19" t="s">
        <v>287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870.27888791545456</v>
      </c>
      <c r="F33" s="17">
        <v>830.40562283639679</v>
      </c>
      <c r="H33" s="19" t="s">
        <v>432</v>
      </c>
      <c r="I33" s="28">
        <v>0</v>
      </c>
      <c r="J33" s="17">
        <f t="shared" si="6"/>
        <v>39.873265079057774</v>
      </c>
      <c r="L33" s="19" t="s">
        <v>433</v>
      </c>
      <c r="M33" s="28" t="e">
        <v>#N/A</v>
      </c>
      <c r="N33" s="17">
        <v>414.81179793799009</v>
      </c>
      <c r="O33" s="17">
        <v>263.15224459832712</v>
      </c>
      <c r="P33" s="17">
        <v>101.92486171426017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14.632686777014055</v>
      </c>
      <c r="Z33" s="17">
        <v>3.2488004882088424</v>
      </c>
      <c r="AA33" s="17">
        <v>0</v>
      </c>
      <c r="AB33" s="17">
        <v>72.508496399654362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870.27888791545456</v>
      </c>
      <c r="F34" s="36">
        <f>SUM(F27:F33)</f>
        <v>830.40562283639679</v>
      </c>
      <c r="I34" s="28"/>
      <c r="J34" s="36">
        <f>SUM(J27:J33)</f>
        <v>39.873265079057774</v>
      </c>
      <c r="M34" s="28"/>
      <c r="N34" s="36">
        <f t="shared" ref="N34:AA34" si="8">SUM(N27:N33)</f>
        <v>414.81179793799009</v>
      </c>
      <c r="O34" s="36">
        <f t="shared" si="8"/>
        <v>263.15224459832712</v>
      </c>
      <c r="P34" s="36">
        <f t="shared" si="8"/>
        <v>101.92486171426017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14.632686777014055</v>
      </c>
      <c r="Z34" s="36">
        <f t="shared" si="8"/>
        <v>3.2488004882088424</v>
      </c>
      <c r="AA34" s="36">
        <f t="shared" si="8"/>
        <v>0</v>
      </c>
      <c r="AB34" s="36">
        <f>SUM(AB27:AB33)</f>
        <v>72.508496399654362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customHeight="1" thickBot="1" x14ac:dyDescent="0.25">
      <c r="A36" s="19">
        <f>A34+1</f>
        <v>21</v>
      </c>
      <c r="B36" s="6" t="s">
        <v>434</v>
      </c>
      <c r="D36" s="39">
        <f>D17+D24+D34</f>
        <v>405978.82976285554</v>
      </c>
      <c r="F36" s="39">
        <f>F17+F24+F34</f>
        <v>830.40562283639679</v>
      </c>
      <c r="J36" s="39">
        <f>J17+J24+J34</f>
        <v>405148.42414001911</v>
      </c>
      <c r="N36" s="39">
        <f>N17+N24+N34</f>
        <v>225924.67190579057</v>
      </c>
      <c r="O36" s="39">
        <f t="shared" ref="O36:AB36" si="9">O17+O24+O34</f>
        <v>126400.04315284215</v>
      </c>
      <c r="P36" s="39">
        <f t="shared" si="9"/>
        <v>21755.041093034262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0</v>
      </c>
      <c r="V36" s="39">
        <f t="shared" si="9"/>
        <v>0</v>
      </c>
      <c r="W36" s="39">
        <f t="shared" si="9"/>
        <v>0</v>
      </c>
      <c r="X36" s="39">
        <f t="shared" si="9"/>
        <v>0</v>
      </c>
      <c r="Y36" s="39">
        <f t="shared" si="9"/>
        <v>1855.2461504357286</v>
      </c>
      <c r="Z36" s="39">
        <f t="shared" si="9"/>
        <v>456.93307604434176</v>
      </c>
      <c r="AA36" s="39">
        <f t="shared" si="9"/>
        <v>0</v>
      </c>
      <c r="AB36" s="39">
        <f t="shared" si="9"/>
        <v>29586.894384708427</v>
      </c>
      <c r="AC36" s="39">
        <f>AC17+AC24+AC34</f>
        <v>0</v>
      </c>
      <c r="AD36" s="35"/>
    </row>
    <row r="37" spans="1:30" ht="12.75" customHeight="1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ht="12.75" customHeight="1" x14ac:dyDescent="0.2"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35"/>
    </row>
    <row r="39" spans="1:30" ht="12.75" customHeight="1" x14ac:dyDescent="0.2">
      <c r="A39" s="19" t="s">
        <v>397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35"/>
    </row>
    <row r="40" spans="1:30" x14ac:dyDescent="0.2">
      <c r="A40" s="119" t="s">
        <v>398</v>
      </c>
      <c r="B40" s="6" t="s">
        <v>481</v>
      </c>
      <c r="D40" s="35"/>
      <c r="F40" s="35"/>
      <c r="H40" s="35"/>
      <c r="J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x14ac:dyDescent="0.2">
      <c r="N41" s="35"/>
    </row>
    <row r="43" spans="1:30" x14ac:dyDescent="0.2">
      <c r="N43" s="35"/>
    </row>
  </sheetData>
  <mergeCells count="4">
    <mergeCell ref="A2:P2"/>
    <mergeCell ref="S2:Y2"/>
    <mergeCell ref="A3:P3"/>
    <mergeCell ref="S3:Y3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10
Page 5 of 12&amp;"-,Regular"&amp;11
</oddHeader>
    <firstHeader xml:space="preserve">&amp;R&amp;"Arial,Regular"&amp;10Filed: 2025-02-28
EB-2025-0064
Phase 3 Exhibit 7
Tab 3
Schedule 6
Attachment 10
Page 4 of 12
</firstHeader>
  </headerFooter>
  <colBreaks count="2" manualBreakCount="2">
    <brk id="15" max="39" man="1"/>
    <brk id="29" max="5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31D7-B8D7-4C08-A65C-A4DB94739F47}">
  <dimension ref="A1:AD58"/>
  <sheetViews>
    <sheetView view="pageBreakPreview" zoomScale="70" zoomScaleNormal="100" zoomScaleSheetLayoutView="70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5" width="10.7109375" style="6" customWidth="1"/>
    <col min="26" max="26" width="10.85546875" style="6" bestFit="1" customWidth="1"/>
    <col min="27" max="16384" width="9.140625" style="6"/>
  </cols>
  <sheetData>
    <row r="1" spans="1:30" ht="70.900000000000006" customHeight="1" x14ac:dyDescent="0.2"/>
    <row r="2" spans="1:30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x14ac:dyDescent="0.2">
      <c r="B3" s="245" t="s">
        <v>486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487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999739.77360232756</v>
      </c>
      <c r="F11" s="17"/>
      <c r="I11" s="28">
        <v>0</v>
      </c>
      <c r="J11" s="17">
        <f>D11-F11</f>
        <v>999739.77360232756</v>
      </c>
      <c r="L11" s="19" t="s">
        <v>417</v>
      </c>
      <c r="M11" s="28" t="e">
        <v>#N/A</v>
      </c>
      <c r="N11" s="17">
        <v>637293.54725819197</v>
      </c>
      <c r="O11" s="17">
        <v>349671.27389184636</v>
      </c>
      <c r="P11" s="17">
        <v>11342.352138571101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864.25177163477849</v>
      </c>
      <c r="Z11" s="17">
        <v>568.34854208315062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15013.636797140984</v>
      </c>
      <c r="E12" s="28"/>
      <c r="F12" s="17"/>
      <c r="I12" s="28">
        <v>0</v>
      </c>
      <c r="J12" s="17">
        <f>D12-F12</f>
        <v>15013.636797140984</v>
      </c>
      <c r="L12" s="19" t="s">
        <v>418</v>
      </c>
      <c r="M12" s="28" t="e">
        <v>#N/A</v>
      </c>
      <c r="N12" s="17">
        <v>8168.5458580011737</v>
      </c>
      <c r="O12" s="17">
        <v>6321.4802187074292</v>
      </c>
      <c r="P12" s="17">
        <v>523.61072043238141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345</v>
      </c>
      <c r="D13" s="17">
        <v>19702.407862062744</v>
      </c>
      <c r="F13" s="17"/>
      <c r="I13" s="28">
        <v>0</v>
      </c>
      <c r="J13" s="17">
        <f t="shared" ref="J13:J16" si="1">D13-F13</f>
        <v>19702.407862062744</v>
      </c>
      <c r="L13" s="19" t="s">
        <v>419</v>
      </c>
      <c r="M13" s="28" t="e">
        <v>#N/A</v>
      </c>
      <c r="N13" s="17">
        <v>10719.589417865085</v>
      </c>
      <c r="O13" s="17">
        <v>8295.6836670414759</v>
      </c>
      <c r="P13" s="17">
        <v>687.13477715617978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0"/>
        <v>4</v>
      </c>
      <c r="B14" s="6" t="s">
        <v>347</v>
      </c>
      <c r="D14" s="17">
        <v>39862.356280504915</v>
      </c>
      <c r="F14" s="17"/>
      <c r="H14" s="19" t="s">
        <v>420</v>
      </c>
      <c r="I14" s="28">
        <v>0</v>
      </c>
      <c r="J14" s="17">
        <f t="shared" si="1"/>
        <v>39862.356280504915</v>
      </c>
      <c r="L14" s="19" t="s">
        <v>421</v>
      </c>
      <c r="M14" s="28" t="e">
        <v>#N/A</v>
      </c>
      <c r="N14" s="17">
        <v>18935.080436576493</v>
      </c>
      <c r="O14" s="17">
        <v>14958.078315595154</v>
      </c>
      <c r="P14" s="17">
        <v>4767.9862016129691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1047.4834907664608</v>
      </c>
      <c r="Z14" s="17">
        <v>153.72783595383086</v>
      </c>
      <c r="AA14" s="17">
        <v>0</v>
      </c>
      <c r="AB14" s="17">
        <v>0</v>
      </c>
      <c r="AC14" s="17">
        <v>0</v>
      </c>
      <c r="AD14" s="35"/>
    </row>
    <row r="15" spans="1:30" x14ac:dyDescent="0.2">
      <c r="A15" s="19">
        <f t="shared" si="0"/>
        <v>5</v>
      </c>
      <c r="B15" s="6" t="s">
        <v>350</v>
      </c>
      <c r="D15" s="17">
        <v>442.02141430753238</v>
      </c>
      <c r="F15" s="17"/>
      <c r="I15" s="28">
        <v>0</v>
      </c>
      <c r="J15" s="17">
        <f t="shared" si="1"/>
        <v>442.02141430753238</v>
      </c>
      <c r="L15" s="19" t="s">
        <v>422</v>
      </c>
      <c r="M15" s="28" t="e">
        <v>#N/A</v>
      </c>
      <c r="N15" s="17">
        <v>201.93379606877573</v>
      </c>
      <c r="O15" s="17">
        <v>168.29252439639947</v>
      </c>
      <c r="P15" s="17">
        <v>56.678513647312563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13.182000401536001</v>
      </c>
      <c r="Z15" s="17">
        <v>1.9345797935086113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417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353</v>
      </c>
      <c r="D17" s="37">
        <f>SUM(D11:D16)</f>
        <v>1074760.1959563438</v>
      </c>
      <c r="F17" s="37">
        <f>SUM(F11:F16)</f>
        <v>0</v>
      </c>
      <c r="I17" s="28"/>
      <c r="J17" s="36">
        <f>SUM(J11:J16)</f>
        <v>1074760.1959563438</v>
      </c>
      <c r="M17" s="28"/>
      <c r="N17" s="36">
        <f t="shared" ref="N17:AA17" si="2">SUM(N11:N16)</f>
        <v>675318.69676670351</v>
      </c>
      <c r="O17" s="36">
        <f t="shared" si="2"/>
        <v>379414.80861758679</v>
      </c>
      <c r="P17" s="36">
        <f t="shared" si="2"/>
        <v>17377.762351419944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1924.9172628027752</v>
      </c>
      <c r="Z17" s="36">
        <f t="shared" si="2"/>
        <v>724.01095783049016</v>
      </c>
      <c r="AA17" s="36">
        <f t="shared" si="2"/>
        <v>0</v>
      </c>
      <c r="AB17" s="36">
        <f>SUM(AB11:AB16)</f>
        <v>0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5013.1284105204286</v>
      </c>
      <c r="F20" s="17"/>
      <c r="I20" s="28">
        <v>0</v>
      </c>
      <c r="J20" s="17">
        <f>D20-F20</f>
        <v>5013.1284105204286</v>
      </c>
      <c r="L20" s="19" t="s">
        <v>419</v>
      </c>
      <c r="M20" s="28" t="e">
        <v>#N/A</v>
      </c>
      <c r="N20" s="17">
        <v>2727.5183132965267</v>
      </c>
      <c r="O20" s="17">
        <v>2110.7738590679</v>
      </c>
      <c r="P20" s="17">
        <v>174.836238156001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1444.6421095510475</v>
      </c>
      <c r="F21" s="17"/>
      <c r="H21" s="19" t="s">
        <v>423</v>
      </c>
      <c r="I21" s="28">
        <v>0</v>
      </c>
      <c r="J21" s="17">
        <f t="shared" ref="J21:J23" si="3">D21-F21</f>
        <v>1444.6421095510475</v>
      </c>
      <c r="L21" s="19" t="s">
        <v>424</v>
      </c>
      <c r="M21" s="28" t="e">
        <v>#N/A</v>
      </c>
      <c r="N21" s="17">
        <v>797.07153480579609</v>
      </c>
      <c r="O21" s="17">
        <v>586.04044012276154</v>
      </c>
      <c r="P21" s="17">
        <v>55.885470957673284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5.644663664816524</v>
      </c>
      <c r="Z21" s="17">
        <v>0</v>
      </c>
      <c r="AA21" s="17">
        <v>0</v>
      </c>
      <c r="AB21" s="17">
        <v>0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0</v>
      </c>
      <c r="F22" s="17"/>
      <c r="I22" s="28">
        <v>0</v>
      </c>
      <c r="J22" s="17">
        <f t="shared" si="3"/>
        <v>0</v>
      </c>
      <c r="L22" s="19" t="s">
        <v>425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6717.7666581869134</v>
      </c>
      <c r="F23" s="17"/>
      <c r="I23" s="28">
        <v>0</v>
      </c>
      <c r="J23" s="17">
        <f t="shared" si="3"/>
        <v>6717.7666581869134</v>
      </c>
      <c r="L23" s="19" t="s">
        <v>426</v>
      </c>
      <c r="M23" s="28" t="e">
        <v>#N/A</v>
      </c>
      <c r="N23" s="17">
        <v>3069.6566916258384</v>
      </c>
      <c r="O23" s="17">
        <v>2556.7574141736732</v>
      </c>
      <c r="P23" s="17">
        <v>861.6494422040829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200.29496417491578</v>
      </c>
      <c r="Z23" s="17">
        <v>29.408146008402746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13175.53717825839</v>
      </c>
      <c r="F24" s="36">
        <f>SUM(F20:F23)</f>
        <v>0</v>
      </c>
      <c r="H24" s="121"/>
      <c r="I24" s="28"/>
      <c r="J24" s="36">
        <f>SUM(J20:J23)</f>
        <v>13175.53717825839</v>
      </c>
      <c r="M24" s="28"/>
      <c r="N24" s="36">
        <f t="shared" ref="N24:AA24" si="5">SUM(N20:N23)</f>
        <v>6594.2465397281612</v>
      </c>
      <c r="O24" s="36">
        <f t="shared" si="5"/>
        <v>5253.5717133643348</v>
      </c>
      <c r="P24" s="36">
        <f t="shared" si="5"/>
        <v>1092.3711513177573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205.93962783973231</v>
      </c>
      <c r="Z24" s="36">
        <f t="shared" si="5"/>
        <v>29.408146008402746</v>
      </c>
      <c r="AA24" s="36">
        <f t="shared" si="5"/>
        <v>0</v>
      </c>
      <c r="AB24" s="36">
        <f>SUM(AB20:AB23)</f>
        <v>0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0</v>
      </c>
      <c r="F27" s="17"/>
      <c r="I27" s="28">
        <v>0</v>
      </c>
      <c r="J27" s="17">
        <f>D27-F27</f>
        <v>0</v>
      </c>
      <c r="L27" s="19" t="s">
        <v>427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428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F29" s="17"/>
      <c r="I29" s="28">
        <v>0</v>
      </c>
      <c r="J29" s="17">
        <f t="shared" si="6"/>
        <v>0</v>
      </c>
      <c r="L29" s="19" t="s">
        <v>429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0</v>
      </c>
      <c r="F30" s="17"/>
      <c r="I30" s="28">
        <v>0</v>
      </c>
      <c r="J30" s="17">
        <f t="shared" si="6"/>
        <v>0</v>
      </c>
      <c r="L30" s="19" t="s">
        <v>430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F31" s="17"/>
      <c r="I31" s="28">
        <v>0</v>
      </c>
      <c r="J31" s="17">
        <f t="shared" si="6"/>
        <v>0</v>
      </c>
      <c r="L31" s="19" t="s">
        <v>431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F32" s="17"/>
      <c r="I32" s="28">
        <v>0</v>
      </c>
      <c r="J32" s="17">
        <f t="shared" si="6"/>
        <v>0</v>
      </c>
      <c r="L32" s="19" t="s">
        <v>287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3042.5878118569563</v>
      </c>
      <c r="F33" s="17">
        <v>2864.8668932861488</v>
      </c>
      <c r="H33" s="19" t="s">
        <v>432</v>
      </c>
      <c r="I33" s="28">
        <v>0</v>
      </c>
      <c r="J33" s="17">
        <f t="shared" si="6"/>
        <v>177.7209185708075</v>
      </c>
      <c r="L33" s="19" t="s">
        <v>433</v>
      </c>
      <c r="M33" s="28" t="e">
        <v>#N/A</v>
      </c>
      <c r="N33" s="17">
        <v>1389.9625986685978</v>
      </c>
      <c r="O33" s="17">
        <v>1158.440994639544</v>
      </c>
      <c r="P33" s="17">
        <v>390.13288341009672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90.735121560784762</v>
      </c>
      <c r="Z33" s="17">
        <v>13.316213577933304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3042.5878118569563</v>
      </c>
      <c r="F34" s="36">
        <f>SUM(F27:F33)</f>
        <v>2864.8668932861488</v>
      </c>
      <c r="I34" s="28"/>
      <c r="J34" s="36">
        <f>SUM(J27:J33)</f>
        <v>177.7209185708075</v>
      </c>
      <c r="M34" s="28"/>
      <c r="N34" s="36">
        <f t="shared" ref="N34:AA34" si="8">SUM(N27:N33)</f>
        <v>1389.9625986685978</v>
      </c>
      <c r="O34" s="36">
        <f t="shared" si="8"/>
        <v>1158.440994639544</v>
      </c>
      <c r="P34" s="36">
        <f t="shared" si="8"/>
        <v>390.13288341009672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90.735121560784762</v>
      </c>
      <c r="Z34" s="36">
        <f t="shared" si="8"/>
        <v>13.316213577933304</v>
      </c>
      <c r="AA34" s="36">
        <f t="shared" si="8"/>
        <v>0</v>
      </c>
      <c r="AB34" s="36">
        <f>SUM(AB27:AB33)</f>
        <v>0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1090978.3209464592</v>
      </c>
      <c r="F36" s="39">
        <f>F17+F24+F34</f>
        <v>2864.8668932861488</v>
      </c>
      <c r="H36" s="35"/>
      <c r="J36" s="39">
        <f>J17+J24+J34</f>
        <v>1088113.4540531731</v>
      </c>
      <c r="N36" s="39">
        <f>N17+N24+N34</f>
        <v>683302.90590510028</v>
      </c>
      <c r="O36" s="39">
        <f t="shared" ref="O36:AB36" si="9">O17+O24+O34</f>
        <v>385826.82132559066</v>
      </c>
      <c r="P36" s="39">
        <f t="shared" si="9"/>
        <v>18860.266386147799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0</v>
      </c>
      <c r="V36" s="39">
        <f t="shared" si="9"/>
        <v>0</v>
      </c>
      <c r="W36" s="39">
        <f t="shared" si="9"/>
        <v>0</v>
      </c>
      <c r="X36" s="39">
        <f t="shared" si="9"/>
        <v>0</v>
      </c>
      <c r="Y36" s="39">
        <f t="shared" si="9"/>
        <v>2221.5920122032921</v>
      </c>
      <c r="Z36" s="39">
        <f t="shared" si="9"/>
        <v>766.73531741682621</v>
      </c>
      <c r="AA36" s="39">
        <f t="shared" si="9"/>
        <v>0</v>
      </c>
      <c r="AB36" s="39">
        <f t="shared" si="9"/>
        <v>0</v>
      </c>
      <c r="AC36" s="39">
        <f>AC17+AC24+AC34</f>
        <v>0</v>
      </c>
    </row>
    <row r="37" spans="1:30" ht="13.5" thickTop="1" x14ac:dyDescent="0.2">
      <c r="N37" s="35"/>
    </row>
    <row r="39" spans="1:30" x14ac:dyDescent="0.2">
      <c r="A39" s="19" t="s">
        <v>397</v>
      </c>
      <c r="J39" s="6" t="s">
        <v>224</v>
      </c>
      <c r="N39" s="35"/>
    </row>
    <row r="40" spans="1:30" x14ac:dyDescent="0.2">
      <c r="A40" s="119" t="s">
        <v>398</v>
      </c>
      <c r="B40" s="6" t="s">
        <v>481</v>
      </c>
      <c r="D40" s="35"/>
    </row>
    <row r="41" spans="1:30" x14ac:dyDescent="0.2">
      <c r="D41" s="35"/>
    </row>
    <row r="42" spans="1:30" x14ac:dyDescent="0.2">
      <c r="D42" s="35"/>
    </row>
    <row r="43" spans="1:30" x14ac:dyDescent="0.2">
      <c r="D43" s="35"/>
    </row>
    <row r="44" spans="1:30" x14ac:dyDescent="0.2">
      <c r="D44" s="35"/>
    </row>
    <row r="45" spans="1:30" x14ac:dyDescent="0.2">
      <c r="D45" s="35"/>
    </row>
    <row r="47" spans="1:30" x14ac:dyDescent="0.2">
      <c r="D47" s="35"/>
    </row>
    <row r="48" spans="1:30" x14ac:dyDescent="0.2">
      <c r="D48" s="35"/>
    </row>
    <row r="49" spans="4:4" x14ac:dyDescent="0.2">
      <c r="D49" s="35"/>
    </row>
    <row r="50" spans="4:4" x14ac:dyDescent="0.2">
      <c r="D50" s="35"/>
    </row>
    <row r="52" spans="4:4" x14ac:dyDescent="0.2">
      <c r="D52" s="35"/>
    </row>
    <row r="53" spans="4:4" x14ac:dyDescent="0.2">
      <c r="D53" s="35"/>
    </row>
    <row r="54" spans="4:4" x14ac:dyDescent="0.2">
      <c r="D54" s="35"/>
    </row>
    <row r="55" spans="4:4" x14ac:dyDescent="0.2">
      <c r="D55" s="35"/>
    </row>
    <row r="56" spans="4:4" x14ac:dyDescent="0.2">
      <c r="D56" s="35"/>
    </row>
    <row r="57" spans="4:4" x14ac:dyDescent="0.2">
      <c r="D57" s="35"/>
    </row>
    <row r="58" spans="4:4" x14ac:dyDescent="0.2">
      <c r="D58" s="35"/>
    </row>
  </sheetData>
  <mergeCells count="4">
    <mergeCell ref="B2:L2"/>
    <mergeCell ref="S2:Y2"/>
    <mergeCell ref="B3:L3"/>
    <mergeCell ref="S3:Y3"/>
  </mergeCells>
  <printOptions horizontalCentered="1"/>
  <pageMargins left="0.7" right="0.7" top="0.75" bottom="0.75" header="0.3" footer="0.3"/>
  <pageSetup scale="55" fitToWidth="0" fitToHeight="0" orientation="landscape" r:id="rId1"/>
  <headerFooter differentFirst="1">
    <oddHeader>&amp;R&amp;"Arial,Regular"&amp;10Filed: 2025-02-28
EB-2025-0064
Phase 3 Exhibit 7
Tab 3
Schedule 6
Attachment 10
Page 7 of 12</oddHeader>
    <firstHeader xml:space="preserve">&amp;R&amp;"Arial,Regular"&amp;10Filed: 2025-02-28
EB-2025-0064
Phase 3 Exhibit 7
Tab 3
Schedule 6
Attachment 10
Page 6 of 12&amp;"-,Regular"&amp;11
</firstHeader>
  </headerFooter>
  <colBreaks count="2" manualBreakCount="2">
    <brk id="18" max="42" man="1"/>
    <brk id="29" max="5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101A-B973-4B4C-9030-3FBBDA5588F6}">
  <dimension ref="A1:AD40"/>
  <sheetViews>
    <sheetView view="pageBreakPreview" topLeftCell="B1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29" width="11.5703125" style="6" customWidth="1"/>
    <col min="30" max="30" width="10.85546875" style="6" bestFit="1" customWidth="1"/>
    <col min="31" max="16384" width="9.140625" style="6"/>
  </cols>
  <sheetData>
    <row r="1" spans="1:30" ht="55.15" customHeight="1" x14ac:dyDescent="0.2"/>
    <row r="2" spans="1:30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S2" s="245" t="s">
        <v>0</v>
      </c>
      <c r="T2" s="245"/>
      <c r="U2" s="245"/>
      <c r="V2" s="245"/>
      <c r="W2" s="245"/>
      <c r="X2" s="245"/>
      <c r="Y2" s="245"/>
    </row>
    <row r="3" spans="1:30" x14ac:dyDescent="0.2">
      <c r="B3" s="245" t="s">
        <v>488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S3" s="245" t="s">
        <v>489</v>
      </c>
      <c r="T3" s="245"/>
      <c r="U3" s="245"/>
      <c r="V3" s="245"/>
      <c r="W3" s="245"/>
      <c r="X3" s="245"/>
      <c r="Y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603155.24906895147</v>
      </c>
      <c r="F11" s="17"/>
      <c r="I11" s="28">
        <v>0</v>
      </c>
      <c r="J11" s="17">
        <f>D11-F11</f>
        <v>603155.24906895147</v>
      </c>
      <c r="L11" s="19" t="s">
        <v>417</v>
      </c>
      <c r="M11" s="28" t="e">
        <v>#N/A</v>
      </c>
      <c r="N11" s="17">
        <v>415894.80526403076</v>
      </c>
      <c r="O11" s="17">
        <v>169711.45623107639</v>
      </c>
      <c r="P11" s="17">
        <v>14467.792330847074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289.04855116041705</v>
      </c>
      <c r="Z11" s="17">
        <v>337.80759209526661</v>
      </c>
      <c r="AA11" s="17">
        <v>0</v>
      </c>
      <c r="AB11" s="17">
        <v>2454.3390997415495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0</v>
      </c>
      <c r="E12" s="28"/>
      <c r="F12" s="17"/>
      <c r="I12" s="28">
        <v>0</v>
      </c>
      <c r="J12" s="17">
        <f>D12-F12</f>
        <v>0</v>
      </c>
      <c r="L12" s="19" t="s">
        <v>418</v>
      </c>
      <c r="M12" s="28" t="e">
        <v>#N/A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345</v>
      </c>
      <c r="D13" s="17">
        <v>13768.650229689516</v>
      </c>
      <c r="F13" s="17"/>
      <c r="I13" s="28">
        <v>0</v>
      </c>
      <c r="J13" s="17">
        <f t="shared" ref="J13:J16" si="1">D13-F13</f>
        <v>13768.650229689516</v>
      </c>
      <c r="L13" s="19" t="s">
        <v>419</v>
      </c>
      <c r="M13" s="28" t="e">
        <v>#N/A</v>
      </c>
      <c r="N13" s="17">
        <v>5774.8386911577436</v>
      </c>
      <c r="O13" s="17">
        <v>3511.6257238386634</v>
      </c>
      <c r="P13" s="17">
        <v>2041.9014603236401</v>
      </c>
      <c r="Q13" s="17">
        <v>0</v>
      </c>
      <c r="R13" s="17">
        <v>0</v>
      </c>
      <c r="S13" s="17">
        <v>1683.364020796859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0.43257663407406005</v>
      </c>
      <c r="Z13" s="17">
        <v>0</v>
      </c>
      <c r="AA13" s="17">
        <v>251.61424920991536</v>
      </c>
      <c r="AB13" s="17">
        <v>76.827258420687869</v>
      </c>
      <c r="AC13" s="17">
        <v>428.0462493079313</v>
      </c>
      <c r="AD13" s="35"/>
    </row>
    <row r="14" spans="1:30" x14ac:dyDescent="0.2">
      <c r="A14" s="19">
        <f t="shared" si="0"/>
        <v>4</v>
      </c>
      <c r="B14" s="6" t="s">
        <v>347</v>
      </c>
      <c r="D14" s="17">
        <v>1143.5864065573767</v>
      </c>
      <c r="F14" s="17"/>
      <c r="H14" s="19" t="s">
        <v>420</v>
      </c>
      <c r="I14" s="28">
        <v>0</v>
      </c>
      <c r="J14" s="17">
        <f t="shared" si="1"/>
        <v>1143.5864065573767</v>
      </c>
      <c r="L14" s="19" t="s">
        <v>421</v>
      </c>
      <c r="M14" s="28" t="e">
        <v>#N/A</v>
      </c>
      <c r="N14" s="17">
        <v>274.85880767858771</v>
      </c>
      <c r="O14" s="17">
        <v>169.12852158573611</v>
      </c>
      <c r="P14" s="17">
        <v>127.10182529547711</v>
      </c>
      <c r="Q14" s="17">
        <v>0</v>
      </c>
      <c r="R14" s="17">
        <v>0</v>
      </c>
      <c r="S14" s="17">
        <v>380.87397611807296</v>
      </c>
      <c r="T14" s="17">
        <v>7.6844490038515829</v>
      </c>
      <c r="U14" s="17">
        <v>0</v>
      </c>
      <c r="V14" s="17">
        <v>0</v>
      </c>
      <c r="W14" s="17">
        <v>138.31461756076686</v>
      </c>
      <c r="X14" s="17">
        <v>0</v>
      </c>
      <c r="Y14" s="17">
        <v>12.535786700435995</v>
      </c>
      <c r="Z14" s="17">
        <v>0.21067612777464276</v>
      </c>
      <c r="AA14" s="17">
        <v>0</v>
      </c>
      <c r="AB14" s="17">
        <v>8.7286824244907013</v>
      </c>
      <c r="AC14" s="17">
        <v>24.149064062183303</v>
      </c>
      <c r="AD14" s="35"/>
    </row>
    <row r="15" spans="1:30" x14ac:dyDescent="0.2">
      <c r="A15" s="19">
        <f t="shared" si="0"/>
        <v>5</v>
      </c>
      <c r="B15" s="6" t="s">
        <v>350</v>
      </c>
      <c r="D15" s="17">
        <v>121.83135768851581</v>
      </c>
      <c r="F15" s="17"/>
      <c r="I15" s="28">
        <v>0</v>
      </c>
      <c r="J15" s="17">
        <f t="shared" si="1"/>
        <v>121.83135768851581</v>
      </c>
      <c r="L15" s="19" t="s">
        <v>422</v>
      </c>
      <c r="M15" s="28" t="e">
        <v>#N/A</v>
      </c>
      <c r="N15" s="17">
        <v>29.28193402799851</v>
      </c>
      <c r="O15" s="17">
        <v>18.018015333595056</v>
      </c>
      <c r="P15" s="17">
        <v>13.540724034183064</v>
      </c>
      <c r="Q15" s="17">
        <v>0</v>
      </c>
      <c r="R15" s="17">
        <v>0</v>
      </c>
      <c r="S15" s="17">
        <v>40.57620250871706</v>
      </c>
      <c r="T15" s="17">
        <v>0.81865860756926467</v>
      </c>
      <c r="U15" s="17">
        <v>0</v>
      </c>
      <c r="V15" s="17">
        <v>0</v>
      </c>
      <c r="W15" s="17">
        <v>14.735272777790398</v>
      </c>
      <c r="X15" s="17">
        <v>0</v>
      </c>
      <c r="Y15" s="17">
        <v>1.3354932383337406</v>
      </c>
      <c r="Z15" s="17">
        <v>2.2444267028856272E-2</v>
      </c>
      <c r="AA15" s="17">
        <v>0</v>
      </c>
      <c r="AB15" s="17">
        <v>0.92990544877925052</v>
      </c>
      <c r="AC15" s="17">
        <v>2.5727074445206104</v>
      </c>
      <c r="AD15" s="35"/>
    </row>
    <row r="16" spans="1:30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417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353</v>
      </c>
      <c r="D17" s="37">
        <f>SUM(D11:D16)</f>
        <v>618189.3170628869</v>
      </c>
      <c r="F17" s="37">
        <f>SUM(F11:F16)</f>
        <v>0</v>
      </c>
      <c r="I17" s="28"/>
      <c r="J17" s="36">
        <f>SUM(J11:J16)</f>
        <v>618189.3170628869</v>
      </c>
      <c r="M17" s="28"/>
      <c r="N17" s="36">
        <f t="shared" ref="N17:AA17" si="2">SUM(N11:N16)</f>
        <v>421973.78469689511</v>
      </c>
      <c r="O17" s="36">
        <f t="shared" si="2"/>
        <v>173410.22849183439</v>
      </c>
      <c r="P17" s="36">
        <f t="shared" si="2"/>
        <v>16650.336340500377</v>
      </c>
      <c r="Q17" s="36">
        <f t="shared" si="2"/>
        <v>0</v>
      </c>
      <c r="R17" s="36">
        <f t="shared" si="2"/>
        <v>0</v>
      </c>
      <c r="S17" s="36">
        <f t="shared" si="2"/>
        <v>2104.8141994236489</v>
      </c>
      <c r="T17" s="36">
        <f t="shared" si="2"/>
        <v>8.5031076114208481</v>
      </c>
      <c r="U17" s="36">
        <f t="shared" si="2"/>
        <v>0</v>
      </c>
      <c r="V17" s="36">
        <f t="shared" si="2"/>
        <v>0</v>
      </c>
      <c r="W17" s="36">
        <f t="shared" si="2"/>
        <v>153.04989033855725</v>
      </c>
      <c r="X17" s="36">
        <f t="shared" si="2"/>
        <v>0</v>
      </c>
      <c r="Y17" s="36">
        <f t="shared" si="2"/>
        <v>303.35240773326086</v>
      </c>
      <c r="Z17" s="36">
        <f t="shared" si="2"/>
        <v>338.04071249007012</v>
      </c>
      <c r="AA17" s="36">
        <f t="shared" si="2"/>
        <v>251.61424920991536</v>
      </c>
      <c r="AB17" s="36">
        <f>SUM(AB11:AB16)</f>
        <v>2540.8249460355073</v>
      </c>
      <c r="AC17" s="36">
        <f>SUM(AC11:AC16)</f>
        <v>454.76802081463524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3503.3287364780331</v>
      </c>
      <c r="F20" s="17"/>
      <c r="I20" s="28">
        <v>0</v>
      </c>
      <c r="J20" s="17">
        <f>D20-F20</f>
        <v>3503.3287364780331</v>
      </c>
      <c r="L20" s="19" t="s">
        <v>419</v>
      </c>
      <c r="M20" s="28" t="e">
        <v>#N/A</v>
      </c>
      <c r="N20" s="17">
        <v>1469.3639534566294</v>
      </c>
      <c r="O20" s="17">
        <v>893.50656054517856</v>
      </c>
      <c r="P20" s="17">
        <v>519.5463566634287</v>
      </c>
      <c r="Q20" s="17">
        <v>0</v>
      </c>
      <c r="R20" s="17">
        <v>0</v>
      </c>
      <c r="S20" s="17">
        <v>428.31922153808881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0.11006584723989833</v>
      </c>
      <c r="Z20" s="17">
        <v>0</v>
      </c>
      <c r="AA20" s="17">
        <v>64.021339423938528</v>
      </c>
      <c r="AB20" s="17">
        <v>19.548113844133084</v>
      </c>
      <c r="AC20" s="17">
        <v>108.91312515939566</v>
      </c>
      <c r="AD20" s="35"/>
    </row>
    <row r="21" spans="1:30" x14ac:dyDescent="0.2">
      <c r="A21" s="19">
        <f>A20+1</f>
        <v>9</v>
      </c>
      <c r="B21" s="6" t="s">
        <v>356</v>
      </c>
      <c r="D21" s="17">
        <v>1018.8302250722368</v>
      </c>
      <c r="F21" s="17"/>
      <c r="H21" s="19" t="s">
        <v>423</v>
      </c>
      <c r="I21" s="28">
        <v>0</v>
      </c>
      <c r="J21" s="17">
        <f t="shared" ref="J21:J23" si="3">D21-F21</f>
        <v>1018.8302250722368</v>
      </c>
      <c r="L21" s="19" t="s">
        <v>424</v>
      </c>
      <c r="M21" s="28" t="e">
        <v>#N/A</v>
      </c>
      <c r="N21" s="17">
        <v>441.15490178237076</v>
      </c>
      <c r="O21" s="17">
        <v>265.65666625423819</v>
      </c>
      <c r="P21" s="17">
        <v>90.266048765283017</v>
      </c>
      <c r="Q21" s="17">
        <v>0</v>
      </c>
      <c r="R21" s="17">
        <v>0</v>
      </c>
      <c r="S21" s="17">
        <v>126.70014755811127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5.5514216468581381</v>
      </c>
      <c r="Z21" s="17">
        <v>0</v>
      </c>
      <c r="AA21" s="17">
        <v>36.254626244094965</v>
      </c>
      <c r="AB21" s="17">
        <v>5.2836586642190335</v>
      </c>
      <c r="AC21" s="17">
        <v>47.962754157061504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0</v>
      </c>
      <c r="F22" s="17"/>
      <c r="I22" s="28">
        <v>0</v>
      </c>
      <c r="J22" s="17">
        <f t="shared" si="3"/>
        <v>0</v>
      </c>
      <c r="L22" s="19" t="s">
        <v>425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5253.7873559774252</v>
      </c>
      <c r="F23" s="17"/>
      <c r="I23" s="28">
        <v>0</v>
      </c>
      <c r="J23" s="17">
        <f t="shared" si="3"/>
        <v>5253.7873559774252</v>
      </c>
      <c r="L23" s="19" t="s">
        <v>426</v>
      </c>
      <c r="M23" s="28" t="e">
        <v>#N/A</v>
      </c>
      <c r="N23" s="17">
        <v>1887.5879674076016</v>
      </c>
      <c r="O23" s="17">
        <v>1160.8023967860881</v>
      </c>
      <c r="P23" s="17">
        <v>872.93255538278174</v>
      </c>
      <c r="Q23" s="17">
        <v>0</v>
      </c>
      <c r="R23" s="17">
        <v>0</v>
      </c>
      <c r="S23" s="17">
        <v>657.93716940511911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86.051223225272125</v>
      </c>
      <c r="Z23" s="17">
        <v>1.4468152260866496</v>
      </c>
      <c r="AA23" s="17">
        <v>339.41085799600052</v>
      </c>
      <c r="AB23" s="17">
        <v>59.944098882133005</v>
      </c>
      <c r="AC23" s="17">
        <v>187.67427166634133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9775.9463175276942</v>
      </c>
      <c r="F24" s="36">
        <f>SUM(F20:F23)</f>
        <v>0</v>
      </c>
      <c r="H24" s="121"/>
      <c r="I24" s="28"/>
      <c r="J24" s="36">
        <f>SUM(J20:J23)</f>
        <v>9775.9463175276942</v>
      </c>
      <c r="M24" s="28"/>
      <c r="N24" s="36">
        <f t="shared" ref="N24:AA24" si="5">SUM(N20:N23)</f>
        <v>3798.1068226466014</v>
      </c>
      <c r="O24" s="36">
        <f t="shared" si="5"/>
        <v>2319.965623585505</v>
      </c>
      <c r="P24" s="36">
        <f t="shared" si="5"/>
        <v>1482.7449608114935</v>
      </c>
      <c r="Q24" s="36">
        <f t="shared" si="5"/>
        <v>0</v>
      </c>
      <c r="R24" s="36">
        <f t="shared" si="5"/>
        <v>0</v>
      </c>
      <c r="S24" s="36">
        <f t="shared" si="5"/>
        <v>1212.9565385013193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91.712710719370165</v>
      </c>
      <c r="Z24" s="36">
        <f t="shared" si="5"/>
        <v>1.4468152260866496</v>
      </c>
      <c r="AA24" s="36">
        <f t="shared" si="5"/>
        <v>439.68682366403402</v>
      </c>
      <c r="AB24" s="36">
        <f>SUM(AB20:AB23)</f>
        <v>84.775871390485122</v>
      </c>
      <c r="AC24" s="36">
        <f>SUM(AC20:AC23)</f>
        <v>344.55015098279853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0</v>
      </c>
      <c r="F27" s="17"/>
      <c r="I27" s="28">
        <v>0</v>
      </c>
      <c r="J27" s="17">
        <f>D27-F27</f>
        <v>0</v>
      </c>
      <c r="L27" s="19" t="s">
        <v>427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428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0</v>
      </c>
      <c r="F29" s="17"/>
      <c r="I29" s="28">
        <v>0</v>
      </c>
      <c r="J29" s="17">
        <f t="shared" si="6"/>
        <v>0</v>
      </c>
      <c r="L29" s="19" t="s">
        <v>429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0</v>
      </c>
      <c r="F30" s="17"/>
      <c r="I30" s="28">
        <v>0</v>
      </c>
      <c r="J30" s="17">
        <f t="shared" si="6"/>
        <v>0</v>
      </c>
      <c r="L30" s="19" t="s">
        <v>430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F31" s="17"/>
      <c r="I31" s="28">
        <v>0</v>
      </c>
      <c r="J31" s="17">
        <f t="shared" si="6"/>
        <v>0</v>
      </c>
      <c r="L31" s="19" t="s">
        <v>431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1294.5219427863499</v>
      </c>
      <c r="F32" s="17"/>
      <c r="I32" s="28">
        <v>0</v>
      </c>
      <c r="J32" s="17">
        <f t="shared" si="6"/>
        <v>1294.5219427863499</v>
      </c>
      <c r="L32" s="19" t="s">
        <v>287</v>
      </c>
      <c r="M32" s="28" t="e">
        <v>#N/A</v>
      </c>
      <c r="N32" s="17">
        <v>209.35554128654837</v>
      </c>
      <c r="O32" s="17">
        <v>127.75130915164775</v>
      </c>
      <c r="P32" s="17">
        <v>229.38979815415507</v>
      </c>
      <c r="Q32" s="17">
        <v>0</v>
      </c>
      <c r="R32" s="17">
        <v>0</v>
      </c>
      <c r="S32" s="17">
        <v>489.28636208532748</v>
      </c>
      <c r="T32" s="17">
        <v>0</v>
      </c>
      <c r="U32" s="17">
        <v>0</v>
      </c>
      <c r="V32" s="17">
        <v>0</v>
      </c>
      <c r="W32" s="17">
        <v>238.71303245559525</v>
      </c>
      <c r="X32" s="17">
        <v>0</v>
      </c>
      <c r="Y32" s="17">
        <v>2.5899653075955147E-2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4680.2587595675122</v>
      </c>
      <c r="F33" s="17">
        <v>4472.5161039693839</v>
      </c>
      <c r="H33" s="19" t="s">
        <v>432</v>
      </c>
      <c r="I33" s="28">
        <v>0</v>
      </c>
      <c r="J33" s="17">
        <f t="shared" si="6"/>
        <v>207.74265559812829</v>
      </c>
      <c r="L33" s="19" t="s">
        <v>433</v>
      </c>
      <c r="M33" s="28" t="e">
        <v>#N/A</v>
      </c>
      <c r="N33" s="17">
        <v>1124.8868863735477</v>
      </c>
      <c r="O33" s="17">
        <v>692.19337651827664</v>
      </c>
      <c r="P33" s="17">
        <v>520.1768053826371</v>
      </c>
      <c r="Q33" s="17">
        <v>0</v>
      </c>
      <c r="R33" s="17">
        <v>0</v>
      </c>
      <c r="S33" s="17">
        <v>1558.7644606201686</v>
      </c>
      <c r="T33" s="17">
        <v>31.449368451696976</v>
      </c>
      <c r="U33" s="17">
        <v>0</v>
      </c>
      <c r="V33" s="17">
        <v>0</v>
      </c>
      <c r="W33" s="17">
        <v>566.06626799331377</v>
      </c>
      <c r="X33" s="17">
        <v>0</v>
      </c>
      <c r="Y33" s="17">
        <v>51.303948338619939</v>
      </c>
      <c r="Z33" s="17">
        <v>0.862212913615647</v>
      </c>
      <c r="AA33" s="17">
        <v>0</v>
      </c>
      <c r="AB33" s="17">
        <v>35.722997119339624</v>
      </c>
      <c r="AC33" s="17">
        <v>98.832435856295902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5974.7807023538626</v>
      </c>
      <c r="F34" s="36">
        <f>SUM(F27:F33)</f>
        <v>4472.5161039693839</v>
      </c>
      <c r="I34" s="28"/>
      <c r="J34" s="36">
        <f>SUM(J27:J33)</f>
        <v>1502.2645983844782</v>
      </c>
      <c r="M34" s="28"/>
      <c r="N34" s="36">
        <f t="shared" ref="N34:AA34" si="8">SUM(N27:N33)</f>
        <v>1334.2424276600959</v>
      </c>
      <c r="O34" s="36">
        <f t="shared" si="8"/>
        <v>819.94468566992441</v>
      </c>
      <c r="P34" s="36">
        <f t="shared" si="8"/>
        <v>749.56660353679217</v>
      </c>
      <c r="Q34" s="36">
        <f t="shared" si="8"/>
        <v>0</v>
      </c>
      <c r="R34" s="36">
        <f t="shared" si="8"/>
        <v>0</v>
      </c>
      <c r="S34" s="36">
        <f t="shared" si="8"/>
        <v>2048.0508227054961</v>
      </c>
      <c r="T34" s="36">
        <f t="shared" si="8"/>
        <v>31.449368451696976</v>
      </c>
      <c r="U34" s="36">
        <f t="shared" si="8"/>
        <v>0</v>
      </c>
      <c r="V34" s="36">
        <f t="shared" si="8"/>
        <v>0</v>
      </c>
      <c r="W34" s="36">
        <f t="shared" si="8"/>
        <v>804.779300448909</v>
      </c>
      <c r="X34" s="36">
        <f t="shared" si="8"/>
        <v>0</v>
      </c>
      <c r="Y34" s="36">
        <f t="shared" si="8"/>
        <v>51.329847991695893</v>
      </c>
      <c r="Z34" s="36">
        <f t="shared" si="8"/>
        <v>0.862212913615647</v>
      </c>
      <c r="AA34" s="36">
        <f t="shared" si="8"/>
        <v>0</v>
      </c>
      <c r="AB34" s="36">
        <f>SUM(AB27:AB33)</f>
        <v>35.722997119339624</v>
      </c>
      <c r="AC34" s="36">
        <f>SUM(AC27:AC33)</f>
        <v>98.832435856295902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ht="13.5" thickBot="1" x14ac:dyDescent="0.25">
      <c r="A36" s="19">
        <f>A34+1</f>
        <v>21</v>
      </c>
      <c r="B36" s="6" t="s">
        <v>434</v>
      </c>
      <c r="D36" s="39">
        <f>D17+D24+D34</f>
        <v>633940.04408276849</v>
      </c>
      <c r="F36" s="39">
        <f>F17+F24+F34</f>
        <v>4472.5161039693839</v>
      </c>
      <c r="J36" s="39">
        <f>J17+J24+J34</f>
        <v>629467.52797879907</v>
      </c>
      <c r="N36" s="39">
        <f t="shared" ref="N36:AC36" si="9">N17+N24+N34</f>
        <v>427106.13394720183</v>
      </c>
      <c r="O36" s="39">
        <f t="shared" si="9"/>
        <v>176550.13880108984</v>
      </c>
      <c r="P36" s="39">
        <f t="shared" si="9"/>
        <v>18882.647904848665</v>
      </c>
      <c r="Q36" s="39">
        <f t="shared" si="9"/>
        <v>0</v>
      </c>
      <c r="R36" s="39">
        <f t="shared" si="9"/>
        <v>0</v>
      </c>
      <c r="S36" s="39">
        <f t="shared" si="9"/>
        <v>5365.8215606304639</v>
      </c>
      <c r="T36" s="39">
        <f t="shared" si="9"/>
        <v>39.952476063117828</v>
      </c>
      <c r="U36" s="39">
        <f t="shared" si="9"/>
        <v>0</v>
      </c>
      <c r="V36" s="39">
        <f t="shared" si="9"/>
        <v>0</v>
      </c>
      <c r="W36" s="39">
        <f t="shared" si="9"/>
        <v>957.82919078746625</v>
      </c>
      <c r="X36" s="39">
        <f t="shared" si="9"/>
        <v>0</v>
      </c>
      <c r="Y36" s="39">
        <f t="shared" si="9"/>
        <v>446.39496644432694</v>
      </c>
      <c r="Z36" s="39">
        <f t="shared" si="9"/>
        <v>340.34974062977238</v>
      </c>
      <c r="AA36" s="39">
        <f t="shared" si="9"/>
        <v>691.30107287394935</v>
      </c>
      <c r="AB36" s="39">
        <f t="shared" si="9"/>
        <v>2661.323814545332</v>
      </c>
      <c r="AC36" s="39">
        <f t="shared" si="9"/>
        <v>898.15060765372959</v>
      </c>
      <c r="AD36" s="35"/>
    </row>
    <row r="37" spans="1:30" ht="13.5" thickTop="1" x14ac:dyDescent="0.2">
      <c r="D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>
        <f t="shared" ref="AD37" si="10">D37-SUM(N37:AC37)</f>
        <v>0</v>
      </c>
    </row>
    <row r="39" spans="1:30" x14ac:dyDescent="0.2">
      <c r="A39" s="19" t="s">
        <v>397</v>
      </c>
    </row>
    <row r="40" spans="1:30" x14ac:dyDescent="0.2">
      <c r="A40" s="119" t="s">
        <v>398</v>
      </c>
      <c r="B40" s="6" t="s">
        <v>481</v>
      </c>
    </row>
  </sheetData>
  <mergeCells count="4">
    <mergeCell ref="B2:L2"/>
    <mergeCell ref="S2:Y2"/>
    <mergeCell ref="B3:L3"/>
    <mergeCell ref="S3:Y3"/>
  </mergeCells>
  <printOptions horizontalCentered="1"/>
  <pageMargins left="0.7" right="0.7" top="0.75" bottom="0.75" header="0.3" footer="0.3"/>
  <pageSetup scale="55" orientation="landscape" r:id="rId1"/>
  <headerFooter differentFirst="1">
    <oddHeader>&amp;R&amp;"Arial,Regular"&amp;10Filed: 2025-02-28
EB-2025-0064
Phase 3 Exhibit 7
Tab 3
Schedule 6
Attachment 10
Page 9 of 12</oddHeader>
    <firstHeader xml:space="preserve">&amp;R&amp;"Arial,Regular"&amp;10Filed: 2025-02-28
EB-2025-0064
Phase 3 Exhibit 7
Tab 3
Schedule 6
Attachment 10
Page 8 of 12&amp;"-,Regular"&amp;11
</firstHeader>
  </headerFooter>
  <colBreaks count="2" manualBreakCount="2">
    <brk id="16" max="40" man="1"/>
    <brk id="29" max="3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6318-44A5-4DDC-A1D0-5572F862D2B0}">
  <dimension ref="A1:R40"/>
  <sheetViews>
    <sheetView view="pageBreakPreview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1" spans="1:18" ht="58.15" customHeight="1" x14ac:dyDescent="0.2"/>
    <row r="2" spans="1:18" x14ac:dyDescent="0.2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18" x14ac:dyDescent="0.2">
      <c r="B3" s="245" t="s">
        <v>490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5" spans="1:18" x14ac:dyDescent="0.2">
      <c r="D5" s="19" t="s">
        <v>327</v>
      </c>
    </row>
    <row r="6" spans="1:18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</row>
    <row r="7" spans="1:18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442</v>
      </c>
      <c r="O7" s="18" t="s">
        <v>443</v>
      </c>
      <c r="P7" s="18" t="s">
        <v>444</v>
      </c>
      <c r="Q7" s="18" t="s">
        <v>445</v>
      </c>
      <c r="R7" s="18" t="s">
        <v>446</v>
      </c>
    </row>
    <row r="8" spans="1:18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9" t="s">
        <v>65</v>
      </c>
      <c r="O8" s="119" t="s">
        <v>66</v>
      </c>
      <c r="P8" s="119" t="s">
        <v>67</v>
      </c>
      <c r="Q8" s="119" t="s">
        <v>68</v>
      </c>
      <c r="R8" s="119" t="s">
        <v>69</v>
      </c>
    </row>
    <row r="10" spans="1:18" x14ac:dyDescent="0.2">
      <c r="B10" s="11" t="s">
        <v>340</v>
      </c>
    </row>
    <row r="11" spans="1:18" x14ac:dyDescent="0.2">
      <c r="A11" s="19">
        <v>1</v>
      </c>
      <c r="B11" s="6" t="s">
        <v>341</v>
      </c>
      <c r="D11" s="17">
        <v>0</v>
      </c>
      <c r="F11" s="17"/>
      <c r="I11" s="28">
        <v>0</v>
      </c>
      <c r="J11" s="17">
        <f>D11-F11</f>
        <v>0</v>
      </c>
      <c r="L11" s="19" t="s">
        <v>417</v>
      </c>
      <c r="M11" s="28" t="e">
        <v>#N/A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</row>
    <row r="12" spans="1:18" x14ac:dyDescent="0.2">
      <c r="A12" s="19">
        <f>A11+1</f>
        <v>2</v>
      </c>
      <c r="B12" s="6" t="s">
        <v>343</v>
      </c>
      <c r="D12" s="17">
        <v>0</v>
      </c>
      <c r="E12" s="28"/>
      <c r="F12" s="17"/>
      <c r="I12" s="28">
        <v>0</v>
      </c>
      <c r="J12" s="17">
        <f>D12-F12</f>
        <v>0</v>
      </c>
      <c r="L12" s="19" t="s">
        <v>418</v>
      </c>
      <c r="M12" s="28" t="e">
        <v>#N/A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</row>
    <row r="13" spans="1:18" x14ac:dyDescent="0.2">
      <c r="A13" s="19">
        <f t="shared" ref="A13:A17" si="0">A12+1</f>
        <v>3</v>
      </c>
      <c r="B13" s="6" t="s">
        <v>345</v>
      </c>
      <c r="D13" s="17">
        <v>0</v>
      </c>
      <c r="F13" s="17"/>
      <c r="I13" s="28">
        <v>0</v>
      </c>
      <c r="J13" s="17">
        <f t="shared" ref="J13:J16" si="1">D13-F13</f>
        <v>0</v>
      </c>
      <c r="L13" s="19" t="s">
        <v>419</v>
      </c>
      <c r="M13" s="28" t="e">
        <v>#N/A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</row>
    <row r="14" spans="1:18" x14ac:dyDescent="0.2">
      <c r="A14" s="19">
        <f t="shared" si="0"/>
        <v>4</v>
      </c>
      <c r="B14" s="6" t="s">
        <v>347</v>
      </c>
      <c r="D14" s="17">
        <v>0</v>
      </c>
      <c r="F14" s="17"/>
      <c r="I14" s="28">
        <v>0</v>
      </c>
      <c r="J14" s="17">
        <f t="shared" si="1"/>
        <v>0</v>
      </c>
      <c r="L14" s="19" t="s">
        <v>421</v>
      </c>
      <c r="M14" s="28" t="e">
        <v>#N/A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</row>
    <row r="15" spans="1:18" x14ac:dyDescent="0.2">
      <c r="A15" s="19">
        <f t="shared" si="0"/>
        <v>5</v>
      </c>
      <c r="B15" s="6" t="s">
        <v>350</v>
      </c>
      <c r="D15" s="17">
        <v>0</v>
      </c>
      <c r="F15" s="17"/>
      <c r="I15" s="28">
        <v>0</v>
      </c>
      <c r="J15" s="17">
        <f t="shared" si="1"/>
        <v>0</v>
      </c>
      <c r="L15" s="19" t="s">
        <v>422</v>
      </c>
      <c r="M15" s="28" t="e">
        <v>#N/A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</row>
    <row r="16" spans="1:18" x14ac:dyDescent="0.2">
      <c r="A16" s="19">
        <f t="shared" si="0"/>
        <v>6</v>
      </c>
      <c r="B16" s="6" t="s">
        <v>219</v>
      </c>
      <c r="D16" s="17">
        <v>0</v>
      </c>
      <c r="F16" s="17"/>
      <c r="I16" s="28">
        <v>0</v>
      </c>
      <c r="J16" s="17">
        <f t="shared" si="1"/>
        <v>0</v>
      </c>
      <c r="L16" s="19" t="s">
        <v>417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</row>
    <row r="17" spans="1:18" x14ac:dyDescent="0.2">
      <c r="A17" s="19">
        <f t="shared" si="0"/>
        <v>7</v>
      </c>
      <c r="B17" s="6" t="s">
        <v>353</v>
      </c>
      <c r="D17" s="37">
        <f>SUM(D11:D16)</f>
        <v>0</v>
      </c>
      <c r="F17" s="37">
        <f>SUM(F11:F16)</f>
        <v>0</v>
      </c>
      <c r="I17" s="28"/>
      <c r="J17" s="36">
        <f>SUM(J11:J16)</f>
        <v>0</v>
      </c>
      <c r="M17" s="28"/>
      <c r="N17" s="36">
        <f t="shared" ref="N17:R17" si="2">SUM(N11:N16)</f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si="2"/>
        <v>0</v>
      </c>
    </row>
    <row r="18" spans="1:18" x14ac:dyDescent="0.2">
      <c r="D18" s="17"/>
      <c r="I18" s="28"/>
      <c r="M18" s="28"/>
      <c r="N18" s="17"/>
      <c r="O18" s="17"/>
      <c r="P18" s="17"/>
      <c r="Q18" s="17"/>
      <c r="R18" s="17"/>
    </row>
    <row r="19" spans="1:18" x14ac:dyDescent="0.2">
      <c r="B19" s="11" t="s">
        <v>354</v>
      </c>
      <c r="D19" s="17"/>
      <c r="I19" s="28"/>
      <c r="M19" s="28"/>
      <c r="N19" s="17"/>
      <c r="O19" s="17"/>
      <c r="P19" s="17"/>
      <c r="Q19" s="17"/>
      <c r="R19" s="17"/>
    </row>
    <row r="20" spans="1:18" x14ac:dyDescent="0.2">
      <c r="A20" s="19">
        <f>A17+1</f>
        <v>8</v>
      </c>
      <c r="B20" s="6" t="s">
        <v>355</v>
      </c>
      <c r="D20" s="17">
        <v>0</v>
      </c>
      <c r="F20" s="17"/>
      <c r="I20" s="28">
        <v>0</v>
      </c>
      <c r="J20" s="17">
        <f>D20-F20</f>
        <v>0</v>
      </c>
      <c r="L20" s="19" t="s">
        <v>419</v>
      </c>
      <c r="M20" s="28" t="e">
        <v>#N/A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</row>
    <row r="21" spans="1:18" x14ac:dyDescent="0.2">
      <c r="A21" s="19">
        <f>A20+1</f>
        <v>9</v>
      </c>
      <c r="B21" s="6" t="s">
        <v>356</v>
      </c>
      <c r="D21" s="17">
        <v>0</v>
      </c>
      <c r="F21" s="17"/>
      <c r="I21" s="28">
        <v>0</v>
      </c>
      <c r="J21" s="17">
        <f t="shared" ref="J21:J23" si="3">D21-F21</f>
        <v>0</v>
      </c>
      <c r="L21" s="19" t="s">
        <v>424</v>
      </c>
      <c r="M21" s="28" t="e">
        <v>#N/A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</row>
    <row r="22" spans="1:18" x14ac:dyDescent="0.2">
      <c r="A22" s="19">
        <f t="shared" ref="A22:A24" si="4">A21+1</f>
        <v>10</v>
      </c>
      <c r="B22" s="6" t="s">
        <v>359</v>
      </c>
      <c r="D22" s="17">
        <v>0</v>
      </c>
      <c r="F22" s="17"/>
      <c r="I22" s="28">
        <v>0</v>
      </c>
      <c r="J22" s="17">
        <f t="shared" si="3"/>
        <v>0</v>
      </c>
      <c r="L22" s="19" t="s">
        <v>425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</row>
    <row r="23" spans="1:18" x14ac:dyDescent="0.2">
      <c r="A23" s="19">
        <f t="shared" si="4"/>
        <v>11</v>
      </c>
      <c r="B23" s="6" t="s">
        <v>361</v>
      </c>
      <c r="D23" s="17">
        <v>0</v>
      </c>
      <c r="F23" s="17"/>
      <c r="I23" s="28">
        <v>0</v>
      </c>
      <c r="J23" s="17">
        <f t="shared" si="3"/>
        <v>0</v>
      </c>
      <c r="L23" s="19" t="s">
        <v>426</v>
      </c>
      <c r="M23" s="28" t="e">
        <v>#N/A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</row>
    <row r="24" spans="1:18" x14ac:dyDescent="0.2">
      <c r="A24" s="19">
        <f t="shared" si="4"/>
        <v>12</v>
      </c>
      <c r="B24" s="6" t="s">
        <v>363</v>
      </c>
      <c r="D24" s="36">
        <f>SUM(D20:D23)</f>
        <v>0</v>
      </c>
      <c r="F24" s="36">
        <f>SUM(F20:F23)</f>
        <v>0</v>
      </c>
      <c r="H24" s="121"/>
      <c r="I24" s="28"/>
      <c r="J24" s="36">
        <f>SUM(J20:J23)</f>
        <v>0</v>
      </c>
      <c r="M24" s="28"/>
      <c r="N24" s="36">
        <f t="shared" ref="N24:R24" si="5">SUM(N20:N23)</f>
        <v>0</v>
      </c>
      <c r="O24" s="36">
        <f t="shared" si="5"/>
        <v>0</v>
      </c>
      <c r="P24" s="36">
        <f t="shared" si="5"/>
        <v>0</v>
      </c>
      <c r="Q24" s="36">
        <f t="shared" si="5"/>
        <v>0</v>
      </c>
      <c r="R24" s="36">
        <f t="shared" si="5"/>
        <v>0</v>
      </c>
    </row>
    <row r="25" spans="1:18" x14ac:dyDescent="0.2">
      <c r="I25" s="28"/>
      <c r="M25" s="28"/>
      <c r="N25" s="17"/>
      <c r="O25" s="17"/>
      <c r="P25" s="17"/>
      <c r="Q25" s="17"/>
      <c r="R25" s="17"/>
    </row>
    <row r="26" spans="1:18" x14ac:dyDescent="0.2">
      <c r="B26" s="11" t="s">
        <v>364</v>
      </c>
      <c r="I26" s="28"/>
      <c r="M26" s="28"/>
      <c r="N26" s="17"/>
      <c r="O26" s="17"/>
      <c r="P26" s="17"/>
      <c r="Q26" s="17"/>
      <c r="R26" s="17"/>
    </row>
    <row r="27" spans="1:18" x14ac:dyDescent="0.2">
      <c r="A27" s="19">
        <f>A24+1</f>
        <v>13</v>
      </c>
      <c r="B27" s="6" t="s">
        <v>365</v>
      </c>
      <c r="D27" s="17">
        <v>0</v>
      </c>
      <c r="F27" s="17"/>
      <c r="I27" s="28">
        <v>0</v>
      </c>
      <c r="J27" s="17">
        <f>D27-F27</f>
        <v>0</v>
      </c>
      <c r="L27" s="19" t="s">
        <v>427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</row>
    <row r="28" spans="1:18" x14ac:dyDescent="0.2">
      <c r="A28" s="19">
        <f>A27+1</f>
        <v>14</v>
      </c>
      <c r="B28" s="6" t="s">
        <v>367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428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</row>
    <row r="29" spans="1:18" x14ac:dyDescent="0.2">
      <c r="A29" s="19">
        <f t="shared" ref="A29:A34" si="7">A28+1</f>
        <v>15</v>
      </c>
      <c r="B29" s="6" t="s">
        <v>369</v>
      </c>
      <c r="D29" s="17">
        <v>0</v>
      </c>
      <c r="F29" s="17"/>
      <c r="I29" s="28">
        <v>0</v>
      </c>
      <c r="J29" s="17">
        <f t="shared" si="6"/>
        <v>0</v>
      </c>
      <c r="L29" s="19" t="s">
        <v>429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</row>
    <row r="30" spans="1:18" x14ac:dyDescent="0.2">
      <c r="A30" s="19">
        <f t="shared" si="7"/>
        <v>16</v>
      </c>
      <c r="B30" s="6" t="s">
        <v>371</v>
      </c>
      <c r="D30" s="17">
        <v>0</v>
      </c>
      <c r="F30" s="17"/>
      <c r="I30" s="28">
        <v>0</v>
      </c>
      <c r="J30" s="17">
        <f t="shared" si="6"/>
        <v>0</v>
      </c>
      <c r="L30" s="19" t="s">
        <v>430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</row>
    <row r="31" spans="1:18" x14ac:dyDescent="0.2">
      <c r="A31" s="19">
        <f t="shared" si="7"/>
        <v>17</v>
      </c>
      <c r="B31" s="6" t="s">
        <v>373</v>
      </c>
      <c r="D31" s="17">
        <v>0</v>
      </c>
      <c r="F31" s="17"/>
      <c r="I31" s="28">
        <v>0</v>
      </c>
      <c r="J31" s="17">
        <f t="shared" si="6"/>
        <v>0</v>
      </c>
      <c r="L31" s="19" t="s">
        <v>431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</row>
    <row r="32" spans="1:18" x14ac:dyDescent="0.2">
      <c r="A32" s="19">
        <f t="shared" si="7"/>
        <v>18</v>
      </c>
      <c r="B32" s="6" t="s">
        <v>375</v>
      </c>
      <c r="D32" s="17">
        <v>0</v>
      </c>
      <c r="F32" s="17"/>
      <c r="I32" s="28">
        <v>0</v>
      </c>
      <c r="J32" s="17">
        <f t="shared" si="6"/>
        <v>0</v>
      </c>
      <c r="L32" s="19" t="s">
        <v>287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</row>
    <row r="33" spans="1:18" x14ac:dyDescent="0.2">
      <c r="A33" s="19">
        <f t="shared" si="7"/>
        <v>19</v>
      </c>
      <c r="B33" s="6" t="s">
        <v>377</v>
      </c>
      <c r="D33" s="17">
        <v>20656.12506591517</v>
      </c>
      <c r="F33" s="17">
        <v>9718.9252285762832</v>
      </c>
      <c r="H33" s="19" t="s">
        <v>432</v>
      </c>
      <c r="I33" s="28">
        <v>0</v>
      </c>
      <c r="J33" s="17">
        <f t="shared" si="6"/>
        <v>10937.199837338887</v>
      </c>
      <c r="L33" s="19" t="s">
        <v>433</v>
      </c>
      <c r="M33" s="28" t="e">
        <v>#N/A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v>0</v>
      </c>
    </row>
    <row r="34" spans="1:18" x14ac:dyDescent="0.2">
      <c r="A34" s="19">
        <f t="shared" si="7"/>
        <v>20</v>
      </c>
      <c r="B34" s="6" t="s">
        <v>380</v>
      </c>
      <c r="D34" s="36">
        <f>SUM(D27:D33)</f>
        <v>20656.12506591517</v>
      </c>
      <c r="F34" s="36">
        <f>SUM(F27:F33)</f>
        <v>9718.9252285762832</v>
      </c>
      <c r="J34" s="36">
        <f>SUM(J27:J33)</f>
        <v>10937.199837338887</v>
      </c>
      <c r="N34" s="36">
        <f t="shared" ref="N34" si="8">SUM(N27:N33)</f>
        <v>0</v>
      </c>
      <c r="O34" s="36">
        <f>SUM(O27:O33)</f>
        <v>20289.031301978397</v>
      </c>
      <c r="P34" s="36">
        <f>SUM(P27:P33)</f>
        <v>290.69312524995598</v>
      </c>
      <c r="Q34" s="36">
        <f>SUM(Q27:Q33)</f>
        <v>76.400638686818198</v>
      </c>
      <c r="R34" s="36">
        <f>SUM(R27:R33)</f>
        <v>0</v>
      </c>
    </row>
    <row r="35" spans="1:18" x14ac:dyDescent="0.2">
      <c r="N35" s="17"/>
      <c r="O35" s="17"/>
    </row>
    <row r="36" spans="1:18" ht="13.5" thickBot="1" x14ac:dyDescent="0.25">
      <c r="A36" s="19">
        <f>A34+1</f>
        <v>21</v>
      </c>
      <c r="B36" s="6" t="s">
        <v>434</v>
      </c>
      <c r="D36" s="39">
        <f>D17+D24+D34</f>
        <v>20656.12506591517</v>
      </c>
      <c r="F36" s="39">
        <f>F17+F24+F34</f>
        <v>9718.9252285762832</v>
      </c>
      <c r="J36" s="39">
        <f>J17+J24+J34</f>
        <v>10937.199837338887</v>
      </c>
      <c r="N36" s="39">
        <f t="shared" ref="N36:R36" si="9">N17+N24+N34</f>
        <v>0</v>
      </c>
      <c r="O36" s="39">
        <f t="shared" si="9"/>
        <v>20289.031301978397</v>
      </c>
      <c r="P36" s="39">
        <f t="shared" si="9"/>
        <v>290.69312524995598</v>
      </c>
      <c r="Q36" s="39">
        <f t="shared" si="9"/>
        <v>76.400638686818198</v>
      </c>
      <c r="R36" s="39">
        <f t="shared" si="9"/>
        <v>0</v>
      </c>
    </row>
    <row r="37" spans="1:18" ht="13.5" thickTop="1" x14ac:dyDescent="0.2">
      <c r="D37" s="35"/>
      <c r="N37" s="35"/>
      <c r="O37" s="35"/>
      <c r="R37" s="35"/>
    </row>
    <row r="39" spans="1:18" x14ac:dyDescent="0.2">
      <c r="A39" s="19" t="s">
        <v>397</v>
      </c>
    </row>
    <row r="40" spans="1:18" x14ac:dyDescent="0.2">
      <c r="A40" s="119" t="s">
        <v>398</v>
      </c>
      <c r="B40" s="6" t="s">
        <v>481</v>
      </c>
    </row>
  </sheetData>
  <mergeCells count="2">
    <mergeCell ref="B2:R2"/>
    <mergeCell ref="B3:R3"/>
  </mergeCells>
  <pageMargins left="0.7" right="0.7" top="0.75" bottom="0.75" header="0.3" footer="0.3"/>
  <pageSetup scale="55" orientation="landscape" r:id="rId1"/>
  <headerFooter>
    <oddHeader xml:space="preserve">&amp;R&amp;"Arial,Regular"&amp;10Filed: 2025-02-28
EB-2025-0064
Phase 3 Exhibit 7
Tab 3
Schedule 6
Attachment 10
Page 10 of 12&amp;"-,Regular"&amp;11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F066-FC43-4679-BCD4-C42B0A18FEE4}">
  <dimension ref="A1:AI36"/>
  <sheetViews>
    <sheetView view="pageBreakPreview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85546875" style="6" customWidth="1"/>
    <col min="16" max="16" width="10.7109375" style="6" customWidth="1"/>
    <col min="17" max="18" width="10.7109375" style="6" hidden="1" customWidth="1"/>
    <col min="19" max="26" width="10.7109375" style="6" customWidth="1"/>
    <col min="27" max="30" width="11.5703125" style="6" customWidth="1"/>
    <col min="31" max="31" width="10.85546875" style="6" bestFit="1" customWidth="1"/>
    <col min="32" max="16384" width="9.140625" style="6"/>
  </cols>
  <sheetData>
    <row r="1" spans="1:35" ht="63.6" customHeight="1" x14ac:dyDescent="0.2"/>
    <row r="2" spans="1:35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  <c r="AA2" s="245"/>
      <c r="AB2" s="245"/>
      <c r="AC2" s="245"/>
    </row>
    <row r="3" spans="1:35" ht="14.45" customHeight="1" x14ac:dyDescent="0.2">
      <c r="A3" s="245" t="s">
        <v>491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492</v>
      </c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5" spans="1:35" x14ac:dyDescent="0.2">
      <c r="D5" s="19" t="s">
        <v>327</v>
      </c>
    </row>
    <row r="6" spans="1:35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  <c r="AD6" s="19" t="s">
        <v>402</v>
      </c>
      <c r="AE6" s="19" t="s">
        <v>402</v>
      </c>
      <c r="AF6" s="19" t="s">
        <v>402</v>
      </c>
      <c r="AG6" s="19" t="s">
        <v>402</v>
      </c>
      <c r="AH6" s="19" t="s">
        <v>402</v>
      </c>
    </row>
    <row r="7" spans="1:35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18" t="s">
        <v>442</v>
      </c>
      <c r="AC7" s="18" t="s">
        <v>415</v>
      </c>
      <c r="AD7" s="18" t="s">
        <v>416</v>
      </c>
      <c r="AE7" s="18" t="s">
        <v>443</v>
      </c>
      <c r="AF7" s="18" t="s">
        <v>444</v>
      </c>
      <c r="AG7" s="18" t="s">
        <v>445</v>
      </c>
      <c r="AH7" s="18" t="s">
        <v>446</v>
      </c>
    </row>
    <row r="8" spans="1:35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  <c r="AD8" s="119" t="s">
        <v>79</v>
      </c>
      <c r="AE8" s="119" t="s">
        <v>450</v>
      </c>
      <c r="AF8" s="119" t="s">
        <v>451</v>
      </c>
      <c r="AG8" s="119" t="s">
        <v>452</v>
      </c>
      <c r="AH8" s="119" t="s">
        <v>453</v>
      </c>
    </row>
    <row r="10" spans="1:35" x14ac:dyDescent="0.2"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</row>
    <row r="11" spans="1:35" x14ac:dyDescent="0.2">
      <c r="B11" s="11" t="s">
        <v>454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5"/>
    </row>
    <row r="12" spans="1:35" x14ac:dyDescent="0.2">
      <c r="A12" s="19">
        <v>1</v>
      </c>
      <c r="B12" s="6" t="s">
        <v>382</v>
      </c>
      <c r="D12" s="10">
        <v>10709.990086266376</v>
      </c>
      <c r="E12" s="10"/>
      <c r="F12" s="10">
        <v>0</v>
      </c>
      <c r="G12" s="10"/>
      <c r="H12" s="10">
        <v>0</v>
      </c>
      <c r="I12" s="10"/>
      <c r="J12" s="10">
        <v>10709.990086266376</v>
      </c>
      <c r="K12" s="10"/>
      <c r="L12" s="127" t="s">
        <v>455</v>
      </c>
      <c r="M12" s="1"/>
      <c r="N12" s="10">
        <v>4311.5308396929458</v>
      </c>
      <c r="O12" s="10">
        <v>3064.1157688352655</v>
      </c>
      <c r="P12" s="10">
        <v>834.89573569200149</v>
      </c>
      <c r="Q12" s="10">
        <v>0</v>
      </c>
      <c r="R12" s="10">
        <v>0</v>
      </c>
      <c r="S12" s="10">
        <v>874.42074756147736</v>
      </c>
      <c r="T12" s="10">
        <v>0</v>
      </c>
      <c r="U12" s="10">
        <v>244.99286254091254</v>
      </c>
      <c r="V12" s="10">
        <v>0</v>
      </c>
      <c r="W12" s="10">
        <v>1161.3424829615801</v>
      </c>
      <c r="X12" s="10">
        <v>0</v>
      </c>
      <c r="Y12" s="10">
        <v>6.6628541994530721E-2</v>
      </c>
      <c r="Z12" s="10">
        <v>0.89551654911777867</v>
      </c>
      <c r="AA12" s="10">
        <v>0</v>
      </c>
      <c r="AB12" s="10">
        <v>10.793404878226456</v>
      </c>
      <c r="AC12" s="10">
        <v>83.135648605118192</v>
      </c>
      <c r="AD12" s="10">
        <v>123.80045040773639</v>
      </c>
      <c r="AE12" s="10">
        <v>0</v>
      </c>
      <c r="AF12" s="10">
        <v>0</v>
      </c>
      <c r="AG12" s="10">
        <v>0</v>
      </c>
      <c r="AH12" s="10">
        <v>0</v>
      </c>
      <c r="AI12" s="17"/>
    </row>
    <row r="13" spans="1:35" x14ac:dyDescent="0.2">
      <c r="A13" s="19">
        <f>A12+1</f>
        <v>2</v>
      </c>
      <c r="B13" s="6" t="s">
        <v>383</v>
      </c>
      <c r="D13" s="10">
        <v>0</v>
      </c>
      <c r="E13" s="10"/>
      <c r="F13" s="10">
        <v>0</v>
      </c>
      <c r="G13" s="10"/>
      <c r="H13" s="10">
        <v>0</v>
      </c>
      <c r="I13" s="10"/>
      <c r="J13" s="10">
        <v>0</v>
      </c>
      <c r="K13" s="10"/>
      <c r="L13" s="127" t="s">
        <v>456</v>
      </c>
      <c r="M13" s="1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7"/>
    </row>
    <row r="14" spans="1:35" x14ac:dyDescent="0.2">
      <c r="A14" s="19">
        <f t="shared" ref="A14:A27" si="0">A13+1</f>
        <v>3</v>
      </c>
      <c r="B14" s="6" t="s">
        <v>384</v>
      </c>
      <c r="D14" s="10">
        <v>0</v>
      </c>
      <c r="E14" s="10"/>
      <c r="F14" s="10">
        <v>0</v>
      </c>
      <c r="G14" s="10"/>
      <c r="H14" s="10">
        <v>0</v>
      </c>
      <c r="I14" s="10"/>
      <c r="J14" s="10">
        <v>0</v>
      </c>
      <c r="K14" s="10"/>
      <c r="L14" s="127" t="s">
        <v>457</v>
      </c>
      <c r="M14" s="1"/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7"/>
    </row>
    <row r="15" spans="1:35" x14ac:dyDescent="0.2">
      <c r="B15" s="6" t="s">
        <v>385</v>
      </c>
      <c r="D15" s="10"/>
      <c r="E15" s="10"/>
      <c r="F15" s="10"/>
      <c r="G15" s="10"/>
      <c r="H15" s="10"/>
      <c r="I15" s="10"/>
      <c r="J15" s="10"/>
      <c r="K15" s="10"/>
      <c r="L15" s="127"/>
      <c r="M15" s="1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>
        <v>0</v>
      </c>
      <c r="AI15" s="17"/>
    </row>
    <row r="16" spans="1:35" x14ac:dyDescent="0.2">
      <c r="A16" s="19">
        <f>A14+1</f>
        <v>4</v>
      </c>
      <c r="B16" s="123" t="s">
        <v>386</v>
      </c>
      <c r="D16" s="10">
        <v>0</v>
      </c>
      <c r="E16" s="10"/>
      <c r="F16" s="10">
        <v>0</v>
      </c>
      <c r="G16" s="10"/>
      <c r="H16" s="10">
        <v>0</v>
      </c>
      <c r="I16" s="10"/>
      <c r="J16" s="10">
        <v>0</v>
      </c>
      <c r="K16" s="10"/>
      <c r="L16" s="127" t="s">
        <v>458</v>
      </c>
      <c r="M16" s="1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7"/>
    </row>
    <row r="17" spans="1:35" x14ac:dyDescent="0.2">
      <c r="A17" s="19">
        <f t="shared" si="0"/>
        <v>5</v>
      </c>
      <c r="B17" s="123" t="s">
        <v>387</v>
      </c>
      <c r="D17" s="10">
        <v>0</v>
      </c>
      <c r="E17" s="10"/>
      <c r="F17" s="10">
        <v>0</v>
      </c>
      <c r="G17" s="10"/>
      <c r="H17" s="10">
        <v>0</v>
      </c>
      <c r="I17" s="10"/>
      <c r="J17" s="10">
        <v>0</v>
      </c>
      <c r="K17" s="10"/>
      <c r="L17" s="127" t="s">
        <v>459</v>
      </c>
      <c r="M17" s="1"/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7"/>
    </row>
    <row r="18" spans="1:35" x14ac:dyDescent="0.2">
      <c r="A18" s="19">
        <f t="shared" si="0"/>
        <v>6</v>
      </c>
      <c r="B18" s="6" t="s">
        <v>388</v>
      </c>
      <c r="D18" s="10">
        <v>0</v>
      </c>
      <c r="E18" s="10"/>
      <c r="F18" s="10">
        <v>0</v>
      </c>
      <c r="G18" s="10"/>
      <c r="H18" s="10">
        <v>0</v>
      </c>
      <c r="I18" s="10"/>
      <c r="J18" s="10">
        <v>0</v>
      </c>
      <c r="K18" s="10"/>
      <c r="L18" s="127" t="s">
        <v>460</v>
      </c>
      <c r="M18" s="1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7"/>
    </row>
    <row r="19" spans="1:35" x14ac:dyDescent="0.2">
      <c r="A19" s="19">
        <f t="shared" si="0"/>
        <v>7</v>
      </c>
      <c r="B19" s="6" t="s">
        <v>389</v>
      </c>
      <c r="D19" s="10">
        <v>0</v>
      </c>
      <c r="E19" s="10"/>
      <c r="F19" s="10">
        <v>0</v>
      </c>
      <c r="G19" s="10"/>
      <c r="H19" s="10">
        <v>0</v>
      </c>
      <c r="I19" s="10"/>
      <c r="J19" s="10">
        <v>0</v>
      </c>
      <c r="K19" s="10"/>
      <c r="L19" s="127" t="s">
        <v>460</v>
      </c>
      <c r="M19" s="1"/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7"/>
    </row>
    <row r="20" spans="1:35" x14ac:dyDescent="0.2">
      <c r="A20" s="19">
        <f t="shared" si="0"/>
        <v>8</v>
      </c>
      <c r="B20" s="6" t="s">
        <v>390</v>
      </c>
      <c r="D20" s="10">
        <v>0</v>
      </c>
      <c r="E20" s="10"/>
      <c r="F20" s="10">
        <v>0</v>
      </c>
      <c r="G20" s="10"/>
      <c r="H20" s="10">
        <v>0</v>
      </c>
      <c r="I20" s="10"/>
      <c r="J20" s="10">
        <v>0</v>
      </c>
      <c r="K20" s="10"/>
      <c r="L20" s="127" t="s">
        <v>461</v>
      </c>
      <c r="M20" s="1"/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7"/>
    </row>
    <row r="21" spans="1:35" x14ac:dyDescent="0.2">
      <c r="A21" s="19">
        <f t="shared" si="0"/>
        <v>9</v>
      </c>
      <c r="B21" s="6" t="s">
        <v>391</v>
      </c>
      <c r="D21" s="10">
        <v>0</v>
      </c>
      <c r="E21" s="10"/>
      <c r="F21" s="10">
        <v>0</v>
      </c>
      <c r="G21" s="10"/>
      <c r="H21" s="10">
        <v>0</v>
      </c>
      <c r="I21" s="10"/>
      <c r="J21" s="10">
        <v>0</v>
      </c>
      <c r="K21" s="10"/>
      <c r="L21" s="127" t="s">
        <v>462</v>
      </c>
      <c r="M21" s="1"/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7"/>
    </row>
    <row r="22" spans="1:35" x14ac:dyDescent="0.2">
      <c r="B22" s="6" t="s">
        <v>392</v>
      </c>
      <c r="D22" s="10"/>
      <c r="E22" s="10"/>
      <c r="F22" s="10"/>
      <c r="G22" s="10"/>
      <c r="H22" s="10"/>
      <c r="I22" s="10"/>
      <c r="J22" s="10"/>
      <c r="K22" s="10"/>
      <c r="L22" s="127"/>
      <c r="M22" s="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>
        <v>0</v>
      </c>
      <c r="AI22" s="17"/>
    </row>
    <row r="23" spans="1:35" x14ac:dyDescent="0.2">
      <c r="A23" s="19">
        <f>A21+1</f>
        <v>10</v>
      </c>
      <c r="B23" s="123" t="s">
        <v>194</v>
      </c>
      <c r="D23" s="10">
        <v>0</v>
      </c>
      <c r="E23" s="1"/>
      <c r="F23" s="10">
        <v>0</v>
      </c>
      <c r="G23" s="1"/>
      <c r="H23" s="10">
        <v>0</v>
      </c>
      <c r="I23" s="1"/>
      <c r="J23" s="10">
        <v>0</v>
      </c>
      <c r="K23" s="1"/>
      <c r="L23" s="127" t="s">
        <v>463</v>
      </c>
      <c r="M23" s="1"/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7"/>
    </row>
    <row r="24" spans="1:35" x14ac:dyDescent="0.2">
      <c r="A24" s="19">
        <f t="shared" si="0"/>
        <v>11</v>
      </c>
      <c r="B24" s="123" t="s">
        <v>29</v>
      </c>
      <c r="D24" s="10">
        <v>0</v>
      </c>
      <c r="E24" s="1"/>
      <c r="F24" s="10">
        <v>0</v>
      </c>
      <c r="G24" s="1"/>
      <c r="H24" s="10">
        <v>0</v>
      </c>
      <c r="I24" s="1"/>
      <c r="J24" s="10">
        <v>0</v>
      </c>
      <c r="K24" s="1"/>
      <c r="L24" s="127" t="s">
        <v>460</v>
      </c>
      <c r="M24" s="1"/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7"/>
    </row>
    <row r="25" spans="1:35" x14ac:dyDescent="0.2">
      <c r="A25" s="19">
        <f t="shared" si="0"/>
        <v>12</v>
      </c>
      <c r="B25" s="123" t="s">
        <v>192</v>
      </c>
      <c r="D25" s="10">
        <v>0</v>
      </c>
      <c r="E25" s="1"/>
      <c r="F25" s="10">
        <v>0</v>
      </c>
      <c r="G25" s="1"/>
      <c r="H25" s="10">
        <v>0</v>
      </c>
      <c r="I25" s="1"/>
      <c r="J25" s="10">
        <v>0</v>
      </c>
      <c r="K25" s="1"/>
      <c r="L25" s="127" t="s">
        <v>464</v>
      </c>
      <c r="M25" s="1"/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7"/>
    </row>
    <row r="26" spans="1:35" x14ac:dyDescent="0.2">
      <c r="A26" s="19">
        <f t="shared" si="0"/>
        <v>13</v>
      </c>
      <c r="B26" s="6" t="s">
        <v>394</v>
      </c>
      <c r="D26" s="10">
        <v>18339.883386175716</v>
      </c>
      <c r="E26" s="1"/>
      <c r="F26" s="10">
        <v>0</v>
      </c>
      <c r="G26" s="1"/>
      <c r="H26" s="10">
        <v>0</v>
      </c>
      <c r="I26" s="1"/>
      <c r="J26" s="10">
        <v>18339.883386175716</v>
      </c>
      <c r="K26" s="1"/>
      <c r="L26" s="127" t="s">
        <v>465</v>
      </c>
      <c r="M26" s="1"/>
      <c r="N26" s="10">
        <v>6109.8494661285158</v>
      </c>
      <c r="O26" s="10">
        <v>4392.5097389534067</v>
      </c>
      <c r="P26" s="10">
        <v>1954.9221330666451</v>
      </c>
      <c r="Q26" s="10">
        <v>0</v>
      </c>
      <c r="R26" s="10">
        <v>0</v>
      </c>
      <c r="S26" s="10">
        <v>2627.2817462933135</v>
      </c>
      <c r="T26" s="10">
        <v>53.007592705368651</v>
      </c>
      <c r="U26" s="10">
        <v>617.33088121575406</v>
      </c>
      <c r="V26" s="10">
        <v>38.800320629607974</v>
      </c>
      <c r="W26" s="10">
        <v>1797.4627720549252</v>
      </c>
      <c r="X26" s="10">
        <v>42.169262887028175</v>
      </c>
      <c r="Y26" s="10">
        <v>316.87152660528955</v>
      </c>
      <c r="Z26" s="10">
        <v>36.645485513303541</v>
      </c>
      <c r="AA26" s="10">
        <v>0</v>
      </c>
      <c r="AB26" s="10">
        <v>0</v>
      </c>
      <c r="AC26" s="10">
        <v>186.4513882223481</v>
      </c>
      <c r="AD26" s="10">
        <v>166.5810719002061</v>
      </c>
      <c r="AE26" s="10">
        <v>0</v>
      </c>
      <c r="AF26" s="10">
        <v>0</v>
      </c>
      <c r="AG26" s="10">
        <v>0</v>
      </c>
      <c r="AH26" s="10">
        <v>0</v>
      </c>
      <c r="AI26" s="17"/>
    </row>
    <row r="27" spans="1:35" x14ac:dyDescent="0.2">
      <c r="A27" s="19">
        <f t="shared" si="0"/>
        <v>14</v>
      </c>
      <c r="B27" s="6" t="s">
        <v>395</v>
      </c>
      <c r="D27" s="36">
        <f>SUM(D12:D26)</f>
        <v>29049.873472442094</v>
      </c>
      <c r="F27" s="36">
        <f>SUM(F12:F26)</f>
        <v>0</v>
      </c>
      <c r="H27" s="36">
        <f>SUM(H12:H26)</f>
        <v>0</v>
      </c>
      <c r="I27" s="28"/>
      <c r="J27" s="36">
        <f>SUM(J12:J26)</f>
        <v>29049.873472442094</v>
      </c>
      <c r="M27" s="28"/>
      <c r="N27" s="36">
        <f t="shared" ref="N27:AH27" si="1">SUM(N12:N26)</f>
        <v>10421.380305821462</v>
      </c>
      <c r="O27" s="36">
        <f t="shared" si="1"/>
        <v>7456.6255077886726</v>
      </c>
      <c r="P27" s="36">
        <f t="shared" si="1"/>
        <v>2789.8178687586465</v>
      </c>
      <c r="Q27" s="36">
        <f t="shared" si="1"/>
        <v>0</v>
      </c>
      <c r="R27" s="36">
        <f t="shared" si="1"/>
        <v>0</v>
      </c>
      <c r="S27" s="36">
        <f t="shared" si="1"/>
        <v>3501.7024938547911</v>
      </c>
      <c r="T27" s="36">
        <f t="shared" si="1"/>
        <v>53.007592705368651</v>
      </c>
      <c r="U27" s="36">
        <f t="shared" si="1"/>
        <v>862.32374375666654</v>
      </c>
      <c r="V27" s="36">
        <f t="shared" si="1"/>
        <v>38.800320629607974</v>
      </c>
      <c r="W27" s="36">
        <f t="shared" si="1"/>
        <v>2958.8052550165053</v>
      </c>
      <c r="X27" s="36">
        <f t="shared" si="1"/>
        <v>42.169262887028175</v>
      </c>
      <c r="Y27" s="36">
        <f t="shared" si="1"/>
        <v>316.93815514728408</v>
      </c>
      <c r="Z27" s="36">
        <f t="shared" si="1"/>
        <v>37.54100206242132</v>
      </c>
      <c r="AA27" s="36">
        <f t="shared" si="1"/>
        <v>0</v>
      </c>
      <c r="AB27" s="36">
        <f t="shared" si="1"/>
        <v>10.793404878226456</v>
      </c>
      <c r="AC27" s="36">
        <f t="shared" si="1"/>
        <v>269.58703682746631</v>
      </c>
      <c r="AD27" s="36">
        <f t="shared" si="1"/>
        <v>290.38152230794248</v>
      </c>
      <c r="AE27" s="36">
        <f t="shared" si="1"/>
        <v>0</v>
      </c>
      <c r="AF27" s="36">
        <f t="shared" si="1"/>
        <v>0</v>
      </c>
      <c r="AG27" s="36">
        <f t="shared" si="1"/>
        <v>0</v>
      </c>
      <c r="AH27" s="36">
        <f t="shared" si="1"/>
        <v>0</v>
      </c>
    </row>
    <row r="28" spans="1:35" x14ac:dyDescent="0.2">
      <c r="D28" s="35"/>
      <c r="AE28" s="35"/>
    </row>
    <row r="29" spans="1:35" x14ac:dyDescent="0.2">
      <c r="D29" s="35"/>
      <c r="F29" s="35"/>
      <c r="J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5" x14ac:dyDescent="0.2">
      <c r="D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5" x14ac:dyDescent="0.2"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</row>
    <row r="32" spans="1:35" x14ac:dyDescent="0.2"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</row>
    <row r="33" spans="4:31" x14ac:dyDescent="0.2">
      <c r="D33" s="35"/>
      <c r="F33" s="35"/>
      <c r="H33" s="35"/>
      <c r="J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4:31" x14ac:dyDescent="0.2">
      <c r="N34" s="35"/>
    </row>
    <row r="36" spans="4:31" x14ac:dyDescent="0.2">
      <c r="N36" s="35"/>
    </row>
  </sheetData>
  <mergeCells count="4">
    <mergeCell ref="A2:P2"/>
    <mergeCell ref="S2:AC2"/>
    <mergeCell ref="A3:P3"/>
    <mergeCell ref="S3:AC3"/>
  </mergeCells>
  <printOptions horizontalCentered="1"/>
  <pageMargins left="0.7" right="0.7" top="0.75" bottom="0.75" header="0.3" footer="0.3"/>
  <pageSetup scale="55" orientation="landscape" r:id="rId1"/>
  <headerFooter differentFirst="1">
    <oddHeader>&amp;R&amp;"Arial,Regular"&amp;10Filed: 2025-02-28
EB-2025-0064
Phase 3 Exhibit 7
Tab 3
Schedule 6
Attachment 10
Page 12 of 12</oddHeader>
    <firstHeader xml:space="preserve">&amp;R&amp;"Arial,Regular"&amp;10Filed: 2025-02-28
EB-2025-0064
Phase 3 Exhibit 7
Tab 3
Schedule 6
Attachment 10
Page 11 of 12&amp;"-,Regular"&amp;11
</firstHeader>
  </headerFooter>
  <colBreaks count="1" manualBreakCount="1">
    <brk id="16" max="30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BE4B-9DDE-41B3-8A5B-51EC60C66F52}">
  <dimension ref="A2:AG143"/>
  <sheetViews>
    <sheetView view="pageBreakPreview" zoomScale="80" zoomScaleNormal="80" zoomScaleSheetLayoutView="80" zoomScalePageLayoutView="80" workbookViewId="0">
      <selection activeCell="A99" sqref="A99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45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6" width="9.140625" style="1"/>
    <col min="17" max="17" width="11.28515625" style="1" bestFit="1" customWidth="1"/>
    <col min="18" max="18" width="9.140625" style="1"/>
    <col min="19" max="19" width="11.28515625" style="1" bestFit="1" customWidth="1"/>
    <col min="20" max="23" width="11.28515625" style="1" customWidth="1"/>
    <col min="24" max="24" width="9.140625" style="1"/>
    <col min="25" max="25" width="14.7109375" style="1" bestFit="1" customWidth="1"/>
    <col min="26" max="26" width="9.140625" style="1"/>
    <col min="27" max="27" width="15.140625" style="1" bestFit="1" customWidth="1"/>
    <col min="28" max="28" width="1.7109375" style="1" customWidth="1"/>
    <col min="29" max="29" width="16.28515625" style="1" bestFit="1" customWidth="1"/>
    <col min="30" max="30" width="1.7109375" style="1" customWidth="1"/>
    <col min="31" max="31" width="17.28515625" style="1" bestFit="1" customWidth="1"/>
    <col min="32" max="32" width="1.7109375" style="1" customWidth="1"/>
    <col min="33" max="33" width="12.28515625" style="1" bestFit="1" customWidth="1"/>
    <col min="34" max="16384" width="9.140625" style="1"/>
  </cols>
  <sheetData>
    <row r="2" spans="1:17" ht="13.5" customHeight="1" x14ac:dyDescent="0.2"/>
    <row r="3" spans="1:17" ht="13.5" customHeight="1" x14ac:dyDescent="0.2"/>
    <row r="4" spans="1:17" ht="13.5" customHeight="1" x14ac:dyDescent="0.2"/>
    <row r="6" spans="1:17" ht="13.5" customHeight="1" x14ac:dyDescent="0.2">
      <c r="A6" s="244" t="s">
        <v>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7" ht="13.5" customHeight="1" x14ac:dyDescent="0.2">
      <c r="A7" s="244" t="s">
        <v>493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7" ht="13.5" customHeight="1" x14ac:dyDescent="0.2"/>
    <row r="9" spans="1:17" ht="13.5" customHeight="1" x14ac:dyDescent="0.2">
      <c r="A9" s="26" t="s">
        <v>3</v>
      </c>
      <c r="C9" s="26" t="s">
        <v>494</v>
      </c>
      <c r="D9" s="145"/>
      <c r="H9" s="26"/>
    </row>
    <row r="10" spans="1:17" ht="13.5" customHeight="1" x14ac:dyDescent="0.2">
      <c r="A10" s="116" t="s">
        <v>5</v>
      </c>
      <c r="C10" s="116" t="s">
        <v>89</v>
      </c>
      <c r="D10" s="146"/>
      <c r="F10" s="116" t="s">
        <v>82</v>
      </c>
      <c r="H10" s="116" t="s">
        <v>8</v>
      </c>
      <c r="J10" s="147" t="s">
        <v>9</v>
      </c>
      <c r="L10" s="116" t="s">
        <v>10</v>
      </c>
      <c r="N10" s="116" t="s">
        <v>11</v>
      </c>
    </row>
    <row r="11" spans="1:17" ht="13.5" customHeight="1" x14ac:dyDescent="0.2">
      <c r="C11" s="1"/>
      <c r="D11" s="145"/>
      <c r="F11" s="26" t="s">
        <v>64</v>
      </c>
      <c r="G11" s="26"/>
      <c r="H11" s="104" t="s">
        <v>13</v>
      </c>
      <c r="I11" s="26"/>
      <c r="J11" s="104" t="s">
        <v>14</v>
      </c>
      <c r="K11" s="26"/>
      <c r="L11" s="104" t="s">
        <v>15</v>
      </c>
      <c r="M11" s="26"/>
      <c r="N11" s="104" t="s">
        <v>16</v>
      </c>
    </row>
    <row r="12" spans="1:17" ht="13.5" customHeight="1" x14ac:dyDescent="0.2">
      <c r="C12" s="1"/>
      <c r="D12" s="145"/>
    </row>
    <row r="13" spans="1:17" ht="13.5" customHeight="1" x14ac:dyDescent="0.2">
      <c r="A13" s="26">
        <v>1</v>
      </c>
      <c r="C13" s="19" t="s">
        <v>198</v>
      </c>
      <c r="D13" s="148" t="s">
        <v>495</v>
      </c>
      <c r="E13" s="149"/>
      <c r="F13" s="10">
        <f>SUM(H13:N13)</f>
        <v>5865.9645385754357</v>
      </c>
      <c r="G13" s="150"/>
      <c r="H13" s="10">
        <v>4758.6044086021757</v>
      </c>
      <c r="I13" s="38"/>
      <c r="J13" s="10">
        <v>0</v>
      </c>
      <c r="K13" s="10"/>
      <c r="L13" s="10">
        <v>0</v>
      </c>
      <c r="M13" s="10"/>
      <c r="N13" s="10">
        <v>1107.36012997326</v>
      </c>
      <c r="P13" s="124"/>
      <c r="Q13" s="19"/>
    </row>
    <row r="14" spans="1:17" ht="13.5" customHeight="1" x14ac:dyDescent="0.2">
      <c r="A14" s="26">
        <f>A13+1</f>
        <v>2</v>
      </c>
      <c r="C14" s="19"/>
      <c r="D14" s="148"/>
      <c r="E14" s="56"/>
      <c r="F14" s="56">
        <f>SUM(H14:N14)</f>
        <v>1</v>
      </c>
      <c r="H14" s="56">
        <f>IFERROR(H13/$F13,0)</f>
        <v>0.81122283936578565</v>
      </c>
      <c r="J14" s="47">
        <f>IFERROR(J13/$F13,0)</f>
        <v>0</v>
      </c>
      <c r="L14" s="47">
        <f>IFERROR(L13/$F13,0)</f>
        <v>0</v>
      </c>
      <c r="N14" s="47">
        <f>IFERROR(N13/$F13,0)</f>
        <v>0.18877716063421432</v>
      </c>
      <c r="P14" s="124"/>
      <c r="Q14" s="19"/>
    </row>
    <row r="15" spans="1:17" ht="13.5" customHeight="1" x14ac:dyDescent="0.2">
      <c r="C15" s="6"/>
      <c r="D15" s="148"/>
      <c r="P15" s="124"/>
      <c r="Q15" s="6"/>
    </row>
    <row r="16" spans="1:17" ht="13.5" customHeight="1" x14ac:dyDescent="0.2">
      <c r="A16" s="26">
        <f>A14+1</f>
        <v>3</v>
      </c>
      <c r="C16" s="19" t="s">
        <v>188</v>
      </c>
      <c r="D16" s="148" t="s">
        <v>495</v>
      </c>
      <c r="E16" s="149"/>
      <c r="F16" s="10">
        <f>SUM(H16:N16)</f>
        <v>1708.3898809221498</v>
      </c>
      <c r="G16" s="150"/>
      <c r="H16" s="10">
        <v>1295.4715209674002</v>
      </c>
      <c r="I16" s="38"/>
      <c r="J16" s="10">
        <v>0</v>
      </c>
      <c r="K16" s="10"/>
      <c r="L16" s="10">
        <v>0</v>
      </c>
      <c r="M16" s="10"/>
      <c r="N16" s="10">
        <v>412.91835995474958</v>
      </c>
      <c r="P16" s="124"/>
      <c r="Q16" s="19"/>
    </row>
    <row r="17" spans="1:17" ht="13.5" customHeight="1" x14ac:dyDescent="0.2">
      <c r="A17" s="26">
        <f>A16+1</f>
        <v>4</v>
      </c>
      <c r="C17" s="19"/>
      <c r="D17" s="148"/>
      <c r="E17" s="56"/>
      <c r="F17" s="56">
        <f>SUM(H17:N17)</f>
        <v>1</v>
      </c>
      <c r="H17" s="47">
        <f>IFERROR(H16/$F16,0)</f>
        <v>0.75829969226236249</v>
      </c>
      <c r="J17" s="47">
        <f>IFERROR(J16/$F16,0)</f>
        <v>0</v>
      </c>
      <c r="L17" s="47">
        <f>IFERROR(L16/$F16,0)</f>
        <v>0</v>
      </c>
      <c r="N17" s="47">
        <f>IFERROR(N16/$F16,0)</f>
        <v>0.24170030773763754</v>
      </c>
      <c r="P17" s="124"/>
      <c r="Q17" s="19"/>
    </row>
    <row r="18" spans="1:17" ht="13.5" customHeight="1" x14ac:dyDescent="0.2">
      <c r="C18" s="6"/>
      <c r="D18" s="148"/>
      <c r="P18" s="124"/>
      <c r="Q18" s="6"/>
    </row>
    <row r="19" spans="1:17" ht="13.5" customHeight="1" x14ac:dyDescent="0.2">
      <c r="A19" s="26">
        <f>A17+1</f>
        <v>5</v>
      </c>
      <c r="C19" s="19" t="s">
        <v>196</v>
      </c>
      <c r="D19" s="148" t="s">
        <v>495</v>
      </c>
      <c r="E19" s="149"/>
      <c r="F19" s="10">
        <f>SUM(H19:N19)</f>
        <v>2531.2823068200137</v>
      </c>
      <c r="G19" s="150"/>
      <c r="H19" s="10">
        <v>2104.1517941099964</v>
      </c>
      <c r="I19" s="38"/>
      <c r="J19" s="10">
        <v>0</v>
      </c>
      <c r="K19" s="10"/>
      <c r="L19" s="10">
        <v>0</v>
      </c>
      <c r="M19" s="10"/>
      <c r="N19" s="10">
        <v>427.13051271001717</v>
      </c>
      <c r="P19" s="124"/>
      <c r="Q19" s="19"/>
    </row>
    <row r="20" spans="1:17" ht="13.5" customHeight="1" x14ac:dyDescent="0.2">
      <c r="A20" s="26">
        <f>A19+1</f>
        <v>6</v>
      </c>
      <c r="C20" s="19"/>
      <c r="D20" s="148"/>
      <c r="E20" s="56"/>
      <c r="F20" s="56">
        <f>SUM(H20:N20)</f>
        <v>1</v>
      </c>
      <c r="H20" s="56">
        <f>IFERROR(H19/$F19,0)</f>
        <v>0.83125923506864374</v>
      </c>
      <c r="J20" s="47">
        <f>IFERROR(J19/$F19,0)</f>
        <v>0</v>
      </c>
      <c r="L20" s="47">
        <f>IFERROR(L19/$F19,0)</f>
        <v>0</v>
      </c>
      <c r="N20" s="47">
        <f>IFERROR(N19/$F19,0)</f>
        <v>0.16874076493135629</v>
      </c>
      <c r="P20" s="124"/>
      <c r="Q20" s="19"/>
    </row>
    <row r="21" spans="1:17" ht="13.5" customHeight="1" x14ac:dyDescent="0.2">
      <c r="C21" s="6"/>
      <c r="D21" s="148"/>
      <c r="P21" s="124"/>
      <c r="Q21" s="6"/>
    </row>
    <row r="22" spans="1:17" ht="13.5" customHeight="1" x14ac:dyDescent="0.2">
      <c r="A22" s="26">
        <f>A20+1</f>
        <v>7</v>
      </c>
      <c r="C22" s="19" t="s">
        <v>183</v>
      </c>
      <c r="D22" s="148" t="s">
        <v>495</v>
      </c>
      <c r="F22" s="10">
        <f>SUM(H22:N22)</f>
        <v>2940.7050695282501</v>
      </c>
      <c r="G22" s="150"/>
      <c r="H22" s="10">
        <v>2546.4739944630078</v>
      </c>
      <c r="I22" s="38"/>
      <c r="J22" s="10">
        <v>0</v>
      </c>
      <c r="K22" s="10"/>
      <c r="L22" s="10">
        <v>0</v>
      </c>
      <c r="M22" s="10"/>
      <c r="N22" s="10">
        <v>394.23107506524224</v>
      </c>
      <c r="P22" s="124"/>
      <c r="Q22" s="19"/>
    </row>
    <row r="23" spans="1:17" ht="13.5" customHeight="1" x14ac:dyDescent="0.2">
      <c r="A23" s="26">
        <f>A22+1</f>
        <v>8</v>
      </c>
      <c r="C23" s="19"/>
      <c r="D23" s="148"/>
      <c r="F23" s="56">
        <f>SUM(H23:N23)</f>
        <v>1</v>
      </c>
      <c r="H23" s="56">
        <f>IFERROR(H22/$F22,0)</f>
        <v>0.86593994782057992</v>
      </c>
      <c r="J23" s="47">
        <f>IFERROR(J22/$F22,0)</f>
        <v>0</v>
      </c>
      <c r="L23" s="47">
        <f>IFERROR(L22/$F22,0)</f>
        <v>0</v>
      </c>
      <c r="N23" s="47">
        <f>IFERROR(N22/$F22,0)</f>
        <v>0.13406005217942005</v>
      </c>
      <c r="P23" s="124"/>
      <c r="Q23" s="19"/>
    </row>
    <row r="24" spans="1:17" ht="13.5" customHeight="1" x14ac:dyDescent="0.2">
      <c r="C24" s="19"/>
      <c r="D24" s="148"/>
      <c r="P24" s="124"/>
      <c r="Q24" s="19"/>
    </row>
    <row r="25" spans="1:17" ht="13.5" customHeight="1" x14ac:dyDescent="0.2">
      <c r="A25" s="26">
        <f>A23+1</f>
        <v>9</v>
      </c>
      <c r="C25" s="19" t="s">
        <v>195</v>
      </c>
      <c r="D25" s="148" t="s">
        <v>495</v>
      </c>
      <c r="E25" s="149"/>
      <c r="F25" s="10">
        <f>SUM(H25:N25)</f>
        <v>10151.221525209376</v>
      </c>
      <c r="G25" s="150"/>
      <c r="H25" s="10">
        <v>10151.221525209376</v>
      </c>
      <c r="I25" s="38"/>
      <c r="J25" s="10">
        <v>0</v>
      </c>
      <c r="K25" s="10"/>
      <c r="L25" s="10">
        <v>0</v>
      </c>
      <c r="M25" s="10"/>
      <c r="N25" s="10">
        <v>0</v>
      </c>
      <c r="P25" s="124"/>
      <c r="Q25" s="19"/>
    </row>
    <row r="26" spans="1:17" ht="13.5" customHeight="1" x14ac:dyDescent="0.2">
      <c r="A26" s="26">
        <f>A25+1</f>
        <v>10</v>
      </c>
      <c r="C26" s="19"/>
      <c r="D26" s="148"/>
      <c r="E26" s="56"/>
      <c r="F26" s="56">
        <f>SUM(H26:N26)</f>
        <v>1</v>
      </c>
      <c r="H26" s="56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Q26" s="19"/>
    </row>
    <row r="27" spans="1:17" ht="13.5" customHeight="1" x14ac:dyDescent="0.2">
      <c r="C27" s="6"/>
      <c r="D27" s="148"/>
      <c r="Q27" s="6"/>
    </row>
    <row r="28" spans="1:17" ht="13.5" customHeight="1" x14ac:dyDescent="0.2">
      <c r="A28" s="26">
        <f>A26+1</f>
        <v>11</v>
      </c>
      <c r="C28" s="19" t="s">
        <v>157</v>
      </c>
      <c r="D28" s="148" t="s">
        <v>495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0"/>
      <c r="L28" s="10">
        <v>18533.950357628506</v>
      </c>
      <c r="M28" s="10"/>
      <c r="N28" s="10">
        <v>0</v>
      </c>
      <c r="Q28" s="19"/>
    </row>
    <row r="29" spans="1:17" ht="13.5" customHeight="1" x14ac:dyDescent="0.2">
      <c r="A29" s="26">
        <f>A28+1</f>
        <v>12</v>
      </c>
      <c r="C29" s="19"/>
      <c r="D29" s="148"/>
      <c r="F29" s="56">
        <f>SUM(H29:N29)</f>
        <v>1</v>
      </c>
      <c r="H29" s="47">
        <f>IFERROR(H28/$F28,0)</f>
        <v>0</v>
      </c>
      <c r="J29" s="47">
        <f>IFERROR(J28/$F28,0)</f>
        <v>0.23622662720130932</v>
      </c>
      <c r="L29" s="47">
        <f>IFERROR(L28/$F28,0)</f>
        <v>0.76377337279869073</v>
      </c>
      <c r="N29" s="47">
        <f>IFERROR(N28/$F28,0)</f>
        <v>0</v>
      </c>
      <c r="Q29" s="19"/>
    </row>
    <row r="30" spans="1:17" ht="13.5" customHeight="1" x14ac:dyDescent="0.2">
      <c r="C30" s="6"/>
      <c r="D30" s="148"/>
      <c r="Q30" s="6"/>
    </row>
    <row r="31" spans="1:17" ht="13.5" customHeight="1" x14ac:dyDescent="0.2">
      <c r="A31" s="26">
        <f>A29+1</f>
        <v>13</v>
      </c>
      <c r="C31" s="19" t="s">
        <v>107</v>
      </c>
      <c r="D31" s="148" t="s">
        <v>495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0"/>
      <c r="L31" s="10">
        <v>1377669.9119118378</v>
      </c>
      <c r="M31" s="10"/>
      <c r="N31" s="10">
        <v>37552.240402498588</v>
      </c>
      <c r="Q31" s="19"/>
    </row>
    <row r="32" spans="1:17" ht="13.5" customHeight="1" x14ac:dyDescent="0.2">
      <c r="A32" s="26">
        <f>A31+1</f>
        <v>14</v>
      </c>
      <c r="C32" s="19"/>
      <c r="D32" s="148"/>
      <c r="F32" s="56">
        <f>SUM(H32:N32)</f>
        <v>1.0000000000000002</v>
      </c>
      <c r="H32" s="47">
        <f>IFERROR(H31/$F31,0)</f>
        <v>0</v>
      </c>
      <c r="J32" s="47">
        <f>IFERROR(J31/$F31,0)</f>
        <v>0.20996723735488573</v>
      </c>
      <c r="L32" s="47">
        <f>IFERROR(L31/$F31,0)</f>
        <v>0.76906962256128819</v>
      </c>
      <c r="N32" s="47">
        <f>IFERROR(N31/$F31,0)</f>
        <v>2.0963140083826191E-2</v>
      </c>
      <c r="Q32" s="19"/>
    </row>
    <row r="33" spans="1:33" ht="13.5" customHeight="1" x14ac:dyDescent="0.2">
      <c r="C33" s="6"/>
      <c r="D33" s="148"/>
      <c r="Q33" s="6"/>
    </row>
    <row r="34" spans="1:33" ht="13.5" customHeight="1" x14ac:dyDescent="0.2">
      <c r="A34" s="26">
        <f>A32+1</f>
        <v>15</v>
      </c>
      <c r="C34" s="19" t="s">
        <v>127</v>
      </c>
      <c r="D34" s="148" t="s">
        <v>495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0"/>
      <c r="L34" s="10">
        <v>-529309.68232222274</v>
      </c>
      <c r="M34" s="10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48"/>
      <c r="F35" s="56">
        <f>SUM(H35:N35)</f>
        <v>1</v>
      </c>
      <c r="H35" s="47">
        <f>IFERROR(H34/$F34,0)</f>
        <v>0</v>
      </c>
      <c r="J35" s="47">
        <f>IFERROR(J34/$F34,0)</f>
        <v>0.22288984393854047</v>
      </c>
      <c r="L35" s="47">
        <f>IFERROR(L34/$F34,0)</f>
        <v>0.76686526556185519</v>
      </c>
      <c r="N35" s="47">
        <f>IFERROR(N34/$F34,0)</f>
        <v>1.0244890499604253E-2</v>
      </c>
      <c r="Q35" s="19"/>
    </row>
    <row r="36" spans="1:33" ht="13.5" customHeight="1" x14ac:dyDescent="0.2">
      <c r="C36" s="6"/>
      <c r="D36" s="148"/>
      <c r="Q36" s="6"/>
    </row>
    <row r="37" spans="1:33" ht="13.5" customHeight="1" x14ac:dyDescent="0.2">
      <c r="A37" s="26">
        <f>A35+1</f>
        <v>17</v>
      </c>
      <c r="C37" s="19" t="s">
        <v>172</v>
      </c>
      <c r="D37" s="148" t="s">
        <v>495</v>
      </c>
      <c r="F37" s="142">
        <f>SUM(H37:N37)</f>
        <v>1</v>
      </c>
      <c r="G37" s="14"/>
      <c r="H37" s="142">
        <v>0</v>
      </c>
      <c r="I37" s="137"/>
      <c r="J37" s="142">
        <v>0.39326014506907819</v>
      </c>
      <c r="K37" s="142"/>
      <c r="L37" s="142">
        <v>0.60673985493092175</v>
      </c>
      <c r="M37" s="142"/>
      <c r="N37" s="142">
        <v>0</v>
      </c>
      <c r="Q37" s="19"/>
    </row>
    <row r="38" spans="1:33" ht="13.5" customHeight="1" x14ac:dyDescent="0.2">
      <c r="A38" s="26">
        <f>A37+1</f>
        <v>18</v>
      </c>
      <c r="C38" s="19"/>
      <c r="D38" s="148"/>
      <c r="F38" s="56">
        <f>SUM(H38:N38)</f>
        <v>1</v>
      </c>
      <c r="H38" s="47">
        <f>IFERROR(H37/$F37,0)</f>
        <v>0</v>
      </c>
      <c r="J38" s="47">
        <f>IFERROR(J37/$F37,0)</f>
        <v>0.39326014506907819</v>
      </c>
      <c r="L38" s="47">
        <f>IFERROR(L37/$F37,0)</f>
        <v>0.60673985493092175</v>
      </c>
      <c r="N38" s="47">
        <f>IFERROR(N37/$F37,0)</f>
        <v>0</v>
      </c>
      <c r="Q38" s="19"/>
    </row>
    <row r="39" spans="1:33" ht="13.5" customHeight="1" x14ac:dyDescent="0.2">
      <c r="C39" s="6"/>
      <c r="D39" s="148"/>
      <c r="Q39" s="6"/>
    </row>
    <row r="40" spans="1:33" ht="13.5" customHeight="1" x14ac:dyDescent="0.2">
      <c r="A40" s="26">
        <f>A38+1</f>
        <v>19</v>
      </c>
      <c r="C40" s="19" t="s">
        <v>145</v>
      </c>
      <c r="D40" s="148" t="s">
        <v>495</v>
      </c>
      <c r="F40" s="10">
        <f>SUM(H40:N40)</f>
        <v>672899.26923475764</v>
      </c>
      <c r="H40" s="10">
        <v>0</v>
      </c>
      <c r="I40" s="38"/>
      <c r="J40" s="10">
        <v>24853.346732706683</v>
      </c>
      <c r="K40" s="10"/>
      <c r="L40" s="10">
        <v>82421.141572556502</v>
      </c>
      <c r="M40" s="10"/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48"/>
      <c r="F41" s="56">
        <f>SUM(H41:N41)</f>
        <v>1</v>
      </c>
      <c r="H41" s="47">
        <f>IFERROR(H40/$F40,0)</f>
        <v>0</v>
      </c>
      <c r="J41" s="47">
        <f>IFERROR(J40/$F40,0)</f>
        <v>3.6934720944147695E-2</v>
      </c>
      <c r="L41" s="47">
        <f>IFERROR(L40/$F40,0)</f>
        <v>0.12248659694085927</v>
      </c>
      <c r="N41" s="47">
        <f>IFERROR(N40/$F40,0)</f>
        <v>0.84057868211499298</v>
      </c>
      <c r="Q41" s="19"/>
      <c r="AC41" s="151"/>
    </row>
    <row r="42" spans="1:33" ht="13.5" customHeight="1" x14ac:dyDescent="0.2">
      <c r="C42" s="6"/>
      <c r="D42" s="148"/>
      <c r="F42" s="56"/>
      <c r="H42" s="47"/>
      <c r="J42" s="47"/>
      <c r="L42" s="47"/>
      <c r="N42" s="47"/>
      <c r="Q42" s="6"/>
    </row>
    <row r="43" spans="1:33" ht="13.5" customHeight="1" x14ac:dyDescent="0.2">
      <c r="A43" s="26">
        <f>A41+1</f>
        <v>21</v>
      </c>
      <c r="C43" s="19" t="s">
        <v>113</v>
      </c>
      <c r="D43" s="148" t="s">
        <v>496</v>
      </c>
      <c r="F43" s="10">
        <f>SUM(H43:N43)</f>
        <v>1</v>
      </c>
      <c r="G43" s="10"/>
      <c r="H43" s="10">
        <v>0</v>
      </c>
      <c r="I43" s="38"/>
      <c r="J43" s="10">
        <v>0</v>
      </c>
      <c r="K43" s="10"/>
      <c r="L43" s="10">
        <v>0</v>
      </c>
      <c r="M43" s="10"/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48"/>
      <c r="F44" s="56">
        <f>SUM(H44:N44)</f>
        <v>1</v>
      </c>
      <c r="H44" s="47">
        <f>IFERROR(H43/$F43,0)</f>
        <v>0</v>
      </c>
      <c r="J44" s="47">
        <f>IFERROR(J43/$F43,0)</f>
        <v>0</v>
      </c>
      <c r="L44" s="47">
        <f>IFERROR(L43/$F43,0)</f>
        <v>0</v>
      </c>
      <c r="N44" s="47">
        <f>IFERROR(N43/$F43,0)</f>
        <v>1</v>
      </c>
      <c r="Q44" s="19"/>
    </row>
    <row r="45" spans="1:33" ht="13.5" customHeight="1" x14ac:dyDescent="0.2">
      <c r="C45" s="6"/>
      <c r="D45" s="148"/>
      <c r="Q45" s="6"/>
    </row>
    <row r="46" spans="1:33" ht="13.5" customHeight="1" x14ac:dyDescent="0.2">
      <c r="A46" s="26">
        <f>A44+1</f>
        <v>23</v>
      </c>
      <c r="C46" s="19" t="s">
        <v>155</v>
      </c>
      <c r="D46" s="148" t="s">
        <v>496</v>
      </c>
      <c r="F46" s="10">
        <f>SUM(H46:N46)</f>
        <v>1</v>
      </c>
      <c r="H46" s="10">
        <v>1</v>
      </c>
      <c r="I46" s="38"/>
      <c r="J46" s="10">
        <v>0</v>
      </c>
      <c r="K46" s="10"/>
      <c r="L46" s="10">
        <v>0</v>
      </c>
      <c r="M46" s="10"/>
      <c r="N46" s="10">
        <v>0</v>
      </c>
      <c r="Q46" s="19"/>
      <c r="AC46" s="152"/>
      <c r="AE46" s="152"/>
      <c r="AG46" s="152"/>
    </row>
    <row r="47" spans="1:33" ht="13.5" customHeight="1" x14ac:dyDescent="0.2">
      <c r="A47" s="26">
        <f>A46+1</f>
        <v>24</v>
      </c>
      <c r="C47" s="19"/>
      <c r="D47" s="148"/>
      <c r="F47" s="56">
        <f>SUM(H47:N47)</f>
        <v>1</v>
      </c>
      <c r="H47" s="47">
        <f>IFERROR(H46/$F46,0)</f>
        <v>1</v>
      </c>
      <c r="J47" s="47">
        <f>IFERROR(J46/$F46,0)</f>
        <v>0</v>
      </c>
      <c r="L47" s="47">
        <f>IFERROR(L46/$F46,0)</f>
        <v>0</v>
      </c>
      <c r="N47" s="47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44" t="s">
        <v>0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</row>
    <row r="54" spans="1:17" ht="13.5" customHeight="1" x14ac:dyDescent="0.2">
      <c r="A54" s="244" t="s">
        <v>497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</row>
    <row r="55" spans="1:17" ht="13.5" customHeight="1" x14ac:dyDescent="0.2"/>
    <row r="56" spans="1:17" ht="13.5" customHeight="1" x14ac:dyDescent="0.2">
      <c r="A56" s="26" t="s">
        <v>3</v>
      </c>
      <c r="C56" s="26" t="s">
        <v>494</v>
      </c>
      <c r="D56" s="145"/>
      <c r="H56" s="26"/>
    </row>
    <row r="57" spans="1:17" ht="13.5" customHeight="1" x14ac:dyDescent="0.2">
      <c r="A57" s="116" t="s">
        <v>5</v>
      </c>
      <c r="C57" s="116" t="s">
        <v>89</v>
      </c>
      <c r="D57" s="146"/>
      <c r="F57" s="116" t="s">
        <v>82</v>
      </c>
      <c r="H57" s="116" t="s">
        <v>8</v>
      </c>
      <c r="J57" s="147" t="s">
        <v>9</v>
      </c>
      <c r="L57" s="116" t="s">
        <v>10</v>
      </c>
      <c r="N57" s="116" t="s">
        <v>11</v>
      </c>
    </row>
    <row r="58" spans="1:17" ht="13.5" customHeight="1" x14ac:dyDescent="0.2">
      <c r="C58" s="1"/>
      <c r="D58" s="145"/>
      <c r="F58" s="26" t="s">
        <v>64</v>
      </c>
      <c r="G58" s="26"/>
      <c r="H58" s="104" t="s">
        <v>13</v>
      </c>
      <c r="I58" s="26"/>
      <c r="J58" s="104" t="s">
        <v>14</v>
      </c>
      <c r="K58" s="26"/>
      <c r="L58" s="104" t="s">
        <v>15</v>
      </c>
      <c r="M58" s="26"/>
      <c r="N58" s="104" t="s">
        <v>16</v>
      </c>
    </row>
    <row r="59" spans="1:17" ht="13.5" customHeight="1" x14ac:dyDescent="0.2">
      <c r="C59" s="1"/>
      <c r="D59" s="145"/>
      <c r="F59" s="26"/>
      <c r="G59" s="26"/>
      <c r="H59" s="104"/>
      <c r="I59" s="26"/>
      <c r="J59" s="104"/>
      <c r="K59" s="26"/>
      <c r="L59" s="104"/>
      <c r="M59" s="26"/>
      <c r="N59" s="104"/>
    </row>
    <row r="60" spans="1:17" ht="13.5" customHeight="1" x14ac:dyDescent="0.2">
      <c r="A60" s="26">
        <f>A47+1</f>
        <v>25</v>
      </c>
      <c r="C60" s="19" t="s">
        <v>184</v>
      </c>
      <c r="D60" s="148" t="s">
        <v>495</v>
      </c>
      <c r="F60" s="10">
        <f>SUM(H60:N60)</f>
        <v>194713.51793516785</v>
      </c>
      <c r="G60" s="10"/>
      <c r="H60" s="10">
        <v>0</v>
      </c>
      <c r="I60" s="10"/>
      <c r="J60" s="10">
        <v>7271.6222767735126</v>
      </c>
      <c r="K60" s="10"/>
      <c r="L60" s="10">
        <v>17848.649151574664</v>
      </c>
      <c r="M60" s="10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48"/>
      <c r="F61" s="56">
        <f>SUM(H61:N61)</f>
        <v>1</v>
      </c>
      <c r="H61" s="47">
        <f>IFERROR(H60/$F60,0)</f>
        <v>0</v>
      </c>
      <c r="J61" s="47">
        <f>IFERROR(J60/$F60,0)</f>
        <v>3.7345235985077753E-2</v>
      </c>
      <c r="L61" s="47">
        <f>IFERROR(L60/$F60,0)</f>
        <v>9.1666204487752007E-2</v>
      </c>
      <c r="N61" s="47">
        <f>IFERROR(N60/$F60,0)</f>
        <v>0.87098855952717025</v>
      </c>
      <c r="Q61" s="19"/>
    </row>
    <row r="62" spans="1:17" ht="13.5" customHeight="1" x14ac:dyDescent="0.2">
      <c r="C62" s="6"/>
      <c r="D62" s="148"/>
      <c r="Q62" s="6"/>
    </row>
    <row r="63" spans="1:17" ht="13.5" customHeight="1" x14ac:dyDescent="0.2">
      <c r="A63" s="26">
        <f>A61+1</f>
        <v>27</v>
      </c>
      <c r="C63" s="19" t="s">
        <v>120</v>
      </c>
      <c r="D63" s="148" t="s">
        <v>496</v>
      </c>
      <c r="F63" s="10">
        <f>SUM(H63:N63)</f>
        <v>100</v>
      </c>
      <c r="H63" s="142">
        <v>0</v>
      </c>
      <c r="I63" s="142"/>
      <c r="J63" s="142">
        <v>5.2395678364505018</v>
      </c>
      <c r="K63" s="142"/>
      <c r="L63" s="142">
        <v>12.341710778030496</v>
      </c>
      <c r="M63" s="142"/>
      <c r="N63" s="142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48"/>
      <c r="F64" s="56">
        <f>SUM(H64:N64)</f>
        <v>1</v>
      </c>
      <c r="H64" s="47">
        <f>IFERROR(H63/$F63,0)</f>
        <v>0</v>
      </c>
      <c r="J64" s="47">
        <f>IFERROR(J63/$F63,0)</f>
        <v>5.2395678364505018E-2</v>
      </c>
      <c r="L64" s="47">
        <f>IFERROR(L63/$F63,0)</f>
        <v>0.12341710778030496</v>
      </c>
      <c r="N64" s="47">
        <f>IFERROR(N63/$F63,0)</f>
        <v>0.82418721385519012</v>
      </c>
      <c r="Q64" s="19"/>
    </row>
    <row r="65" spans="1:17" ht="13.5" customHeight="1" x14ac:dyDescent="0.2">
      <c r="C65" s="6"/>
      <c r="D65" s="148"/>
      <c r="Q65" s="6"/>
    </row>
    <row r="66" spans="1:17" ht="13.5" customHeight="1" x14ac:dyDescent="0.2">
      <c r="A66" s="26">
        <f>A64+1</f>
        <v>29</v>
      </c>
      <c r="C66" s="19" t="s">
        <v>166</v>
      </c>
      <c r="D66" s="148" t="s">
        <v>495</v>
      </c>
      <c r="F66" s="10">
        <f>SUM(H66:N66)</f>
        <v>11889.66570427777</v>
      </c>
      <c r="H66" s="10">
        <v>0</v>
      </c>
      <c r="I66" s="10"/>
      <c r="J66" s="10">
        <v>0</v>
      </c>
      <c r="K66" s="10"/>
      <c r="L66" s="10">
        <v>1282.137342137049</v>
      </c>
      <c r="M66" s="10"/>
      <c r="N66" s="10">
        <v>10607.528362140722</v>
      </c>
      <c r="Q66" s="19"/>
    </row>
    <row r="67" spans="1:17" ht="13.5" customHeight="1" x14ac:dyDescent="0.2">
      <c r="A67" s="26">
        <f>A66+1</f>
        <v>30</v>
      </c>
      <c r="C67" s="19"/>
      <c r="D67" s="148"/>
      <c r="F67" s="56">
        <f>SUM(H67:N67)</f>
        <v>1</v>
      </c>
      <c r="H67" s="56">
        <f>IFERROR(H66/$F66,0)</f>
        <v>0</v>
      </c>
      <c r="J67" s="47">
        <f>IFERROR(J66/$F66,0)</f>
        <v>0</v>
      </c>
      <c r="L67" s="47">
        <f>IFERROR(L66/$F66,0)</f>
        <v>0.10783628186247073</v>
      </c>
      <c r="N67" s="47">
        <f>IFERROR(N66/$F66,0)</f>
        <v>0.89216371813752937</v>
      </c>
      <c r="Q67" s="19"/>
    </row>
    <row r="68" spans="1:17" ht="13.5" customHeight="1" x14ac:dyDescent="0.2">
      <c r="C68" s="1"/>
      <c r="D68" s="145"/>
    </row>
    <row r="69" spans="1:17" ht="13.5" customHeight="1" x14ac:dyDescent="0.2">
      <c r="A69" s="26">
        <f>A67+1</f>
        <v>31</v>
      </c>
      <c r="C69" s="19" t="s">
        <v>197</v>
      </c>
      <c r="D69" s="148" t="s">
        <v>496</v>
      </c>
      <c r="F69" s="10">
        <f>SUM(H69:N69)</f>
        <v>302587.37595488038</v>
      </c>
      <c r="H69" s="10">
        <v>0</v>
      </c>
      <c r="I69" s="10"/>
      <c r="J69" s="10">
        <v>18114.010056501615</v>
      </c>
      <c r="K69" s="10"/>
      <c r="L69" s="10">
        <v>21572.951217688635</v>
      </c>
      <c r="M69" s="10"/>
      <c r="N69" s="10">
        <v>262900.4146806901</v>
      </c>
      <c r="P69" s="124"/>
      <c r="Q69" s="19"/>
    </row>
    <row r="70" spans="1:17" ht="13.5" customHeight="1" x14ac:dyDescent="0.2">
      <c r="A70" s="26">
        <f>A69+1</f>
        <v>32</v>
      </c>
      <c r="C70" s="19"/>
      <c r="D70" s="148"/>
      <c r="F70" s="56">
        <f>SUM(H70:N70)</f>
        <v>0.99999999999999978</v>
      </c>
      <c r="H70" s="47">
        <f>IFERROR(H69/$F69,0)</f>
        <v>0</v>
      </c>
      <c r="J70" s="47">
        <f>IFERROR(J69/$F69,0)</f>
        <v>5.9863733572291009E-2</v>
      </c>
      <c r="L70" s="47">
        <f>IFERROR(L69/$F69,0)</f>
        <v>7.1294947945566095E-2</v>
      </c>
      <c r="N70" s="47">
        <f>IFERROR(N69/$F69,0)</f>
        <v>0.86884131848214274</v>
      </c>
      <c r="P70" s="124"/>
      <c r="Q70" s="19"/>
    </row>
    <row r="71" spans="1:17" ht="13.5" customHeight="1" x14ac:dyDescent="0.2">
      <c r="C71" s="6"/>
      <c r="D71" s="148"/>
      <c r="Q71" s="6"/>
    </row>
    <row r="72" spans="1:17" ht="13.5" customHeight="1" x14ac:dyDescent="0.2">
      <c r="A72" s="26">
        <f>A70+1</f>
        <v>33</v>
      </c>
      <c r="C72" s="19" t="s">
        <v>97</v>
      </c>
      <c r="D72" s="148" t="s">
        <v>495</v>
      </c>
      <c r="F72" s="10">
        <f>SUM(H72:N72)</f>
        <v>203561.2984920314</v>
      </c>
      <c r="H72" s="10">
        <v>0</v>
      </c>
      <c r="I72" s="10"/>
      <c r="J72" s="10">
        <v>13017.78562077151</v>
      </c>
      <c r="K72" s="10"/>
      <c r="L72" s="10">
        <v>79166.942309318154</v>
      </c>
      <c r="M72" s="10"/>
      <c r="N72" s="10">
        <v>111376.57056194174</v>
      </c>
      <c r="Q72" s="19"/>
    </row>
    <row r="73" spans="1:17" ht="13.5" customHeight="1" x14ac:dyDescent="0.2">
      <c r="A73" s="26">
        <f>A72+1</f>
        <v>34</v>
      </c>
      <c r="C73" s="19"/>
      <c r="D73" s="148"/>
      <c r="F73" s="56">
        <f>SUM(H73:N73)</f>
        <v>1</v>
      </c>
      <c r="H73" s="47">
        <f>IFERROR(H72/$F72,0)</f>
        <v>0</v>
      </c>
      <c r="J73" s="47">
        <f>IFERROR(J72/$F72,0)</f>
        <v>6.3950199361108434E-2</v>
      </c>
      <c r="L73" s="47">
        <f>IFERROR(L72/$F72,0)</f>
        <v>0.38890959576197248</v>
      </c>
      <c r="N73" s="47">
        <f>IFERROR(N72/$F72,0)</f>
        <v>0.54714020487691906</v>
      </c>
      <c r="Q73" s="19"/>
    </row>
    <row r="74" spans="1:17" ht="13.5" customHeight="1" x14ac:dyDescent="0.2">
      <c r="C74" s="6"/>
      <c r="D74" s="148"/>
      <c r="Q74" s="6"/>
    </row>
    <row r="75" spans="1:17" ht="13.5" customHeight="1" x14ac:dyDescent="0.2">
      <c r="A75" s="26">
        <f>A73+1</f>
        <v>35</v>
      </c>
      <c r="C75" s="19" t="s">
        <v>99</v>
      </c>
      <c r="D75" s="148" t="s">
        <v>495</v>
      </c>
      <c r="F75" s="10">
        <f>SUM(H75:N75)</f>
        <v>232661.74701999093</v>
      </c>
      <c r="H75" s="10">
        <v>0</v>
      </c>
      <c r="I75" s="10"/>
      <c r="J75" s="10">
        <v>74787.01496</v>
      </c>
      <c r="K75" s="10"/>
      <c r="L75" s="10">
        <v>66946.67524576078</v>
      </c>
      <c r="M75" s="10"/>
      <c r="N75" s="10">
        <v>90928.056814230149</v>
      </c>
      <c r="Q75" s="19"/>
    </row>
    <row r="76" spans="1:17" ht="13.5" customHeight="1" x14ac:dyDescent="0.2">
      <c r="A76" s="26">
        <f>A75+1</f>
        <v>36</v>
      </c>
      <c r="C76" s="19"/>
      <c r="D76" s="148"/>
      <c r="F76" s="56">
        <f>SUM(H76:N76)</f>
        <v>1</v>
      </c>
      <c r="H76" s="47">
        <f>IFERROR(H75/$F75,0)</f>
        <v>0</v>
      </c>
      <c r="J76" s="47">
        <f>IFERROR(J75/$F75,0)</f>
        <v>0.32144095846393733</v>
      </c>
      <c r="L76" s="47">
        <f>IFERROR(L75/$F75,0)</f>
        <v>0.28774251076180796</v>
      </c>
      <c r="N76" s="47">
        <f>IFERROR(N75/$F75,0)</f>
        <v>0.39081653077425471</v>
      </c>
      <c r="Q76" s="19"/>
    </row>
    <row r="77" spans="1:17" ht="13.5" customHeight="1" x14ac:dyDescent="0.2">
      <c r="C77" s="6"/>
      <c r="D77" s="148"/>
      <c r="Q77" s="6"/>
    </row>
    <row r="78" spans="1:17" ht="13.5" customHeight="1" x14ac:dyDescent="0.2">
      <c r="A78" s="26">
        <f>A76+1</f>
        <v>37</v>
      </c>
      <c r="C78" s="19" t="s">
        <v>123</v>
      </c>
      <c r="D78" s="148" t="s">
        <v>495</v>
      </c>
      <c r="F78" s="10">
        <f>SUM(H78:N78)</f>
        <v>-87329.187361001794</v>
      </c>
      <c r="H78" s="10">
        <v>0</v>
      </c>
      <c r="I78" s="10"/>
      <c r="J78" s="10">
        <v>-48713.415889674274</v>
      </c>
      <c r="K78" s="10"/>
      <c r="L78" s="10">
        <v>-17684.967853226444</v>
      </c>
      <c r="M78" s="10"/>
      <c r="N78" s="10">
        <v>-20930.803618101087</v>
      </c>
      <c r="Q78" s="19"/>
    </row>
    <row r="79" spans="1:17" ht="13.5" customHeight="1" x14ac:dyDescent="0.2">
      <c r="A79" s="26">
        <f>A78+1</f>
        <v>38</v>
      </c>
      <c r="C79" s="19"/>
      <c r="D79" s="148"/>
      <c r="F79" s="56">
        <f>SUM(H79:N79)</f>
        <v>1.0000000000000002</v>
      </c>
      <c r="H79" s="47">
        <f>IFERROR(H78/$F78,0)</f>
        <v>0</v>
      </c>
      <c r="J79" s="47">
        <f>IFERROR(J78/$F78,0)</f>
        <v>0.55781368591353697</v>
      </c>
      <c r="L79" s="47">
        <f>IFERROR(L78/$F78,0)</f>
        <v>0.20250924562162984</v>
      </c>
      <c r="N79" s="47">
        <f>IFERROR(N78/$F78,0)</f>
        <v>0.23967706846483336</v>
      </c>
      <c r="Q79" s="19"/>
    </row>
    <row r="80" spans="1:17" ht="13.5" customHeight="1" x14ac:dyDescent="0.2">
      <c r="C80" s="6"/>
      <c r="D80" s="148"/>
      <c r="Q80" s="6"/>
    </row>
    <row r="81" spans="1:17" ht="13.5" customHeight="1" x14ac:dyDescent="0.2">
      <c r="A81" s="26">
        <f>A79+1</f>
        <v>39</v>
      </c>
      <c r="C81" s="19" t="s">
        <v>117</v>
      </c>
      <c r="D81" s="148" t="s">
        <v>495</v>
      </c>
      <c r="F81" s="10">
        <f>SUM(H81:N81)</f>
        <v>48836.701068879993</v>
      </c>
      <c r="H81" s="10">
        <v>0</v>
      </c>
      <c r="I81" s="10"/>
      <c r="J81" s="10">
        <v>3243.4526964799998</v>
      </c>
      <c r="K81" s="10"/>
      <c r="L81" s="10">
        <v>29360.673046399999</v>
      </c>
      <c r="M81" s="10"/>
      <c r="N81" s="10">
        <v>16232.575325999998</v>
      </c>
      <c r="Q81" s="19"/>
    </row>
    <row r="82" spans="1:17" ht="13.5" customHeight="1" x14ac:dyDescent="0.2">
      <c r="A82" s="26">
        <f>A81+1</f>
        <v>40</v>
      </c>
      <c r="C82" s="19"/>
      <c r="D82" s="148"/>
      <c r="F82" s="56">
        <f>SUM(H82:N82)</f>
        <v>1</v>
      </c>
      <c r="H82" s="47">
        <f>IFERROR(H81/$F81,0)</f>
        <v>0</v>
      </c>
      <c r="J82" s="47">
        <f>IFERROR(J81/$F81,0)</f>
        <v>6.6414246365768786E-2</v>
      </c>
      <c r="L82" s="47">
        <f>IFERROR(L81/$F81,0)</f>
        <v>0.60120099031646879</v>
      </c>
      <c r="N82" s="47">
        <f>IFERROR(N81/$F81,0)</f>
        <v>0.33238476331776257</v>
      </c>
      <c r="Q82" s="19"/>
    </row>
    <row r="83" spans="1:17" ht="13.5" customHeight="1" x14ac:dyDescent="0.2">
      <c r="C83" s="6"/>
      <c r="D83" s="148"/>
      <c r="Q83" s="6"/>
    </row>
    <row r="84" spans="1:17" ht="13.5" customHeight="1" x14ac:dyDescent="0.2">
      <c r="A84" s="26">
        <f>A82+1</f>
        <v>41</v>
      </c>
      <c r="C84" s="19" t="s">
        <v>105</v>
      </c>
      <c r="D84" s="148" t="s">
        <v>495</v>
      </c>
      <c r="F84" s="10">
        <f>SUM(H84:N84)</f>
        <v>10785857.555032887</v>
      </c>
      <c r="H84" s="10">
        <v>0</v>
      </c>
      <c r="I84" s="10"/>
      <c r="J84" s="10">
        <v>0</v>
      </c>
      <c r="K84" s="10"/>
      <c r="L84" s="10">
        <v>1996976.7673333893</v>
      </c>
      <c r="M84" s="10"/>
      <c r="N84" s="10">
        <v>8788880.7876994964</v>
      </c>
      <c r="Q84" s="19"/>
    </row>
    <row r="85" spans="1:17" ht="13.5" customHeight="1" x14ac:dyDescent="0.2">
      <c r="A85" s="26">
        <f>A84+1</f>
        <v>42</v>
      </c>
      <c r="C85" s="19"/>
      <c r="D85" s="148"/>
      <c r="F85" s="56">
        <f>SUM(H85:N85)</f>
        <v>0.99999999999999989</v>
      </c>
      <c r="H85" s="47">
        <f>IFERROR(H84/$F84,0)</f>
        <v>0</v>
      </c>
      <c r="J85" s="47">
        <f>IFERROR(J84/$F84,0)</f>
        <v>0</v>
      </c>
      <c r="L85" s="47">
        <f>IFERROR(L84/$F84,0)</f>
        <v>0.18514770449583418</v>
      </c>
      <c r="N85" s="47">
        <f>IFERROR(N84/$F84,0)</f>
        <v>0.81485229550416571</v>
      </c>
      <c r="Q85" s="19"/>
    </row>
    <row r="86" spans="1:17" ht="13.5" customHeight="1" x14ac:dyDescent="0.2">
      <c r="C86" s="6"/>
      <c r="D86" s="148"/>
      <c r="Q86" s="6"/>
    </row>
    <row r="87" spans="1:17" ht="13.5" customHeight="1" x14ac:dyDescent="0.2">
      <c r="A87" s="26">
        <f>A85+1</f>
        <v>43</v>
      </c>
      <c r="C87" s="19" t="s">
        <v>126</v>
      </c>
      <c r="D87" s="148" t="s">
        <v>495</v>
      </c>
      <c r="F87" s="10">
        <f>SUM(H87:N87)</f>
        <v>-3864910.4766098866</v>
      </c>
      <c r="H87" s="10">
        <v>0</v>
      </c>
      <c r="I87" s="10"/>
      <c r="J87" s="10">
        <v>0</v>
      </c>
      <c r="K87" s="10"/>
      <c r="L87" s="10">
        <v>-700300.98840433965</v>
      </c>
      <c r="M87" s="10"/>
      <c r="N87" s="10">
        <v>-3164609.488205547</v>
      </c>
      <c r="Q87" s="19"/>
    </row>
    <row r="88" spans="1:17" ht="13.5" customHeight="1" x14ac:dyDescent="0.2">
      <c r="A88" s="26">
        <f>A87+1</f>
        <v>44</v>
      </c>
      <c r="C88" s="19"/>
      <c r="D88" s="148"/>
      <c r="F88" s="56">
        <f>SUM(H88:N88)</f>
        <v>1</v>
      </c>
      <c r="H88" s="47">
        <f>IFERROR(H87/$F87,0)</f>
        <v>0</v>
      </c>
      <c r="J88" s="47">
        <f>IFERROR(J87/$F87,0)</f>
        <v>0</v>
      </c>
      <c r="L88" s="47">
        <f>IFERROR(L87/$F87,0)</f>
        <v>0.1811946208437433</v>
      </c>
      <c r="N88" s="47">
        <f>IFERROR(N87/$F87,0)</f>
        <v>0.81880537915625673</v>
      </c>
      <c r="Q88" s="19"/>
    </row>
    <row r="89" spans="1:17" ht="13.5" customHeight="1" x14ac:dyDescent="0.2">
      <c r="C89" s="6"/>
      <c r="D89" s="148"/>
      <c r="Q89" s="6"/>
    </row>
    <row r="90" spans="1:17" ht="13.5" customHeight="1" x14ac:dyDescent="0.2">
      <c r="A90" s="26">
        <f>A88+1</f>
        <v>45</v>
      </c>
      <c r="C90" s="19" t="s">
        <v>103</v>
      </c>
      <c r="D90" s="148" t="s">
        <v>495</v>
      </c>
      <c r="F90" s="10">
        <f>SUM(H90:N90)</f>
        <v>1330757.548565086</v>
      </c>
      <c r="H90" s="10">
        <v>0</v>
      </c>
      <c r="I90" s="10"/>
      <c r="J90" s="10">
        <v>40301.815387977447</v>
      </c>
      <c r="K90" s="10"/>
      <c r="L90" s="10">
        <v>251233.18487320881</v>
      </c>
      <c r="M90" s="10"/>
      <c r="N90" s="10">
        <v>1039222.5483038996</v>
      </c>
      <c r="Q90" s="19"/>
    </row>
    <row r="91" spans="1:17" ht="13.5" customHeight="1" x14ac:dyDescent="0.2">
      <c r="A91" s="26">
        <f>A90+1</f>
        <v>46</v>
      </c>
      <c r="C91" s="19"/>
      <c r="D91" s="148"/>
      <c r="F91" s="56">
        <f>SUM(H91:N91)</f>
        <v>0.99999999999999989</v>
      </c>
      <c r="H91" s="47">
        <f>IFERROR(H90/$F90,0)</f>
        <v>0</v>
      </c>
      <c r="J91" s="47">
        <f>IFERROR(J90/$F90,0)</f>
        <v>3.0284867015358003E-2</v>
      </c>
      <c r="L91" s="47">
        <f>IFERROR(L90/$F90,0)</f>
        <v>0.18878959968636336</v>
      </c>
      <c r="N91" s="47">
        <f>IFERROR(N90/$F90,0)</f>
        <v>0.78092553329827852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44" t="s">
        <v>0</v>
      </c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</row>
    <row r="98" spans="1:17" ht="13.5" customHeight="1" x14ac:dyDescent="0.2">
      <c r="A98" s="244" t="s">
        <v>497</v>
      </c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</row>
    <row r="99" spans="1:17" ht="13.5" customHeight="1" x14ac:dyDescent="0.2"/>
    <row r="100" spans="1:17" ht="13.5" customHeight="1" x14ac:dyDescent="0.2">
      <c r="A100" s="26" t="s">
        <v>3</v>
      </c>
      <c r="C100" s="26" t="s">
        <v>494</v>
      </c>
      <c r="D100" s="145"/>
      <c r="H100" s="26"/>
    </row>
    <row r="101" spans="1:17" ht="13.5" customHeight="1" x14ac:dyDescent="0.2">
      <c r="A101" s="116" t="s">
        <v>5</v>
      </c>
      <c r="C101" s="116" t="s">
        <v>89</v>
      </c>
      <c r="D101" s="146"/>
      <c r="F101" s="116" t="s">
        <v>82</v>
      </c>
      <c r="H101" s="116" t="s">
        <v>8</v>
      </c>
      <c r="J101" s="147" t="s">
        <v>9</v>
      </c>
      <c r="L101" s="116" t="s">
        <v>10</v>
      </c>
      <c r="N101" s="116" t="s">
        <v>11</v>
      </c>
    </row>
    <row r="102" spans="1:17" ht="13.5" customHeight="1" x14ac:dyDescent="0.2">
      <c r="C102" s="1"/>
      <c r="D102" s="145"/>
      <c r="F102" s="26" t="s">
        <v>64</v>
      </c>
      <c r="G102" s="26"/>
      <c r="H102" s="104" t="s">
        <v>13</v>
      </c>
      <c r="I102" s="26"/>
      <c r="J102" s="104" t="s">
        <v>14</v>
      </c>
      <c r="K102" s="26"/>
      <c r="L102" s="104" t="s">
        <v>15</v>
      </c>
      <c r="M102" s="26"/>
      <c r="N102" s="104" t="s">
        <v>16</v>
      </c>
    </row>
    <row r="103" spans="1:17" ht="13.5" customHeight="1" x14ac:dyDescent="0.2">
      <c r="C103" s="1"/>
      <c r="D103" s="145"/>
      <c r="F103" s="26"/>
      <c r="G103" s="26"/>
      <c r="H103" s="104"/>
      <c r="I103" s="26"/>
      <c r="J103" s="104"/>
      <c r="K103" s="26"/>
      <c r="L103" s="104"/>
      <c r="M103" s="26"/>
      <c r="N103" s="104"/>
    </row>
    <row r="104" spans="1:17" ht="13.5" customHeight="1" x14ac:dyDescent="0.2">
      <c r="A104" s="26">
        <f>A91+1</f>
        <v>47</v>
      </c>
      <c r="C104" s="19" t="s">
        <v>125</v>
      </c>
      <c r="D104" s="148" t="s">
        <v>495</v>
      </c>
      <c r="F104" s="10">
        <f>SUM(H104:N104)</f>
        <v>-493428.31677845947</v>
      </c>
      <c r="H104" s="10">
        <v>0</v>
      </c>
      <c r="I104" s="10"/>
      <c r="J104" s="10">
        <v>-30169.664755768776</v>
      </c>
      <c r="K104" s="10"/>
      <c r="L104" s="10">
        <v>-91934.117047230378</v>
      </c>
      <c r="N104" s="10">
        <v>-371324.53497546032</v>
      </c>
      <c r="Q104" s="19"/>
    </row>
    <row r="105" spans="1:17" ht="13.5" customHeight="1" x14ac:dyDescent="0.2">
      <c r="A105" s="26">
        <f>A104+1</f>
        <v>48</v>
      </c>
      <c r="C105" s="19"/>
      <c r="D105" s="148"/>
      <c r="F105" s="56">
        <f>SUM(H105:N105)</f>
        <v>1</v>
      </c>
      <c r="H105" s="47">
        <f>IFERROR(H104/$F104,0)</f>
        <v>0</v>
      </c>
      <c r="J105" s="47">
        <f>IFERROR(J104/$F104,0)</f>
        <v>6.1142953758193855E-2</v>
      </c>
      <c r="L105" s="47">
        <f>IFERROR(L104/$F104,0)</f>
        <v>0.18631706758837507</v>
      </c>
      <c r="N105" s="47">
        <f>IFERROR(N104/$F104,0)</f>
        <v>0.75253997865343114</v>
      </c>
      <c r="Q105" s="19"/>
    </row>
    <row r="106" spans="1:17" ht="13.5" customHeight="1" x14ac:dyDescent="0.2">
      <c r="C106" s="6"/>
      <c r="D106" s="148"/>
      <c r="Q106" s="6"/>
    </row>
    <row r="107" spans="1:17" ht="13.5" customHeight="1" x14ac:dyDescent="0.2">
      <c r="A107" s="26">
        <f>A105+1</f>
        <v>49</v>
      </c>
      <c r="C107" s="19" t="s">
        <v>135</v>
      </c>
      <c r="D107" s="148" t="s">
        <v>496</v>
      </c>
      <c r="F107" s="10">
        <f>SUM(H107:N107)</f>
        <v>15081377.38392988</v>
      </c>
      <c r="H107" s="10">
        <v>0</v>
      </c>
      <c r="I107" s="10"/>
      <c r="J107" s="10">
        <v>612488.18109155924</v>
      </c>
      <c r="K107" s="10"/>
      <c r="L107" s="10">
        <v>2617400.5591033897</v>
      </c>
      <c r="N107" s="10">
        <v>11851488.643734932</v>
      </c>
      <c r="Q107" s="19"/>
    </row>
    <row r="108" spans="1:17" ht="13.5" customHeight="1" x14ac:dyDescent="0.2">
      <c r="A108" s="26">
        <f>A107+1</f>
        <v>50</v>
      </c>
      <c r="C108" s="19"/>
      <c r="D108" s="148"/>
      <c r="F108" s="56">
        <f>SUM(H108:N108)</f>
        <v>1</v>
      </c>
      <c r="H108" s="47">
        <f>IFERROR(H107/$F107,0)</f>
        <v>0</v>
      </c>
      <c r="J108" s="47">
        <f>IFERROR(J107/$F107,0)</f>
        <v>4.0612217670794606E-2</v>
      </c>
      <c r="L108" s="47">
        <f>IFERROR(L107/$F107,0)</f>
        <v>0.17355182437728719</v>
      </c>
      <c r="N108" s="47">
        <f>IFERROR(N107/$F107,0)</f>
        <v>0.78583595795191818</v>
      </c>
      <c r="Q108" s="19"/>
    </row>
    <row r="109" spans="1:17" ht="13.5" customHeight="1" x14ac:dyDescent="0.2">
      <c r="C109" s="6"/>
      <c r="D109" s="148"/>
      <c r="Q109" s="6"/>
    </row>
    <row r="110" spans="1:17" ht="13.5" customHeight="1" x14ac:dyDescent="0.2">
      <c r="A110" s="26">
        <f>A108+1</f>
        <v>51</v>
      </c>
      <c r="B110" s="13"/>
      <c r="C110" s="19" t="s">
        <v>199</v>
      </c>
      <c r="D110" s="148" t="s">
        <v>496</v>
      </c>
      <c r="F110" s="10">
        <f>SUM(H110:N110)</f>
        <v>659905.15618078876</v>
      </c>
      <c r="H110" s="10">
        <v>0</v>
      </c>
      <c r="I110" s="10"/>
      <c r="J110" s="10">
        <v>42684.892213755382</v>
      </c>
      <c r="K110" s="10"/>
      <c r="L110" s="10">
        <v>47557.406264227742</v>
      </c>
      <c r="N110" s="10">
        <v>569662.85770280566</v>
      </c>
      <c r="Q110" s="19"/>
    </row>
    <row r="111" spans="1:17" ht="13.5" customHeight="1" x14ac:dyDescent="0.2">
      <c r="A111" s="26">
        <f>A110+1</f>
        <v>52</v>
      </c>
      <c r="C111" s="19"/>
      <c r="D111" s="148"/>
      <c r="F111" s="56">
        <f>SUM(H111:N111)</f>
        <v>1</v>
      </c>
      <c r="H111" s="47">
        <f>IFERROR(H110/$F110,0)</f>
        <v>0</v>
      </c>
      <c r="J111" s="47">
        <f>IFERROR(J110/$F110,0)</f>
        <v>6.4683374290928186E-2</v>
      </c>
      <c r="L111" s="47">
        <f>IFERROR(L110/$F110,0)</f>
        <v>7.2067032389119309E-2</v>
      </c>
      <c r="N111" s="47">
        <f>IFERROR(N110/$F110,0)</f>
        <v>0.86324959331995255</v>
      </c>
      <c r="Q111" s="19"/>
    </row>
    <row r="112" spans="1:17" ht="13.5" customHeight="1" x14ac:dyDescent="0.2">
      <c r="C112" s="6"/>
      <c r="D112" s="148"/>
      <c r="Q112" s="6"/>
    </row>
    <row r="113" spans="1:23" ht="13.5" customHeight="1" x14ac:dyDescent="0.2">
      <c r="A113" s="26">
        <f>A111+1</f>
        <v>53</v>
      </c>
      <c r="C113" s="19" t="s">
        <v>161</v>
      </c>
      <c r="D113" s="148" t="s">
        <v>495</v>
      </c>
      <c r="F113" s="10">
        <f>SUM(H113:N113)</f>
        <v>18719.620992596843</v>
      </c>
      <c r="H113" s="10">
        <v>0</v>
      </c>
      <c r="I113" s="10"/>
      <c r="J113" s="10">
        <v>1352.477336310033</v>
      </c>
      <c r="K113" s="10"/>
      <c r="L113" s="10">
        <v>5269.502984558193</v>
      </c>
      <c r="N113" s="10">
        <v>12097.640671728617</v>
      </c>
      <c r="Q113" s="19"/>
    </row>
    <row r="114" spans="1:23" ht="13.5" customHeight="1" x14ac:dyDescent="0.2">
      <c r="A114" s="26">
        <f>A113+1</f>
        <v>54</v>
      </c>
      <c r="C114" s="19"/>
      <c r="D114" s="148"/>
      <c r="F114" s="56">
        <f>SUM(H114:N114)</f>
        <v>1</v>
      </c>
      <c r="H114" s="56">
        <f>IFERROR(H113/$F113,0)</f>
        <v>0</v>
      </c>
      <c r="J114" s="47">
        <f>IFERROR(J113/$F113,0)</f>
        <v>7.2249183722517943E-2</v>
      </c>
      <c r="L114" s="47">
        <f>IFERROR(L113/$F113,0)</f>
        <v>0.28149624325418521</v>
      </c>
      <c r="N114" s="47">
        <f>IFERROR(N113/$F113,0)</f>
        <v>0.64625457302329681</v>
      </c>
      <c r="Q114" s="19"/>
    </row>
    <row r="115" spans="1:23" ht="13.5" customHeight="1" x14ac:dyDescent="0.2">
      <c r="C115" s="6"/>
      <c r="D115" s="148"/>
      <c r="Q115" s="6"/>
    </row>
    <row r="116" spans="1:23" ht="13.5" customHeight="1" x14ac:dyDescent="0.2">
      <c r="A116" s="26">
        <f>A114+1</f>
        <v>55</v>
      </c>
      <c r="C116" s="19" t="s">
        <v>151</v>
      </c>
      <c r="D116" s="148" t="s">
        <v>495</v>
      </c>
      <c r="F116" s="10">
        <f>SUM(H116:N116)</f>
        <v>118389.16895486812</v>
      </c>
      <c r="H116" s="10">
        <v>0</v>
      </c>
      <c r="I116" s="10"/>
      <c r="J116" s="10">
        <v>4084.6733599950676</v>
      </c>
      <c r="K116" s="10"/>
      <c r="L116" s="10">
        <v>24483.257915889248</v>
      </c>
      <c r="N116" s="10">
        <v>89821.237678983802</v>
      </c>
      <c r="Q116" s="19"/>
    </row>
    <row r="117" spans="1:23" ht="13.5" customHeight="1" x14ac:dyDescent="0.2">
      <c r="A117" s="26">
        <f>A116+1</f>
        <v>56</v>
      </c>
      <c r="C117" s="19"/>
      <c r="D117" s="148"/>
      <c r="F117" s="56">
        <f>SUM(H117:N117)</f>
        <v>1</v>
      </c>
      <c r="H117" s="47">
        <f>IFERROR(H116/$F116,0)</f>
        <v>0</v>
      </c>
      <c r="J117" s="47">
        <f>IFERROR(J116/$F116,0)</f>
        <v>3.4502086601792194E-2</v>
      </c>
      <c r="L117" s="47">
        <f>IFERROR(L116/$F116,0)</f>
        <v>0.20680319096777058</v>
      </c>
      <c r="N117" s="47">
        <f>IFERROR(N116/$F116,0)</f>
        <v>0.75869472243043723</v>
      </c>
      <c r="Q117" s="19"/>
    </row>
    <row r="118" spans="1:23" ht="13.5" customHeight="1" x14ac:dyDescent="0.2">
      <c r="C118" s="6"/>
      <c r="D118" s="148"/>
      <c r="Q118" s="6"/>
    </row>
    <row r="119" spans="1:23" ht="13.5" customHeight="1" x14ac:dyDescent="0.2">
      <c r="A119" s="26">
        <f>A117+1</f>
        <v>57</v>
      </c>
      <c r="C119" s="19" t="s">
        <v>149</v>
      </c>
      <c r="D119" s="148" t="s">
        <v>496</v>
      </c>
      <c r="F119" s="10">
        <f>SUM(H119:N119)</f>
        <v>15519249.032609718</v>
      </c>
      <c r="H119" s="10">
        <v>0</v>
      </c>
      <c r="I119" s="10"/>
      <c r="J119" s="10">
        <v>1128725.1756033166</v>
      </c>
      <c r="K119" s="10"/>
      <c r="L119" s="10">
        <v>2606329.5708189611</v>
      </c>
      <c r="N119" s="10">
        <v>11784194.28618744</v>
      </c>
      <c r="Q119" s="19"/>
    </row>
    <row r="120" spans="1:23" ht="13.5" customHeight="1" x14ac:dyDescent="0.2">
      <c r="A120" s="26">
        <f>A119+1</f>
        <v>58</v>
      </c>
      <c r="C120" s="19"/>
      <c r="D120" s="148"/>
      <c r="F120" s="56">
        <f>SUM(H120:N120)</f>
        <v>1</v>
      </c>
      <c r="H120" s="47">
        <f>IFERROR(H119/$F119,0)</f>
        <v>0</v>
      </c>
      <c r="J120" s="47">
        <f>IFERROR(J119/$F119,0)</f>
        <v>7.2730656826988885E-2</v>
      </c>
      <c r="L120" s="47">
        <f>IFERROR(L119/$F119,0)</f>
        <v>0.16794173257626246</v>
      </c>
      <c r="N120" s="47">
        <f>IFERROR(N119/$F119,0)</f>
        <v>0.75932761059674869</v>
      </c>
      <c r="Q120" s="19"/>
    </row>
    <row r="121" spans="1:23" ht="13.5" customHeight="1" x14ac:dyDescent="0.2">
      <c r="C121" s="6"/>
      <c r="D121" s="148"/>
      <c r="Q121" s="6"/>
    </row>
    <row r="122" spans="1:23" ht="13.5" customHeight="1" x14ac:dyDescent="0.2">
      <c r="A122" s="26">
        <f>A120+1</f>
        <v>59</v>
      </c>
      <c r="C122" s="19" t="s">
        <v>169</v>
      </c>
      <c r="D122" s="148" t="s">
        <v>496</v>
      </c>
      <c r="F122" s="10">
        <f>SUM(H122:N122)</f>
        <v>13187.390277739607</v>
      </c>
      <c r="H122" s="10">
        <v>0</v>
      </c>
      <c r="I122" s="10"/>
      <c r="J122" s="10">
        <v>10889.315564516064</v>
      </c>
      <c r="K122" s="10"/>
      <c r="L122" s="10">
        <v>2298.0747132235433</v>
      </c>
      <c r="N122" s="10">
        <v>0</v>
      </c>
      <c r="Q122" s="19"/>
    </row>
    <row r="123" spans="1:23" ht="13.5" customHeight="1" x14ac:dyDescent="0.2">
      <c r="A123" s="26">
        <f>A122+1</f>
        <v>60</v>
      </c>
      <c r="C123" s="153"/>
      <c r="D123" s="154"/>
      <c r="F123" s="56">
        <f>SUM(H123:N123)</f>
        <v>1</v>
      </c>
      <c r="H123" s="47">
        <f>IFERROR(H122/$F122,0)</f>
        <v>0</v>
      </c>
      <c r="J123" s="47">
        <f>IFERROR(J122/$F122,0)</f>
        <v>0.82573696047331624</v>
      </c>
      <c r="L123" s="47">
        <f>IFERROR(L122/$F122,0)</f>
        <v>0.17426303952668384</v>
      </c>
      <c r="N123" s="47">
        <f>IFERROR(N122/$F122,0)</f>
        <v>0</v>
      </c>
      <c r="Q123" s="153"/>
    </row>
    <row r="124" spans="1:23" ht="13.5" customHeight="1" x14ac:dyDescent="0.2">
      <c r="C124" s="153"/>
      <c r="D124" s="154"/>
      <c r="F124" s="56"/>
      <c r="H124" s="47"/>
      <c r="J124" s="47"/>
      <c r="L124" s="47"/>
      <c r="N124" s="47"/>
      <c r="Q124" s="153"/>
    </row>
    <row r="125" spans="1:23" ht="13.5" customHeight="1" x14ac:dyDescent="0.2">
      <c r="A125" s="26">
        <f>A123+1</f>
        <v>61</v>
      </c>
      <c r="C125" s="19" t="s">
        <v>109</v>
      </c>
      <c r="D125" s="148" t="s">
        <v>496</v>
      </c>
      <c r="F125" s="10">
        <f>SUM(H125:N125)</f>
        <v>1</v>
      </c>
      <c r="H125" s="10">
        <v>0</v>
      </c>
      <c r="I125" s="10"/>
      <c r="J125" s="10">
        <v>1</v>
      </c>
      <c r="K125" s="10"/>
      <c r="L125" s="10">
        <v>0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62</v>
      </c>
      <c r="C126" s="19"/>
      <c r="D126" s="148"/>
      <c r="F126" s="56">
        <f>SUM(H126:N126)</f>
        <v>1</v>
      </c>
      <c r="H126" s="47">
        <f>IFERROR(H125/$F125,0)</f>
        <v>0</v>
      </c>
      <c r="J126" s="47">
        <f>IFERROR(J125/$F125,0)</f>
        <v>1</v>
      </c>
      <c r="L126" s="47">
        <f>IFERROR(L125/$F125,0)</f>
        <v>0</v>
      </c>
      <c r="N126" s="47">
        <f>IFERROR(N125/$F125,0)</f>
        <v>0</v>
      </c>
      <c r="Q126" s="19"/>
    </row>
    <row r="127" spans="1:23" ht="13.5" customHeight="1" x14ac:dyDescent="0.2">
      <c r="C127" s="6"/>
      <c r="D127" s="148"/>
      <c r="Q127" s="6"/>
    </row>
    <row r="128" spans="1:23" ht="13.5" customHeight="1" x14ac:dyDescent="0.2">
      <c r="A128" s="26">
        <f>A126+1</f>
        <v>63</v>
      </c>
      <c r="C128" s="19" t="s">
        <v>101</v>
      </c>
      <c r="D128" s="148" t="s">
        <v>495</v>
      </c>
      <c r="F128" s="10">
        <f>SUM(H128:N128)</f>
        <v>626100.87781287322</v>
      </c>
      <c r="H128" s="10">
        <v>0</v>
      </c>
      <c r="I128" s="10"/>
      <c r="J128" s="10">
        <v>79798.549934962299</v>
      </c>
      <c r="K128" s="10"/>
      <c r="L128" s="10">
        <v>211517.76996137522</v>
      </c>
      <c r="N128" s="10">
        <v>334784.5579165357</v>
      </c>
      <c r="Q128" s="19"/>
    </row>
    <row r="129" spans="1:17" ht="13.5" customHeight="1" x14ac:dyDescent="0.2">
      <c r="A129" s="26">
        <f>A128+1</f>
        <v>64</v>
      </c>
      <c r="C129" s="19"/>
      <c r="D129" s="148"/>
      <c r="F129" s="56">
        <f>SUM(H129:N129)</f>
        <v>1</v>
      </c>
      <c r="H129" s="47">
        <f>IFERROR(H128/$F128,0)</f>
        <v>0</v>
      </c>
      <c r="J129" s="47">
        <f>IFERROR(J128/$F128,0)</f>
        <v>0.12745318328528554</v>
      </c>
      <c r="L129" s="47">
        <f>IFERROR(L128/$F128,0)</f>
        <v>0.33783337071856478</v>
      </c>
      <c r="N129" s="47">
        <f>IFERROR(N128/$F128,0)</f>
        <v>0.53471344599614967</v>
      </c>
      <c r="Q129" s="19"/>
    </row>
    <row r="130" spans="1:17" ht="13.5" customHeight="1" x14ac:dyDescent="0.2">
      <c r="C130" s="6"/>
      <c r="D130" s="148"/>
      <c r="Q130" s="6"/>
    </row>
    <row r="131" spans="1:17" ht="13.5" customHeight="1" x14ac:dyDescent="0.2">
      <c r="A131" s="26">
        <f>A129+1</f>
        <v>65</v>
      </c>
      <c r="C131" s="19" t="s">
        <v>124</v>
      </c>
      <c r="D131" s="148" t="s">
        <v>495</v>
      </c>
      <c r="F131" s="10">
        <f>SUM(H131:N131)</f>
        <v>-215727.48722479556</v>
      </c>
      <c r="H131" s="10">
        <v>0</v>
      </c>
      <c r="I131" s="10"/>
      <c r="J131" s="10">
        <v>-30467.610982604227</v>
      </c>
      <c r="K131" s="10"/>
      <c r="L131" s="10">
        <v>-77738.765516644649</v>
      </c>
      <c r="N131" s="10">
        <v>-107521.11072554668</v>
      </c>
      <c r="Q131" s="19"/>
    </row>
    <row r="132" spans="1:17" ht="13.5" customHeight="1" x14ac:dyDescent="0.2">
      <c r="A132" s="26">
        <f>A131+1</f>
        <v>66</v>
      </c>
      <c r="C132" s="19"/>
      <c r="D132" s="148"/>
      <c r="F132" s="56">
        <f>SUM(H132:N132)</f>
        <v>1</v>
      </c>
      <c r="H132" s="47">
        <f>IFERROR(H131/$F131,0)</f>
        <v>0</v>
      </c>
      <c r="J132" s="47">
        <f>IFERROR(J131/$F131,0)</f>
        <v>0.14123193745290286</v>
      </c>
      <c r="L132" s="47">
        <f>IFERROR(L131/$F131,0)</f>
        <v>0.36035632972277726</v>
      </c>
      <c r="N132" s="47">
        <f>IFERROR(N131/$F131,0)</f>
        <v>0.49841173282431983</v>
      </c>
      <c r="Q132" s="19"/>
    </row>
    <row r="133" spans="1:17" ht="13.5" customHeight="1" x14ac:dyDescent="0.2">
      <c r="C133" s="6"/>
      <c r="D133" s="148"/>
      <c r="Q133" s="6"/>
    </row>
    <row r="134" spans="1:17" ht="13.5" customHeight="1" x14ac:dyDescent="0.2">
      <c r="A134" s="26">
        <f>A132+1</f>
        <v>67</v>
      </c>
      <c r="C134" s="19" t="s">
        <v>164</v>
      </c>
      <c r="D134" s="148" t="s">
        <v>496</v>
      </c>
      <c r="F134" s="10">
        <f>SUM(H134:N134)</f>
        <v>1</v>
      </c>
      <c r="H134" s="10">
        <v>0</v>
      </c>
      <c r="I134" s="10"/>
      <c r="J134" s="10">
        <v>0</v>
      </c>
      <c r="K134" s="10"/>
      <c r="L134" s="10">
        <v>1</v>
      </c>
      <c r="N134" s="10">
        <v>0</v>
      </c>
      <c r="Q134" s="19"/>
    </row>
    <row r="135" spans="1:17" ht="13.5" customHeight="1" x14ac:dyDescent="0.2">
      <c r="A135" s="26">
        <f>A134+1</f>
        <v>68</v>
      </c>
      <c r="C135" s="19"/>
      <c r="D135" s="148"/>
      <c r="F135" s="56">
        <f>SUM(H135:N135)</f>
        <v>1</v>
      </c>
      <c r="H135" s="47">
        <f>IFERROR(H134/$F134,0)</f>
        <v>0</v>
      </c>
      <c r="J135" s="47">
        <f>IFERROR(J134/$F134,0)</f>
        <v>0</v>
      </c>
      <c r="L135" s="47">
        <f>IFERROR(L134/$F134,0)</f>
        <v>1</v>
      </c>
      <c r="N135" s="47">
        <f>IFERROR(N134/$F134,0)</f>
        <v>0</v>
      </c>
      <c r="Q135" s="19"/>
    </row>
    <row r="136" spans="1:17" ht="13.5" customHeight="1" x14ac:dyDescent="0.2">
      <c r="C136" s="19"/>
      <c r="D136" s="148"/>
      <c r="F136" s="56"/>
      <c r="H136" s="47"/>
      <c r="J136" s="47"/>
      <c r="L136" s="47"/>
      <c r="N136" s="47"/>
      <c r="Q136" s="19"/>
    </row>
    <row r="137" spans="1:17" ht="13.5" customHeight="1" x14ac:dyDescent="0.2">
      <c r="A137" s="26">
        <f>A135+1</f>
        <v>69</v>
      </c>
      <c r="C137" s="19" t="s">
        <v>159</v>
      </c>
      <c r="D137" s="148" t="s">
        <v>495</v>
      </c>
      <c r="F137" s="10">
        <f>SUM(H137:N137)</f>
        <v>34752.332684064371</v>
      </c>
      <c r="H137" s="10">
        <v>0</v>
      </c>
      <c r="I137" s="10"/>
      <c r="J137" s="10">
        <v>7509.5099837752905</v>
      </c>
      <c r="K137" s="10"/>
      <c r="L137" s="10">
        <v>10628.237275639083</v>
      </c>
      <c r="N137" s="10">
        <v>16614.585424649998</v>
      </c>
      <c r="Q137" s="19"/>
    </row>
    <row r="138" spans="1:17" ht="13.5" customHeight="1" x14ac:dyDescent="0.2">
      <c r="A138" s="26">
        <f>A137+1</f>
        <v>70</v>
      </c>
      <c r="C138" s="19"/>
      <c r="D138" s="148"/>
      <c r="F138" s="56">
        <f>SUM(H138:N138)</f>
        <v>1</v>
      </c>
      <c r="H138" s="47">
        <f>IFERROR(H137/$F137,0)</f>
        <v>0</v>
      </c>
      <c r="J138" s="47">
        <f>IFERROR(J137/$F137,0)</f>
        <v>0.21608650135933938</v>
      </c>
      <c r="L138" s="47">
        <f>IFERROR(L137/$F137,0)</f>
        <v>0.30582802519361946</v>
      </c>
      <c r="N138" s="47">
        <f>IFERROR(N137/$F137,0)</f>
        <v>0.47808547344704116</v>
      </c>
    </row>
    <row r="139" spans="1:17" ht="13.5" customHeight="1" x14ac:dyDescent="0.2">
      <c r="C139" s="6"/>
      <c r="D139" s="148"/>
    </row>
    <row r="140" spans="1:17" ht="13.5" customHeight="1" x14ac:dyDescent="0.2">
      <c r="C140" s="19"/>
      <c r="D140" s="148"/>
      <c r="F140" s="56"/>
      <c r="H140" s="47"/>
      <c r="J140" s="47"/>
      <c r="L140" s="47"/>
      <c r="N140" s="47"/>
    </row>
    <row r="141" spans="1:17" ht="13.5" customHeight="1" x14ac:dyDescent="0.2">
      <c r="H141" s="10"/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9" fitToHeight="0" orientation="landscape" r:id="rId1"/>
  <headerFooter>
    <oddHeader>&amp;R&amp;"Arial,Regular"&amp;10Filed: 2025-02-28
EB-2025-0064
Phase 3 Exhibit 7
Tab 3
Schedule 6
Attachment 12
Page &amp;P of 26</oddHeader>
  </headerFooter>
  <rowBreaks count="2" manualBreakCount="2">
    <brk id="47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EFEF-1491-440F-AD1A-EA6D8E4ACEBF}">
  <sheetPr>
    <pageSetUpPr fitToPage="1"/>
  </sheetPr>
  <dimension ref="B1:AF273"/>
  <sheetViews>
    <sheetView view="pageBreakPreview" zoomScale="85" zoomScaleNormal="100" zoomScaleSheetLayoutView="85" workbookViewId="0">
      <selection activeCell="G18" sqref="G18"/>
    </sheetView>
  </sheetViews>
  <sheetFormatPr defaultColWidth="9.140625" defaultRowHeight="12.75" zeroHeight="1" x14ac:dyDescent="0.2"/>
  <cols>
    <col min="1" max="1" width="1.85546875" style="1" customWidth="1"/>
    <col min="2" max="2" width="5.5703125" style="26" bestFit="1" customWidth="1"/>
    <col min="3" max="3" width="1.85546875" style="1" customWidth="1"/>
    <col min="4" max="4" width="46" style="1" bestFit="1" customWidth="1"/>
    <col min="5" max="5" width="1.85546875" style="6" customWidth="1"/>
    <col min="6" max="6" width="19.85546875" style="6" customWidth="1"/>
    <col min="7" max="7" width="1.85546875" style="6" customWidth="1"/>
    <col min="8" max="8" width="13.140625" style="6" customWidth="1"/>
    <col min="9" max="9" width="1.85546875" style="6" customWidth="1"/>
    <col min="10" max="10" width="19.140625" style="19" customWidth="1"/>
    <col min="11" max="11" width="1.85546875" style="28" customWidth="1"/>
    <col min="12" max="12" width="13.140625" style="6" customWidth="1"/>
    <col min="13" max="13" width="1.85546875" style="6" customWidth="1"/>
    <col min="14" max="14" width="19.85546875" style="6" customWidth="1"/>
    <col min="15" max="15" width="1.85546875" style="28" customWidth="1"/>
    <col min="16" max="16" width="15.42578125" style="6" customWidth="1"/>
    <col min="17" max="17" width="1.85546875" style="6" customWidth="1"/>
    <col min="18" max="18" width="15.42578125" style="6" customWidth="1"/>
    <col min="19" max="19" width="1.85546875" style="6" customWidth="1"/>
    <col min="20" max="20" width="15.42578125" style="6" customWidth="1"/>
    <col min="21" max="21" width="1.85546875" style="6" customWidth="1"/>
    <col min="22" max="22" width="15.42578125" style="6" customWidth="1"/>
    <col min="23" max="23" width="1.85546875" style="6" customWidth="1"/>
    <col min="24" max="24" width="15.42578125" style="6" hidden="1" customWidth="1"/>
    <col min="25" max="25" width="9.140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140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</row>
    <row r="6" spans="2:26" ht="15" customHeight="1" x14ac:dyDescent="0.2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</row>
    <row r="7" spans="2:26" ht="15" customHeight="1" x14ac:dyDescent="0.2">
      <c r="B7" s="244" t="s">
        <v>81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</row>
    <row r="8" spans="2:26" x14ac:dyDescent="0.2"/>
    <row r="9" spans="2:26" x14ac:dyDescent="0.2"/>
    <row r="10" spans="2:26" x14ac:dyDescent="0.2">
      <c r="H10" s="19" t="s">
        <v>82</v>
      </c>
      <c r="J10" s="19" t="s">
        <v>83</v>
      </c>
      <c r="L10" s="19" t="s">
        <v>84</v>
      </c>
      <c r="N10" s="19" t="s">
        <v>85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88</v>
      </c>
      <c r="P11" s="19"/>
      <c r="Q11" s="19"/>
      <c r="R11" s="19"/>
      <c r="S11" s="19"/>
      <c r="T11" s="19"/>
      <c r="U11" s="19"/>
    </row>
    <row r="12" spans="2:26" x14ac:dyDescent="0.2">
      <c r="B12" s="116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91</v>
      </c>
      <c r="N12" s="18" t="s">
        <v>89</v>
      </c>
      <c r="O12" s="29" t="s">
        <v>90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82</v>
      </c>
      <c r="Z12" s="53" t="s">
        <v>92</v>
      </c>
    </row>
    <row r="13" spans="2:26" x14ac:dyDescent="0.2">
      <c r="F13" s="19" t="s">
        <v>64</v>
      </c>
      <c r="H13" s="19" t="s">
        <v>13</v>
      </c>
      <c r="J13" s="19" t="s">
        <v>14</v>
      </c>
      <c r="K13" s="29"/>
      <c r="L13" s="19" t="s">
        <v>93</v>
      </c>
      <c r="N13" s="19" t="s">
        <v>16</v>
      </c>
      <c r="O13" s="29"/>
      <c r="P13" s="19" t="s">
        <v>65</v>
      </c>
      <c r="Q13" s="19"/>
      <c r="R13" s="19" t="s">
        <v>66</v>
      </c>
      <c r="S13" s="19"/>
      <c r="T13" s="19" t="s">
        <v>67</v>
      </c>
      <c r="U13" s="19"/>
      <c r="V13" s="19" t="s">
        <v>68</v>
      </c>
      <c r="X13" s="19" t="s">
        <v>94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136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95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96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97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98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99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100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101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102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103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104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105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106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107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108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109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110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109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111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109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113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113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113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116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117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118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37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119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120</v>
      </c>
      <c r="O33" s="29">
        <v>45</v>
      </c>
      <c r="P33" s="17">
        <v>0</v>
      </c>
      <c r="R33" s="17">
        <v>43180.32742920662</v>
      </c>
      <c r="S33" s="17"/>
      <c r="T33" s="17">
        <v>101710.50916156213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121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120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122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96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98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123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100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124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102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125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104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126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106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127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108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109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110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109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111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113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113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113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128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37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119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120</v>
      </c>
      <c r="O55" s="29">
        <v>45</v>
      </c>
      <c r="P55" s="17">
        <v>0</v>
      </c>
      <c r="R55" s="17">
        <v>-21589.070931578164</v>
      </c>
      <c r="S55" s="17"/>
      <c r="T55" s="17">
        <v>-50852.680549399003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129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120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130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96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98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100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102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104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106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108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110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111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112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114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115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116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131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37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119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50857.828612163132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132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120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133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134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135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136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135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137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135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138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109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139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135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140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141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120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138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142</v>
      </c>
      <c r="F95" s="105">
        <v>6.0821321807016528E-2</v>
      </c>
      <c r="H95" s="139"/>
      <c r="L95" s="105">
        <f>F95</f>
        <v>6.0821321807016528E-2</v>
      </c>
      <c r="P95" s="105">
        <f>$F$95</f>
        <v>6.0821321807016528E-2</v>
      </c>
      <c r="Q95" s="106"/>
      <c r="R95" s="105">
        <f>$F$95</f>
        <v>6.0821321807016528E-2</v>
      </c>
      <c r="S95" s="106"/>
      <c r="T95" s="105">
        <f>$F$95</f>
        <v>6.0821321807016528E-2</v>
      </c>
      <c r="U95" s="106"/>
      <c r="V95" s="105">
        <f>$F$95</f>
        <v>6.0821321807016528E-2</v>
      </c>
      <c r="X95" s="105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143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140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140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144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145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119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120</v>
      </c>
      <c r="O103" s="29">
        <v>45</v>
      </c>
      <c r="P103" s="17">
        <v>0</v>
      </c>
      <c r="R103" s="17">
        <v>3002.3106592115464</v>
      </c>
      <c r="S103" s="17"/>
      <c r="T103" s="17">
        <v>7071.8904647083718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146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147</v>
      </c>
      <c r="F106" s="35"/>
      <c r="H106" s="35"/>
      <c r="L106" s="35"/>
      <c r="P106" s="35"/>
      <c r="R106" s="35"/>
      <c r="T106" s="35"/>
      <c r="V106" s="35"/>
      <c r="X106" s="140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140"/>
      <c r="Z107" s="42" t="str">
        <f t="shared" si="15"/>
        <v/>
      </c>
    </row>
    <row r="108" spans="2:26" x14ac:dyDescent="0.2">
      <c r="B108" s="26">
        <f>B104+1</f>
        <v>61</v>
      </c>
      <c r="D108" s="1" t="s">
        <v>148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149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150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151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141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152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153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154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155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156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157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158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159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160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161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162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109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163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164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165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166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167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109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168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169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170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109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171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172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102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109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173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109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174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109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175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109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2" t="s">
        <v>168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164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176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164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171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164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102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164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177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113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42"/>
      <c r="AB138" s="142"/>
      <c r="AC138" s="142"/>
      <c r="AD138" s="142"/>
      <c r="AE138" s="142"/>
      <c r="AF138" s="142"/>
    </row>
    <row r="139" spans="2:32" x14ac:dyDescent="0.2">
      <c r="B139" s="26">
        <f>B138+1</f>
        <v>84</v>
      </c>
      <c r="D139" s="12" t="s">
        <v>178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113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179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113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180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113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102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113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181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113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182</v>
      </c>
      <c r="F145" s="17">
        <v>197654.2230046961</v>
      </c>
      <c r="H145" s="35">
        <v>2940.7050695282501</v>
      </c>
      <c r="J145" s="19" t="s">
        <v>183</v>
      </c>
      <c r="K145" s="29">
        <v>15</v>
      </c>
      <c r="L145" s="35">
        <f t="shared" si="25"/>
        <v>194713.51793516785</v>
      </c>
      <c r="N145" s="19" t="s">
        <v>184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185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113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186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113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187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113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168</v>
      </c>
      <c r="F151" s="17">
        <v>4294.5103658632952</v>
      </c>
      <c r="H151" s="35">
        <v>1708.3898809221498</v>
      </c>
      <c r="J151" s="19" t="s">
        <v>188</v>
      </c>
      <c r="K151" s="29">
        <v>9</v>
      </c>
      <c r="L151" s="35">
        <f>F151-H151</f>
        <v>2586.1204849411452</v>
      </c>
      <c r="N151" s="19" t="s">
        <v>113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189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113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190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113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191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113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192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113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193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113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194</v>
      </c>
      <c r="F157" s="17">
        <v>21966.003061248291</v>
      </c>
      <c r="H157" s="35">
        <v>10151.221525209376</v>
      </c>
      <c r="J157" s="19" t="s">
        <v>195</v>
      </c>
      <c r="K157" s="29">
        <v>18</v>
      </c>
      <c r="L157" s="35">
        <f>F157-H157</f>
        <v>11814.781536038916</v>
      </c>
      <c r="N157" s="19" t="s">
        <v>113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196</v>
      </c>
      <c r="K159" s="29">
        <v>12</v>
      </c>
      <c r="L159" s="35">
        <f t="shared" si="25"/>
        <v>173830.93023180112</v>
      </c>
      <c r="N159" s="19" t="s">
        <v>197</v>
      </c>
      <c r="O159" s="29">
        <v>54</v>
      </c>
      <c r="P159" s="17">
        <v>2104.1517941099964</v>
      </c>
      <c r="R159" s="17">
        <v>10406.168494020047</v>
      </c>
      <c r="S159" s="17"/>
      <c r="T159" s="17">
        <v>12393.267122205592</v>
      </c>
      <c r="U159" s="17"/>
      <c r="V159" s="17">
        <v>151458.62512828546</v>
      </c>
      <c r="X159" s="17">
        <f t="shared" ref="X159:X160" si="41">P159+R159+T159+V159</f>
        <v>176362.2125386211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198</v>
      </c>
      <c r="K160" s="29">
        <v>6</v>
      </c>
      <c r="L160" s="35">
        <f>F160-H160</f>
        <v>212154.97691996009</v>
      </c>
      <c r="N160" s="19" t="s">
        <v>199</v>
      </c>
      <c r="O160" s="29">
        <v>84</v>
      </c>
      <c r="P160" s="38">
        <v>4758.6044086021757</v>
      </c>
      <c r="R160" s="38">
        <v>13722.899779797011</v>
      </c>
      <c r="S160" s="38"/>
      <c r="T160" s="38">
        <v>15289.379593203623</v>
      </c>
      <c r="U160" s="38"/>
      <c r="V160" s="38">
        <v>184250.05767693275</v>
      </c>
      <c r="X160" s="38">
        <f t="shared" si="41"/>
        <v>218020.94145853556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200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109276.4088409004</v>
      </c>
      <c r="U162" s="35"/>
      <c r="V162" s="37">
        <f>SUM(V116:V160)</f>
        <v>946939.3723735325</v>
      </c>
      <c r="X162" s="37">
        <f>SUM(X116:X160)</f>
        <v>3408398.9906034837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201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5329890.4041851545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202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155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203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155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204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155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205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113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206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113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207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113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208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113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209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5244256.9765455201</v>
      </c>
      <c r="Z180" s="42" t="str">
        <f t="shared" si="29"/>
        <v/>
      </c>
    </row>
    <row r="181" spans="2:26" ht="13.5" thickTop="1" x14ac:dyDescent="0.2">
      <c r="D181" s="1" t="s">
        <v>210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3" fitToHeight="0" orientation="landscape" horizontalDpi="1200" verticalDpi="1200" r:id="rId1"/>
  <headerFooter>
    <oddHeader xml:space="preserve">&amp;R&amp;"Arial,Regular"&amp;10Filed: 2025-02-28
EB-2025-0064
Phase 3 Exhibit 7
Tab 3
Schedule 6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A8D2-FF72-4597-8100-018265BD268F}">
  <dimension ref="A6:R94"/>
  <sheetViews>
    <sheetView view="pageBreakPreview" zoomScale="80" zoomScaleNormal="100" zoomScaleSheetLayoutView="80" workbookViewId="0">
      <selection activeCell="A99" sqref="A99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13.7109375" style="1" customWidth="1"/>
    <col min="19" max="16384" width="9.140625" style="1"/>
  </cols>
  <sheetData>
    <row r="6" spans="1:18" ht="15" customHeight="1" x14ac:dyDescent="0.2">
      <c r="A6" s="244" t="s">
        <v>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</row>
    <row r="7" spans="1:18" ht="15" customHeight="1" x14ac:dyDescent="0.2">
      <c r="A7" s="244" t="s">
        <v>498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</row>
    <row r="8" spans="1:18" x14ac:dyDescent="0.2"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</row>
    <row r="9" spans="1:18" x14ac:dyDescent="0.2">
      <c r="A9" s="26" t="s">
        <v>3</v>
      </c>
      <c r="C9" s="26" t="s">
        <v>8</v>
      </c>
      <c r="H9" s="26" t="s">
        <v>499</v>
      </c>
      <c r="I9" s="26"/>
      <c r="J9" s="19" t="s">
        <v>213</v>
      </c>
      <c r="K9" s="19"/>
      <c r="L9" s="19" t="s">
        <v>213</v>
      </c>
      <c r="M9" s="40"/>
      <c r="N9" s="19" t="s">
        <v>214</v>
      </c>
      <c r="O9" s="40"/>
      <c r="P9" s="26" t="s">
        <v>214</v>
      </c>
      <c r="Q9" s="26"/>
      <c r="R9" s="26"/>
    </row>
    <row r="10" spans="1:18" x14ac:dyDescent="0.2">
      <c r="A10" s="116" t="s">
        <v>5</v>
      </c>
      <c r="C10" s="116" t="s">
        <v>500</v>
      </c>
      <c r="D10" s="116"/>
      <c r="F10" s="116" t="s">
        <v>82</v>
      </c>
      <c r="H10" s="116" t="s">
        <v>501</v>
      </c>
      <c r="I10" s="26"/>
      <c r="J10" s="116" t="s">
        <v>217</v>
      </c>
      <c r="K10" s="26"/>
      <c r="L10" s="116" t="s">
        <v>216</v>
      </c>
      <c r="M10" s="26"/>
      <c r="N10" s="116" t="s">
        <v>218</v>
      </c>
      <c r="O10" s="26"/>
      <c r="P10" s="116" t="s">
        <v>216</v>
      </c>
      <c r="Q10" s="26"/>
      <c r="R10" s="116" t="s">
        <v>219</v>
      </c>
    </row>
    <row r="11" spans="1:18" x14ac:dyDescent="0.2">
      <c r="F11" s="26" t="s">
        <v>64</v>
      </c>
      <c r="G11" s="26"/>
      <c r="H11" s="104" t="s">
        <v>13</v>
      </c>
      <c r="I11" s="26"/>
      <c r="J11" s="104" t="s">
        <v>14</v>
      </c>
      <c r="K11" s="26"/>
      <c r="L11" s="104" t="s">
        <v>15</v>
      </c>
      <c r="M11" s="26"/>
      <c r="N11" s="104" t="s">
        <v>16</v>
      </c>
      <c r="P11" s="104" t="s">
        <v>65</v>
      </c>
      <c r="Q11" s="26"/>
      <c r="R11" s="104" t="s">
        <v>66</v>
      </c>
    </row>
    <row r="13" spans="1:18" x14ac:dyDescent="0.2">
      <c r="A13" s="26">
        <v>1</v>
      </c>
      <c r="C13" s="26" t="s">
        <v>225</v>
      </c>
      <c r="D13" s="148" t="s">
        <v>496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48"/>
      <c r="F14" s="47">
        <f>SUM(H14:R14)</f>
        <v>1</v>
      </c>
      <c r="H14" s="47">
        <f>H13/$F13</f>
        <v>0</v>
      </c>
      <c r="J14" s="47">
        <f>J13/$F13</f>
        <v>0</v>
      </c>
      <c r="K14" s="47"/>
      <c r="L14" s="47">
        <f>L13/$F13</f>
        <v>0</v>
      </c>
      <c r="N14" s="47">
        <f>N13/$F13</f>
        <v>0</v>
      </c>
      <c r="P14" s="47">
        <f>P13/$F13</f>
        <v>0</v>
      </c>
      <c r="R14" s="47">
        <f>R13/$F13</f>
        <v>1</v>
      </c>
    </row>
    <row r="15" spans="1:18" x14ac:dyDescent="0.2">
      <c r="D15" s="148"/>
    </row>
    <row r="16" spans="1:18" x14ac:dyDescent="0.2">
      <c r="A16" s="26">
        <f>A14+1</f>
        <v>3</v>
      </c>
      <c r="C16" s="26" t="s">
        <v>223</v>
      </c>
      <c r="D16" s="148" t="s">
        <v>495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48"/>
      <c r="F17" s="47">
        <f>SUM(H17:R17)</f>
        <v>1.0000000000000002</v>
      </c>
      <c r="H17" s="47">
        <f>H16/$F16</f>
        <v>0.83571939270878493</v>
      </c>
      <c r="J17" s="47">
        <f>J16/$F16</f>
        <v>7.1850358996436936E-2</v>
      </c>
      <c r="K17" s="47"/>
      <c r="L17" s="47">
        <f>L16/$F16</f>
        <v>1.7943424160802492E-2</v>
      </c>
      <c r="N17" s="47">
        <f>N16/$F16</f>
        <v>6.7862445304823243E-2</v>
      </c>
      <c r="P17" s="47">
        <f>P16/$F16</f>
        <v>6.6243788291524943E-3</v>
      </c>
      <c r="R17" s="47">
        <f>R16/$F16</f>
        <v>0</v>
      </c>
    </row>
    <row r="18" spans="1:18" x14ac:dyDescent="0.2">
      <c r="D18" s="148"/>
    </row>
    <row r="19" spans="1:18" x14ac:dyDescent="0.2">
      <c r="A19" s="26">
        <f>A17+1</f>
        <v>5</v>
      </c>
      <c r="C19" s="26" t="s">
        <v>226</v>
      </c>
      <c r="D19" s="148" t="s">
        <v>496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53"/>
      <c r="D20" s="148"/>
      <c r="F20" s="47">
        <f>SUM(H20:R20)</f>
        <v>0.99999999999999989</v>
      </c>
      <c r="H20" s="47">
        <f>H19/$F19</f>
        <v>0</v>
      </c>
      <c r="J20" s="47">
        <f>J19/$F19</f>
        <v>0.51427182609195432</v>
      </c>
      <c r="K20" s="47"/>
      <c r="L20" s="47">
        <f>L19/$F19</f>
        <v>0</v>
      </c>
      <c r="N20" s="47">
        <f>N19/$F19</f>
        <v>0.48572817390804557</v>
      </c>
      <c r="P20" s="47">
        <f>P19/$F19</f>
        <v>0</v>
      </c>
      <c r="R20" s="47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6
Attachment 12
Page &amp;P of 26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901A-8A7F-44B2-BBAA-565FF5F8B947}">
  <dimension ref="A6:P106"/>
  <sheetViews>
    <sheetView view="pageBreakPreview" zoomScale="80" zoomScaleNormal="90" zoomScaleSheetLayoutView="80" zoomScalePageLayoutView="90" workbookViewId="0">
      <selection activeCell="A99" sqref="A99"/>
    </sheetView>
  </sheetViews>
  <sheetFormatPr defaultColWidth="9.140625" defaultRowHeight="12.75" x14ac:dyDescent="0.2"/>
  <cols>
    <col min="1" max="1" width="5.140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26" width="9.140625" style="1"/>
    <col min="27" max="27" width="13.7109375" style="1" customWidth="1"/>
    <col min="28" max="28" width="1.7109375" style="1" customWidth="1"/>
    <col min="29" max="29" width="13.7109375" style="1" customWidth="1"/>
    <col min="30" max="30" width="1.7109375" style="1" customWidth="1"/>
    <col min="31" max="31" width="13.7109375" style="1" customWidth="1"/>
    <col min="32" max="32" width="1.7109375" style="1" customWidth="1"/>
    <col min="33" max="33" width="13.7109375" style="1" customWidth="1"/>
    <col min="34" max="16384" width="9.140625" style="1"/>
  </cols>
  <sheetData>
    <row r="6" spans="1:16" ht="15" customHeight="1" x14ac:dyDescent="0.2">
      <c r="A6" s="244" t="s">
        <v>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6" ht="15" customHeight="1" x14ac:dyDescent="0.2">
      <c r="A7" s="244" t="s">
        <v>502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9" spans="1:16" x14ac:dyDescent="0.2">
      <c r="A9" s="26" t="s">
        <v>3</v>
      </c>
      <c r="C9" s="26" t="s">
        <v>9</v>
      </c>
      <c r="H9" s="26"/>
      <c r="L9" s="26" t="s">
        <v>230</v>
      </c>
      <c r="N9" s="26" t="s">
        <v>9</v>
      </c>
    </row>
    <row r="10" spans="1:16" x14ac:dyDescent="0.2">
      <c r="A10" s="116" t="s">
        <v>5</v>
      </c>
      <c r="C10" s="116" t="s">
        <v>500</v>
      </c>
      <c r="D10" s="116"/>
      <c r="F10" s="116" t="s">
        <v>82</v>
      </c>
      <c r="H10" s="116" t="s">
        <v>231</v>
      </c>
      <c r="J10" s="147" t="s">
        <v>232</v>
      </c>
      <c r="L10" s="116" t="s">
        <v>233</v>
      </c>
      <c r="N10" s="116" t="s">
        <v>216</v>
      </c>
    </row>
    <row r="11" spans="1:16" x14ac:dyDescent="0.2">
      <c r="F11" s="26" t="s">
        <v>64</v>
      </c>
      <c r="G11" s="26"/>
      <c r="H11" s="104" t="s">
        <v>13</v>
      </c>
      <c r="I11" s="26"/>
      <c r="J11" s="104" t="s">
        <v>14</v>
      </c>
      <c r="K11" s="26"/>
      <c r="L11" s="104" t="s">
        <v>15</v>
      </c>
      <c r="M11" s="26"/>
      <c r="N11" s="104" t="s">
        <v>16</v>
      </c>
    </row>
    <row r="13" spans="1:16" x14ac:dyDescent="0.2">
      <c r="A13" s="26">
        <v>1</v>
      </c>
      <c r="C13" s="19" t="s">
        <v>238</v>
      </c>
      <c r="D13" s="148" t="s">
        <v>495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48"/>
      <c r="F14" s="47">
        <f>SUM(H14:N14)</f>
        <v>1</v>
      </c>
      <c r="H14" s="47">
        <f>IFERROR(H13/$F13,0)</f>
        <v>1</v>
      </c>
      <c r="J14" s="47">
        <f>IFERROR(J13/$F13,0)</f>
        <v>0</v>
      </c>
      <c r="L14" s="47">
        <f>IFERROR(L13/$F13,0)</f>
        <v>0</v>
      </c>
      <c r="N14" s="47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242</v>
      </c>
      <c r="D16" s="148" t="s">
        <v>495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48"/>
      <c r="F17" s="47">
        <f>SUM(H17:N17)</f>
        <v>1</v>
      </c>
      <c r="H17" s="47">
        <f>IFERROR(H16/$F16,0)</f>
        <v>1</v>
      </c>
      <c r="J17" s="47">
        <f>IFERROR(J16/$F16,0)</f>
        <v>0</v>
      </c>
      <c r="L17" s="47">
        <f>IFERROR(L16/$F16,0)</f>
        <v>0</v>
      </c>
      <c r="N17" s="47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234</v>
      </c>
      <c r="D19" s="148" t="s">
        <v>495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48"/>
      <c r="F20" s="47">
        <f>SUM(H20:N20)</f>
        <v>1</v>
      </c>
      <c r="H20" s="47">
        <f>IFERROR(H19/$F19,0)</f>
        <v>1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19"/>
    </row>
    <row r="21" spans="1:16" x14ac:dyDescent="0.2">
      <c r="C21" s="6"/>
      <c r="D21" s="6"/>
      <c r="P21" s="6"/>
    </row>
    <row r="22" spans="1:16" x14ac:dyDescent="0.2">
      <c r="A22" s="26">
        <f>A20+1</f>
        <v>7</v>
      </c>
      <c r="C22" s="19" t="s">
        <v>251</v>
      </c>
      <c r="D22" s="148" t="s">
        <v>496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7">
        <f>SUM(H23:N23)</f>
        <v>1</v>
      </c>
      <c r="H23" s="47">
        <f>IFERROR(H22/$F22,0)</f>
        <v>1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237</v>
      </c>
      <c r="D25" s="148" t="s">
        <v>495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48"/>
      <c r="F26" s="47">
        <f>SUM(H26:N26)</f>
        <v>1</v>
      </c>
      <c r="H26" s="47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241</v>
      </c>
      <c r="D28" s="148" t="s">
        <v>495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48"/>
      <c r="F29" s="47">
        <f>SUM(H29:N29)</f>
        <v>1</v>
      </c>
      <c r="H29" s="47">
        <f>IFERROR(H28/$F28,0)</f>
        <v>1</v>
      </c>
      <c r="J29" s="47">
        <f>IFERROR(J28/$F28,0)</f>
        <v>0</v>
      </c>
      <c r="L29" s="47">
        <f>IFERROR(L28/$F28,0)</f>
        <v>0</v>
      </c>
      <c r="N29" s="47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249</v>
      </c>
      <c r="D31" s="148" t="s">
        <v>495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7">
        <f>SUM(H32:N32)</f>
        <v>1</v>
      </c>
      <c r="H32" s="47">
        <f>IFERROR(H31/$F31,0)</f>
        <v>0</v>
      </c>
      <c r="J32" s="47">
        <f>IFERROR(J31/$F31,0)</f>
        <v>0</v>
      </c>
      <c r="L32" s="47">
        <f>IFERROR(L31/$F31,0)</f>
        <v>0</v>
      </c>
      <c r="N32" s="47">
        <f>IFERROR(N31/$F31,0)</f>
        <v>1</v>
      </c>
      <c r="P32" s="19"/>
    </row>
    <row r="33" spans="1:16" x14ac:dyDescent="0.2">
      <c r="C33" s="19"/>
      <c r="D33" s="6"/>
      <c r="F33" s="47"/>
      <c r="H33" s="47"/>
      <c r="J33" s="47"/>
      <c r="L33" s="47"/>
      <c r="N33" s="47"/>
      <c r="P33" s="19"/>
    </row>
    <row r="34" spans="1:16" x14ac:dyDescent="0.2">
      <c r="A34" s="26">
        <f>A32+1</f>
        <v>15</v>
      </c>
      <c r="C34" s="19" t="s">
        <v>236</v>
      </c>
      <c r="D34" s="148" t="s">
        <v>495</v>
      </c>
      <c r="F34" s="10">
        <f>SUM(H34:N34)</f>
        <v>100</v>
      </c>
      <c r="G34" s="16"/>
      <c r="H34" s="142">
        <v>50</v>
      </c>
      <c r="I34" s="142"/>
      <c r="J34" s="142">
        <v>46.087614707589566</v>
      </c>
      <c r="K34" s="142"/>
      <c r="L34" s="142">
        <v>3.9123852924104372</v>
      </c>
      <c r="M34" s="142"/>
      <c r="N34" s="142">
        <v>0</v>
      </c>
      <c r="P34" s="19"/>
    </row>
    <row r="35" spans="1:16" x14ac:dyDescent="0.2">
      <c r="A35" s="26">
        <f>A34+1</f>
        <v>16</v>
      </c>
      <c r="C35" s="19"/>
      <c r="D35" s="148"/>
      <c r="F35" s="47">
        <f>SUM(H35:N35)</f>
        <v>1</v>
      </c>
      <c r="H35" s="47">
        <f>IFERROR(H34/$F34,0)</f>
        <v>0.5</v>
      </c>
      <c r="J35" s="47">
        <f>IFERROR(J34/$F34,0)</f>
        <v>0.46087614707589564</v>
      </c>
      <c r="L35" s="47">
        <f>IFERROR(L34/$F34,0)</f>
        <v>3.912385292410437E-2</v>
      </c>
      <c r="N35" s="47">
        <f>IFERROR(N34/$F34,0)</f>
        <v>0</v>
      </c>
      <c r="P35" s="19"/>
    </row>
    <row r="36" spans="1:16" x14ac:dyDescent="0.2">
      <c r="C36" s="6"/>
      <c r="D36" s="6"/>
      <c r="E36" s="155"/>
      <c r="F36" s="155"/>
      <c r="H36" s="47"/>
      <c r="J36" s="47"/>
      <c r="L36" s="47"/>
      <c r="N36" s="47"/>
      <c r="P36" s="6"/>
    </row>
    <row r="37" spans="1:16" x14ac:dyDescent="0.2">
      <c r="A37" s="26">
        <f>A35+1</f>
        <v>17</v>
      </c>
      <c r="C37" s="19" t="s">
        <v>235</v>
      </c>
      <c r="D37" s="148" t="s">
        <v>496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7">
        <f>SUM(H38:N38)</f>
        <v>1</v>
      </c>
      <c r="H38" s="47">
        <f>IFERROR(H37/$F37,0)</f>
        <v>1</v>
      </c>
      <c r="J38" s="47">
        <f>IFERROR(J37/$F37,0)</f>
        <v>0</v>
      </c>
      <c r="L38" s="47">
        <f>IFERROR(L37/$F37,0)</f>
        <v>0</v>
      </c>
      <c r="N38" s="47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244</v>
      </c>
      <c r="D40" s="148" t="s">
        <v>495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48"/>
      <c r="F41" s="47">
        <f>SUM(H41:N41)</f>
        <v>1</v>
      </c>
      <c r="H41" s="47">
        <f>IFERROR(H40/$F40,0)</f>
        <v>0</v>
      </c>
      <c r="I41" s="10"/>
      <c r="J41" s="47">
        <f>IFERROR(J40/$F40,0)</f>
        <v>0.91259109345037603</v>
      </c>
      <c r="K41" s="10"/>
      <c r="L41" s="47">
        <f>IFERROR(L40/$F40,0)</f>
        <v>8.7408906549623952E-2</v>
      </c>
      <c r="N41" s="47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250</v>
      </c>
      <c r="D43" s="148" t="s">
        <v>496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7">
        <f>SUM(H44:N44)</f>
        <v>1</v>
      </c>
      <c r="H44" s="47">
        <f>IFERROR(H43/$F43,0)</f>
        <v>0.77467699319244465</v>
      </c>
      <c r="J44" s="47">
        <f>IFERROR(J43/$F43,0)</f>
        <v>0.22532300680755529</v>
      </c>
      <c r="L44" s="47">
        <f>IFERROR(L43/$F43,0)</f>
        <v>0</v>
      </c>
      <c r="N44" s="47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239</v>
      </c>
      <c r="D46" s="148" t="s">
        <v>496</v>
      </c>
      <c r="F46" s="10">
        <f>SUM(H46:N46)</f>
        <v>100</v>
      </c>
      <c r="G46" s="16"/>
      <c r="H46" s="142">
        <v>0</v>
      </c>
      <c r="I46" s="142"/>
      <c r="J46" s="142">
        <v>92.175229415179132</v>
      </c>
      <c r="K46" s="142"/>
      <c r="L46" s="142">
        <v>7.8247705848208744</v>
      </c>
      <c r="M46" s="142"/>
      <c r="N46" s="142">
        <v>0</v>
      </c>
      <c r="P46" s="19"/>
    </row>
    <row r="47" spans="1:16" x14ac:dyDescent="0.2">
      <c r="A47" s="26">
        <f>A46+1</f>
        <v>24</v>
      </c>
      <c r="C47" s="19"/>
      <c r="D47" s="6"/>
      <c r="F47" s="47">
        <f>SUM(H47:N47)</f>
        <v>1</v>
      </c>
      <c r="H47" s="47">
        <f>IFERROR(H46/$F46,0)</f>
        <v>0</v>
      </c>
      <c r="J47" s="47">
        <f>IFERROR(J46/$F46,0)</f>
        <v>0.92175229415179127</v>
      </c>
      <c r="L47" s="47">
        <f>IFERROR(L46/$F46,0)</f>
        <v>7.824770584820874E-2</v>
      </c>
      <c r="N47" s="47">
        <f>IFERROR(N46/$F46,0)</f>
        <v>0</v>
      </c>
      <c r="P47" s="19"/>
    </row>
    <row r="53" spans="1:16" ht="15" customHeight="1" x14ac:dyDescent="0.2">
      <c r="A53" s="244" t="s">
        <v>0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</row>
    <row r="54" spans="1:16" ht="15" customHeight="1" x14ac:dyDescent="0.2">
      <c r="A54" s="244" t="s">
        <v>503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</row>
    <row r="56" spans="1:16" x14ac:dyDescent="0.2">
      <c r="A56" s="26" t="s">
        <v>3</v>
      </c>
      <c r="C56" s="26" t="s">
        <v>9</v>
      </c>
      <c r="H56" s="26"/>
      <c r="L56" s="26" t="s">
        <v>230</v>
      </c>
      <c r="N56" s="26" t="s">
        <v>9</v>
      </c>
    </row>
    <row r="57" spans="1:16" x14ac:dyDescent="0.2">
      <c r="A57" s="116" t="s">
        <v>5</v>
      </c>
      <c r="C57" s="116" t="s">
        <v>500</v>
      </c>
      <c r="D57" s="116"/>
      <c r="F57" s="116" t="s">
        <v>82</v>
      </c>
      <c r="H57" s="116" t="s">
        <v>231</v>
      </c>
      <c r="J57" s="147" t="s">
        <v>232</v>
      </c>
      <c r="L57" s="116" t="s">
        <v>233</v>
      </c>
      <c r="N57" s="116" t="s">
        <v>216</v>
      </c>
    </row>
    <row r="58" spans="1:16" x14ac:dyDescent="0.2">
      <c r="F58" s="26" t="s">
        <v>64</v>
      </c>
      <c r="G58" s="26"/>
      <c r="H58" s="104" t="s">
        <v>13</v>
      </c>
      <c r="I58" s="26"/>
      <c r="J58" s="104" t="s">
        <v>14</v>
      </c>
      <c r="K58" s="26"/>
      <c r="L58" s="104" t="s">
        <v>15</v>
      </c>
      <c r="M58" s="26"/>
      <c r="N58" s="104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248</v>
      </c>
      <c r="D60" s="148" t="s">
        <v>496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7">
        <f>SUM(H61:N61)</f>
        <v>1</v>
      </c>
      <c r="H61" s="47">
        <f>IFERROR(H60/$F60,0)</f>
        <v>0</v>
      </c>
      <c r="J61" s="47">
        <f>IFERROR(J60/$F60,0)</f>
        <v>0</v>
      </c>
      <c r="L61" s="47">
        <f>IFERROR(L60/$F60,0)</f>
        <v>0</v>
      </c>
      <c r="N61" s="47">
        <f>IFERROR(N60/$F60,0)</f>
        <v>1</v>
      </c>
      <c r="P61" s="19"/>
    </row>
    <row r="62" spans="1:16" x14ac:dyDescent="0.2">
      <c r="C62" s="6"/>
      <c r="D62" s="6"/>
      <c r="F62" s="47"/>
      <c r="H62" s="47"/>
      <c r="J62" s="47"/>
      <c r="L62" s="47"/>
      <c r="N62" s="47"/>
      <c r="P62" s="6"/>
    </row>
    <row r="63" spans="1:16" x14ac:dyDescent="0.2">
      <c r="A63" s="26">
        <f>A61+1</f>
        <v>27</v>
      </c>
      <c r="C63" s="19" t="s">
        <v>245</v>
      </c>
      <c r="D63" s="148" t="s">
        <v>496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7">
        <f>SUM(H64:N64)</f>
        <v>0.99999999999999989</v>
      </c>
      <c r="H64" s="47">
        <f>IFERROR(H63/$F63,0)</f>
        <v>0.7461559098907713</v>
      </c>
      <c r="J64" s="47">
        <f>IFERROR(J63/$F63,0)</f>
        <v>0.23398137241505551</v>
      </c>
      <c r="L64" s="47">
        <f>IFERROR(L63/$F63,0)</f>
        <v>1.9862717694173113E-2</v>
      </c>
      <c r="N64" s="47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240</v>
      </c>
      <c r="D66" s="148" t="s">
        <v>496</v>
      </c>
      <c r="F66" s="142">
        <f>SUM(H66:N66)</f>
        <v>100</v>
      </c>
      <c r="G66" s="16"/>
      <c r="H66" s="142">
        <v>72.787734284862822</v>
      </c>
      <c r="I66" s="142"/>
      <c r="J66" s="142">
        <v>25.082968351995827</v>
      </c>
      <c r="K66" s="142"/>
      <c r="L66" s="142">
        <v>2.1292973631413492</v>
      </c>
      <c r="M66" s="142"/>
      <c r="N66" s="142">
        <v>0</v>
      </c>
      <c r="P66" s="19"/>
    </row>
    <row r="67" spans="1:16" x14ac:dyDescent="0.2">
      <c r="A67" s="26">
        <f>A66+1</f>
        <v>30</v>
      </c>
      <c r="C67" s="19"/>
      <c r="D67" s="6"/>
      <c r="F67" s="47">
        <f>SUM(H67:N67)</f>
        <v>1</v>
      </c>
      <c r="H67" s="47">
        <f>IFERROR(H66/$F66,0)</f>
        <v>0.72787734284862826</v>
      </c>
      <c r="J67" s="47">
        <f>IFERROR(J66/$F66,0)</f>
        <v>0.25082968351995827</v>
      </c>
      <c r="L67" s="47">
        <f>IFERROR(L66/$F66,0)</f>
        <v>2.1292973631413491E-2</v>
      </c>
      <c r="N67" s="47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254</v>
      </c>
      <c r="D69" s="148" t="s">
        <v>496</v>
      </c>
      <c r="F69" s="10">
        <f>SUM(H69:N69)</f>
        <v>18114.010056501611</v>
      </c>
      <c r="G69" s="16"/>
      <c r="H69" s="10">
        <v>12825.262663793503</v>
      </c>
      <c r="I69" s="10"/>
      <c r="J69" s="10">
        <v>4874.9150424180061</v>
      </c>
      <c r="K69" s="10"/>
      <c r="L69" s="10">
        <v>413.8323502901053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7">
        <f>SUM(H70:N70)</f>
        <v>1.0000000000000002</v>
      </c>
      <c r="H70" s="47">
        <f>IFERROR(H69/$F69,0)</f>
        <v>0.70803000681730144</v>
      </c>
      <c r="J70" s="47">
        <f>IFERROR(J69/$F69,0)</f>
        <v>0.2691240110396354</v>
      </c>
      <c r="L70" s="47">
        <f>IFERROR(L69/$F69,0)</f>
        <v>2.2845982143063326E-2</v>
      </c>
      <c r="N70" s="47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243</v>
      </c>
      <c r="D72" s="148" t="s">
        <v>496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7">
        <f>SUM(H73:N73)</f>
        <v>1</v>
      </c>
      <c r="H73" s="47">
        <f>IFERROR(H72/$F72,0)</f>
        <v>0.76013730901361865</v>
      </c>
      <c r="J73" s="47">
        <f>IFERROR(J72/$F72,0)</f>
        <v>0.22109398569811922</v>
      </c>
      <c r="L73" s="47">
        <f>IFERROR(L72/$F72,0)</f>
        <v>1.8768705288262157E-2</v>
      </c>
      <c r="N73" s="47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255</v>
      </c>
      <c r="D75" s="148" t="s">
        <v>496</v>
      </c>
      <c r="F75" s="10">
        <f>SUM(H75:N75)</f>
        <v>42684.892213755382</v>
      </c>
      <c r="G75" s="16"/>
      <c r="H75" s="10">
        <v>29692.352745756354</v>
      </c>
      <c r="I75" s="10"/>
      <c r="J75" s="10">
        <v>11975.903061485795</v>
      </c>
      <c r="K75" s="10"/>
      <c r="L75" s="10">
        <v>1016.63640651323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7">
        <f>SUM(H76:N76)</f>
        <v>0.99999999999999989</v>
      </c>
      <c r="H76" s="47">
        <f>IFERROR(H75/$F75,0)</f>
        <v>0.69561737668363777</v>
      </c>
      <c r="J76" s="47">
        <f>IFERROR(J75/$F75,0)</f>
        <v>0.28056538134179732</v>
      </c>
      <c r="L76" s="47">
        <f>IFERROR(L75/$F75,0)</f>
        <v>2.3817241974564824E-2</v>
      </c>
      <c r="N76" s="47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247</v>
      </c>
      <c r="D78" s="148" t="s">
        <v>495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48"/>
      <c r="F79" s="47">
        <f>SUM(H79:N79)</f>
        <v>0.99999999999999989</v>
      </c>
      <c r="H79" s="47">
        <f>IFERROR(H78/$F78,0)</f>
        <v>0.98506421256496246</v>
      </c>
      <c r="J79" s="47">
        <f>IFERROR(J78/$F78,0)</f>
        <v>1.3767096333209295E-2</v>
      </c>
      <c r="L79" s="47">
        <f>IFERROR(L78/$F78,0)</f>
        <v>1.1686911018281849E-3</v>
      </c>
      <c r="N79" s="47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246</v>
      </c>
      <c r="D81" s="148" t="s">
        <v>496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7">
        <f>SUM(H82:N82)</f>
        <v>0.99999999999999989</v>
      </c>
      <c r="H82" s="47">
        <f>IFERROR(H81/$F81,0)</f>
        <v>0.40985905170644238</v>
      </c>
      <c r="J82" s="47">
        <f>IFERROR(J81/$F81,0)</f>
        <v>0.54030412535924632</v>
      </c>
      <c r="L82" s="47">
        <f>IFERROR(L81/$F81,0)</f>
        <v>4.9836822934311242E-2</v>
      </c>
      <c r="N82" s="47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252</v>
      </c>
      <c r="D84" s="148" t="s">
        <v>496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7">
        <f>SUM(H85:N85)</f>
        <v>0.99999999999999989</v>
      </c>
      <c r="H85" s="47">
        <f>IFERROR(H84/$F84,0)</f>
        <v>0.67169087327754795</v>
      </c>
      <c r="J85" s="47">
        <f>IFERROR(J84/$F84,0)</f>
        <v>0.30261969074739131</v>
      </c>
      <c r="L85" s="47">
        <f>IFERROR(L84/$F84,0)</f>
        <v>2.5689435975060716E-2</v>
      </c>
      <c r="N85" s="47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6
Attachment 12
Page &amp;P of 26</oddHeader>
  </headerFooter>
  <rowBreaks count="1" manualBreakCount="1">
    <brk id="4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31A9-9650-4F9D-80E5-E45BE083FA69}">
  <dimension ref="A6:T102"/>
  <sheetViews>
    <sheetView view="pageBreakPreview" topLeftCell="A51" zoomScale="80" zoomScaleNormal="100" zoomScaleSheetLayoutView="80" zoomScalePageLayoutView="70" workbookViewId="0">
      <selection activeCell="E53" sqref="E53"/>
    </sheetView>
  </sheetViews>
  <sheetFormatPr defaultColWidth="9.140625" defaultRowHeight="12.75" x14ac:dyDescent="0.2"/>
  <cols>
    <col min="1" max="1" width="5.140625" style="26" customWidth="1"/>
    <col min="2" max="2" width="1.28515625" style="1" customWidth="1"/>
    <col min="3" max="3" width="29.7109375" style="1" customWidth="1"/>
    <col min="4" max="4" width="4.28515625" style="1" bestFit="1" customWidth="1"/>
    <col min="5" max="5" width="1.28515625" style="1" customWidth="1"/>
    <col min="6" max="6" width="12.7109375" style="1" customWidth="1"/>
    <col min="7" max="7" width="1.28515625" style="1" customWidth="1"/>
    <col min="8" max="8" width="12.5703125" style="1" customWidth="1"/>
    <col min="9" max="9" width="1.28515625" style="1" customWidth="1"/>
    <col min="10" max="10" width="12.5703125" style="1" customWidth="1"/>
    <col min="11" max="11" width="1.28515625" style="1" customWidth="1"/>
    <col min="12" max="12" width="12" style="1" customWidth="1"/>
    <col min="13" max="13" width="1.28515625" style="1" customWidth="1"/>
    <col min="14" max="14" width="11.85546875" style="1" customWidth="1"/>
    <col min="15" max="15" width="1.28515625" style="1" customWidth="1"/>
    <col min="16" max="16" width="12.5703125" style="1" customWidth="1"/>
    <col min="17" max="17" width="1.28515625" style="1" customWidth="1"/>
    <col min="18" max="18" width="12.28515625" style="1" customWidth="1"/>
    <col min="19" max="19" width="1.28515625" style="1" customWidth="1"/>
    <col min="20" max="20" width="13" style="1" customWidth="1"/>
    <col min="21" max="23" width="9.140625" style="1"/>
    <col min="24" max="24" width="1.7109375" style="1" customWidth="1"/>
    <col min="25" max="25" width="9.140625" style="1"/>
    <col min="26" max="26" width="1.7109375" style="1" customWidth="1"/>
    <col min="27" max="27" width="9.140625" style="1"/>
    <col min="28" max="28" width="1.7109375" style="1" customWidth="1"/>
    <col min="29" max="29" width="10.28515625" style="1" bestFit="1" customWidth="1"/>
    <col min="30" max="30" width="1.7109375" style="1" customWidth="1"/>
    <col min="31" max="31" width="9.140625" style="1"/>
    <col min="32" max="32" width="1.7109375" style="1" customWidth="1"/>
    <col min="33" max="33" width="9.140625" style="1"/>
    <col min="34" max="34" width="1.7109375" style="1" customWidth="1"/>
    <col min="35" max="16384" width="9.140625" style="1"/>
  </cols>
  <sheetData>
    <row r="6" spans="1:20" x14ac:dyDescent="0.2">
      <c r="C6" s="244" t="s">
        <v>0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</row>
    <row r="7" spans="1:20" x14ac:dyDescent="0.2">
      <c r="C7" s="244" t="s">
        <v>504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</row>
    <row r="9" spans="1:20" x14ac:dyDescent="0.2">
      <c r="A9" s="26" t="s">
        <v>3</v>
      </c>
      <c r="C9" s="26" t="s">
        <v>10</v>
      </c>
      <c r="H9" s="26" t="s">
        <v>259</v>
      </c>
      <c r="J9" s="26" t="s">
        <v>260</v>
      </c>
      <c r="L9" s="26" t="s">
        <v>261</v>
      </c>
      <c r="N9" s="26" t="s">
        <v>259</v>
      </c>
      <c r="P9" s="26"/>
      <c r="R9" s="26" t="s">
        <v>262</v>
      </c>
      <c r="T9" s="26" t="s">
        <v>10</v>
      </c>
    </row>
    <row r="10" spans="1:20" x14ac:dyDescent="0.2">
      <c r="A10" s="116" t="s">
        <v>5</v>
      </c>
      <c r="C10" s="116" t="s">
        <v>500</v>
      </c>
      <c r="D10" s="116"/>
      <c r="F10" s="116" t="s">
        <v>82</v>
      </c>
      <c r="H10" s="116" t="s">
        <v>264</v>
      </c>
      <c r="J10" s="147" t="s">
        <v>264</v>
      </c>
      <c r="L10" s="116" t="s">
        <v>264</v>
      </c>
      <c r="N10" s="116" t="s">
        <v>261</v>
      </c>
      <c r="P10" s="116" t="s">
        <v>265</v>
      </c>
      <c r="R10" s="116" t="s">
        <v>266</v>
      </c>
      <c r="T10" s="116" t="s">
        <v>216</v>
      </c>
    </row>
    <row r="11" spans="1:20" x14ac:dyDescent="0.2">
      <c r="D11" s="6"/>
      <c r="F11" s="26" t="s">
        <v>64</v>
      </c>
      <c r="G11" s="26"/>
      <c r="H11" s="104" t="s">
        <v>13</v>
      </c>
      <c r="I11" s="26"/>
      <c r="J11" s="104" t="s">
        <v>14</v>
      </c>
      <c r="K11" s="26"/>
      <c r="L11" s="104" t="s">
        <v>15</v>
      </c>
      <c r="M11" s="26"/>
      <c r="N11" s="104" t="s">
        <v>16</v>
      </c>
      <c r="P11" s="104" t="s">
        <v>65</v>
      </c>
      <c r="Q11" s="26"/>
      <c r="R11" s="104" t="s">
        <v>66</v>
      </c>
      <c r="T11" s="104" t="s">
        <v>67</v>
      </c>
    </row>
    <row r="12" spans="1:20" x14ac:dyDescent="0.2">
      <c r="D12" s="6"/>
    </row>
    <row r="13" spans="1:20" x14ac:dyDescent="0.2">
      <c r="A13" s="26">
        <v>1</v>
      </c>
      <c r="C13" s="26" t="s">
        <v>288</v>
      </c>
      <c r="D13" s="148" t="s">
        <v>495</v>
      </c>
      <c r="F13" s="137">
        <f>SUM(H13:T13)</f>
        <v>1</v>
      </c>
      <c r="G13" s="16"/>
      <c r="H13" s="137">
        <v>0</v>
      </c>
      <c r="I13" s="137"/>
      <c r="J13" s="137">
        <v>0</v>
      </c>
      <c r="K13" s="137"/>
      <c r="L13" s="137">
        <v>0</v>
      </c>
      <c r="M13" s="137"/>
      <c r="N13" s="137">
        <v>0.84299834963035125</v>
      </c>
      <c r="O13" s="137"/>
      <c r="P13" s="137">
        <v>0</v>
      </c>
      <c r="Q13" s="137"/>
      <c r="R13" s="137">
        <v>0.15700165036964869</v>
      </c>
      <c r="S13" s="137"/>
      <c r="T13" s="137">
        <v>0</v>
      </c>
    </row>
    <row r="14" spans="1:20" x14ac:dyDescent="0.2">
      <c r="A14" s="26">
        <f>A13+1</f>
        <v>2</v>
      </c>
      <c r="C14" s="26"/>
      <c r="D14" s="148"/>
      <c r="F14" s="156">
        <f>SUM(H14:T14)</f>
        <v>1</v>
      </c>
      <c r="H14" s="47">
        <f>IFERROR(H13/$F13,0)</f>
        <v>0</v>
      </c>
      <c r="J14" s="47">
        <f>IFERROR(J13/$F13,0)</f>
        <v>0</v>
      </c>
      <c r="L14" s="47">
        <f>IFERROR(L13/$F13,0)</f>
        <v>0</v>
      </c>
      <c r="N14" s="47">
        <f>IFERROR(N13/$F13,0)</f>
        <v>0.84299834963035125</v>
      </c>
      <c r="P14" s="47">
        <f>IFERROR(P13/$F13,0)</f>
        <v>0</v>
      </c>
      <c r="R14" s="47">
        <f>IFERROR(R13/$F13,0)</f>
        <v>0.15700165036964869</v>
      </c>
      <c r="T14" s="47">
        <f>IFERROR(T13/$F13,0)</f>
        <v>0</v>
      </c>
    </row>
    <row r="15" spans="1:20" x14ac:dyDescent="0.2">
      <c r="D15" s="6"/>
      <c r="F15" s="156"/>
      <c r="H15" s="47"/>
      <c r="J15" s="47"/>
      <c r="L15" s="47"/>
      <c r="N15" s="47"/>
      <c r="P15" s="47"/>
      <c r="R15" s="47"/>
      <c r="T15" s="47"/>
    </row>
    <row r="16" spans="1:20" x14ac:dyDescent="0.2">
      <c r="A16" s="26">
        <f>A14+1</f>
        <v>3</v>
      </c>
      <c r="C16" s="26" t="s">
        <v>286</v>
      </c>
      <c r="D16" s="6" t="s">
        <v>496</v>
      </c>
      <c r="F16" s="137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56">
        <f>SUM(H17:T17)</f>
        <v>1</v>
      </c>
      <c r="H17" s="47">
        <f>IFERROR(H16/$F16,0)</f>
        <v>0</v>
      </c>
      <c r="J17" s="47">
        <f>IFERROR(J16/$F16,0)</f>
        <v>0</v>
      </c>
      <c r="L17" s="47">
        <f>IFERROR(L16/$F16,0)</f>
        <v>0</v>
      </c>
      <c r="N17" s="47">
        <f>IFERROR(N16/$F16,0)</f>
        <v>1</v>
      </c>
      <c r="P17" s="47">
        <f>IFERROR(P16/$F16,0)</f>
        <v>0</v>
      </c>
      <c r="R17" s="47">
        <f>IFERROR(R16/$F16,0)</f>
        <v>0</v>
      </c>
      <c r="T17" s="47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287</v>
      </c>
      <c r="D19" s="6" t="s">
        <v>496</v>
      </c>
      <c r="F19" s="137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56">
        <f>SUM(H20:T20)</f>
        <v>1</v>
      </c>
      <c r="H20" s="47">
        <f>IFERROR(H19/$F19,0)</f>
        <v>0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47">
        <f>IFERROR(P19/$F19,0)</f>
        <v>0</v>
      </c>
      <c r="R20" s="47">
        <f>IFERROR(R19/$F19,0)</f>
        <v>1</v>
      </c>
      <c r="T20" s="47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285</v>
      </c>
      <c r="D22" s="6" t="s">
        <v>496</v>
      </c>
      <c r="F22" s="137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56">
        <f>SUM(H23:T23)</f>
        <v>1</v>
      </c>
      <c r="H23" s="47">
        <f>IFERROR(H22/$F22,0)</f>
        <v>0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47">
        <f>IFERROR(P22/$F22,0)</f>
        <v>0</v>
      </c>
      <c r="R23" s="47">
        <f>IFERROR(R22/$F22,0)</f>
        <v>0</v>
      </c>
      <c r="T23" s="47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273</v>
      </c>
      <c r="D25" s="148" t="s">
        <v>495</v>
      </c>
      <c r="F25" s="38">
        <f>SUM(H25:T25)</f>
        <v>1377669.9119118382</v>
      </c>
      <c r="G25" s="149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48"/>
      <c r="F26" s="156">
        <f>SUM(H26:T26)</f>
        <v>0.99999999999999989</v>
      </c>
      <c r="H26" s="47">
        <f>IFERROR(H25/$F25,0)</f>
        <v>0</v>
      </c>
      <c r="J26" s="47">
        <f>IFERROR(J25/$F25,0)</f>
        <v>0</v>
      </c>
      <c r="L26" s="47">
        <f>IFERROR(L25/$F25,0)</f>
        <v>0.22670725044270501</v>
      </c>
      <c r="N26" s="47">
        <f>IFERROR(N25/$F25,0)</f>
        <v>0.76299945851002948</v>
      </c>
      <c r="P26" s="47">
        <f>IFERROR(P25/$F25,0)</f>
        <v>0</v>
      </c>
      <c r="R26" s="47">
        <f>IFERROR(R25/$F25,0)</f>
        <v>1.0293291047265349E-2</v>
      </c>
      <c r="T26" s="47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280</v>
      </c>
      <c r="D28" s="148" t="s">
        <v>495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48"/>
      <c r="F29" s="156">
        <f>SUM(H29:T29)</f>
        <v>0.99999999999999989</v>
      </c>
      <c r="H29" s="47">
        <f>IFERROR(H28/$F28,0)</f>
        <v>0</v>
      </c>
      <c r="J29" s="47">
        <f>IFERROR(J28/$F28,0)</f>
        <v>0</v>
      </c>
      <c r="L29" s="47">
        <f>IFERROR(L28/$F28,0)</f>
        <v>0.2368434259740741</v>
      </c>
      <c r="N29" s="47">
        <f>IFERROR(N28/$F28,0)</f>
        <v>0.74606418158393095</v>
      </c>
      <c r="P29" s="47">
        <f>IFERROR(P28/$F28,0)</f>
        <v>0</v>
      </c>
      <c r="R29" s="47">
        <f>IFERROR(R28/$F28,0)</f>
        <v>1.7092392441994866E-2</v>
      </c>
      <c r="T29" s="47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282</v>
      </c>
      <c r="D31" s="148" t="s">
        <v>495</v>
      </c>
      <c r="F31" s="38">
        <f>SUM(H31:T31)</f>
        <v>82704.555380633625</v>
      </c>
      <c r="G31" s="149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48"/>
      <c r="F32" s="156">
        <f>SUM(H32:T32)</f>
        <v>0.99999999999999978</v>
      </c>
      <c r="H32" s="47">
        <f>IFERROR(H31/$F31,0)</f>
        <v>3.4646717885114094E-2</v>
      </c>
      <c r="J32" s="47">
        <f>IFERROR(J31/$F31,0)</f>
        <v>5.0583617080840896E-3</v>
      </c>
      <c r="L32" s="47">
        <f>IFERROR(L31/$F31,0)</f>
        <v>0.15660347504784958</v>
      </c>
      <c r="N32" s="47">
        <f>IFERROR(N31/$F31,0)</f>
        <v>0.63684534089441625</v>
      </c>
      <c r="P32" s="47">
        <f>IFERROR(P31/$F31,0)</f>
        <v>5.9860080968503725E-2</v>
      </c>
      <c r="R32" s="47">
        <f>IFERROR(R31/$F31,0)</f>
        <v>0.10698602349603209</v>
      </c>
      <c r="T32" s="47">
        <f>IFERROR(T31/$F31,0)</f>
        <v>0</v>
      </c>
    </row>
    <row r="33" spans="1:20" x14ac:dyDescent="0.2">
      <c r="D33" s="6"/>
      <c r="F33" s="156"/>
      <c r="H33" s="47"/>
      <c r="J33" s="47"/>
      <c r="L33" s="47"/>
      <c r="N33" s="47"/>
      <c r="P33" s="47"/>
      <c r="R33" s="47"/>
      <c r="T33" s="47"/>
    </row>
    <row r="34" spans="1:20" x14ac:dyDescent="0.2">
      <c r="A34" s="26">
        <f>A32+1</f>
        <v>15</v>
      </c>
      <c r="C34" s="26" t="s">
        <v>275</v>
      </c>
      <c r="D34" s="6" t="s">
        <v>496</v>
      </c>
      <c r="F34" s="137">
        <f>SUM(H34:T34)</f>
        <v>100</v>
      </c>
      <c r="G34" s="157"/>
      <c r="H34" s="137">
        <v>3.5305576955673885</v>
      </c>
      <c r="I34" s="137"/>
      <c r="J34" s="137">
        <v>0.50795141745633254</v>
      </c>
      <c r="K34" s="137"/>
      <c r="L34" s="137">
        <v>13.231137161233841</v>
      </c>
      <c r="M34" s="137"/>
      <c r="N34" s="137">
        <v>58.335470325063255</v>
      </c>
      <c r="O34" s="137"/>
      <c r="P34" s="137">
        <v>8.7243845198878045</v>
      </c>
      <c r="Q34" s="137"/>
      <c r="R34" s="137">
        <v>15.670498880791392</v>
      </c>
      <c r="S34" s="137"/>
      <c r="T34" s="137">
        <v>0</v>
      </c>
    </row>
    <row r="35" spans="1:20" x14ac:dyDescent="0.2">
      <c r="A35" s="26">
        <f>A34+1</f>
        <v>16</v>
      </c>
      <c r="C35" s="26"/>
      <c r="D35" s="6"/>
      <c r="F35" s="156">
        <f>SUM(H35:T35)</f>
        <v>1</v>
      </c>
      <c r="H35" s="47">
        <f>IFERROR(H34/$F34,0)</f>
        <v>3.5305576955673885E-2</v>
      </c>
      <c r="J35" s="47">
        <f>IFERROR(J34/$F34,0)</f>
        <v>5.0795141745633259E-3</v>
      </c>
      <c r="L35" s="47">
        <f>IFERROR(L34/$F34,0)</f>
        <v>0.13231137161233841</v>
      </c>
      <c r="N35" s="47">
        <f>IFERROR(N34/$F34,0)</f>
        <v>0.58335470325063254</v>
      </c>
      <c r="P35" s="47">
        <f>IFERROR(P34/$F34,0)</f>
        <v>8.7243845198878039E-2</v>
      </c>
      <c r="R35" s="47">
        <f>IFERROR(R34/$F34,0)</f>
        <v>0.15670498880791392</v>
      </c>
      <c r="T35" s="47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290</v>
      </c>
      <c r="D37" s="6" t="s">
        <v>496</v>
      </c>
      <c r="F37" s="38">
        <f>SUM(H37:T37)</f>
        <v>21572.951217688635</v>
      </c>
      <c r="G37" s="149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1430.7215203964552</v>
      </c>
      <c r="Q37" s="38"/>
      <c r="R37" s="38">
        <v>3437.5054614212449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56">
        <f>SUM(H38:T38)</f>
        <v>1</v>
      </c>
      <c r="H38" s="47">
        <f>IFERROR(H37/$F37,0)</f>
        <v>5.0210737974787548E-2</v>
      </c>
      <c r="J38" s="47">
        <f>IFERROR(J37/$F37,0)</f>
        <v>8.2460165114563687E-3</v>
      </c>
      <c r="L38" s="47">
        <f>IFERROR(L37/$F37,0)</f>
        <v>0.1381805097757946</v>
      </c>
      <c r="N38" s="47">
        <f>IFERROR(N37/$F37,0)</f>
        <v>0.57769926796791338</v>
      </c>
      <c r="P38" s="47">
        <f>IFERROR(P37/$F37,0)</f>
        <v>6.6320157402634E-2</v>
      </c>
      <c r="R38" s="47">
        <f>IFERROR(R37/$F37,0)</f>
        <v>0.15934331036741414</v>
      </c>
      <c r="T38" s="47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268</v>
      </c>
      <c r="D40" s="148" t="s">
        <v>495</v>
      </c>
      <c r="F40" s="38">
        <f>SUM(H40:T40)</f>
        <v>79166.942309318183</v>
      </c>
      <c r="G40" s="149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48"/>
      <c r="F41" s="156">
        <f>SUM(H41:T41)</f>
        <v>1</v>
      </c>
      <c r="H41" s="47">
        <f>IFERROR(H40/$F40,0)</f>
        <v>3.8288871759285283E-2</v>
      </c>
      <c r="J41" s="47">
        <f>IFERROR(J40/$F40,0)</f>
        <v>0</v>
      </c>
      <c r="L41" s="47">
        <f>IFERROR(L40/$F40,0)</f>
        <v>0.39359679891387811</v>
      </c>
      <c r="N41" s="47">
        <f>IFERROR(N40/$F40,0)</f>
        <v>0.49840423670270378</v>
      </c>
      <c r="P41" s="47">
        <f>IFERROR(P40/$F40,0)</f>
        <v>5.4287182561731226E-4</v>
      </c>
      <c r="R41" s="47">
        <f>IFERROR(R40/$F40,0)</f>
        <v>6.916722079851545E-2</v>
      </c>
      <c r="T41" s="47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269</v>
      </c>
      <c r="D43" s="148" t="s">
        <v>495</v>
      </c>
      <c r="F43" s="38">
        <f>SUM(H43:T43)</f>
        <v>66946.675245760765</v>
      </c>
      <c r="G43" s="149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48"/>
      <c r="F44" s="156">
        <f>SUM(H44:T44)</f>
        <v>1.0000000000000002</v>
      </c>
      <c r="H44" s="47">
        <f>IFERROR(H43/$F43,0)</f>
        <v>0</v>
      </c>
      <c r="J44" s="47">
        <f>IFERROR(J43/$F43,0)</f>
        <v>0</v>
      </c>
      <c r="L44" s="47">
        <f>IFERROR(L43/$F43,0)</f>
        <v>6.7111881300516308E-3</v>
      </c>
      <c r="N44" s="47">
        <f>IFERROR(N43/$F43,0)</f>
        <v>0.53790331816921322</v>
      </c>
      <c r="P44" s="47">
        <f>IFERROR(P43/$F43,0)</f>
        <v>0.29666969296220058</v>
      </c>
      <c r="R44" s="47">
        <f>IFERROR(R43/$F43,0)</f>
        <v>0.15871580073853478</v>
      </c>
      <c r="T44" s="47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276</v>
      </c>
      <c r="D46" s="148" t="s">
        <v>495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48"/>
      <c r="F47" s="156">
        <f>SUM(H47:T47)</f>
        <v>1</v>
      </c>
      <c r="H47" s="47">
        <f>IFERROR(H46/$F46,0)</f>
        <v>0</v>
      </c>
      <c r="J47" s="47">
        <f>IFERROR(J46/$F46,0)</f>
        <v>0</v>
      </c>
      <c r="L47" s="47">
        <f>IFERROR(L46/$F46,0)</f>
        <v>4.606785370632977E-3</v>
      </c>
      <c r="N47" s="47">
        <f>IFERROR(N46/$F46,0)</f>
        <v>0.79692787723616243</v>
      </c>
      <c r="P47" s="47">
        <f>IFERROR(P46/$F46,0)</f>
        <v>9.7731638730966186E-2</v>
      </c>
      <c r="R47" s="47">
        <f>IFERROR(R46/$F46,0)</f>
        <v>0.10073369866223844</v>
      </c>
      <c r="T47" s="47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274</v>
      </c>
      <c r="D49" s="148" t="s">
        <v>495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48"/>
      <c r="F50" s="156">
        <f>SUM(H50:T50)</f>
        <v>0.99999999999999989</v>
      </c>
      <c r="G50" s="158"/>
      <c r="H50" s="47">
        <f>IFERROR(H49/$F49,0)</f>
        <v>0</v>
      </c>
      <c r="J50" s="47">
        <f>IFERROR(J49/$F49,0)</f>
        <v>0</v>
      </c>
      <c r="L50" s="47">
        <f>IFERROR(L49/$F49,0)</f>
        <v>9.069332149817649E-3</v>
      </c>
      <c r="N50" s="47">
        <f>IFERROR(N49/$F49,0)</f>
        <v>0.82441579993439196</v>
      </c>
      <c r="P50" s="47">
        <f>IFERROR(P49/$F49,0)</f>
        <v>3.1535225671998922E-2</v>
      </c>
      <c r="R50" s="47">
        <f>IFERROR(R49/$F49,0)</f>
        <v>0.13497964224379136</v>
      </c>
      <c r="T50" s="47">
        <f>IFERROR(T49/$F49,0)</f>
        <v>0</v>
      </c>
    </row>
    <row r="56" spans="1:20" ht="15" customHeight="1" x14ac:dyDescent="0.2">
      <c r="A56" s="244" t="s">
        <v>0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</row>
    <row r="57" spans="1:20" ht="15" customHeight="1" x14ac:dyDescent="0.2">
      <c r="A57" s="244" t="s">
        <v>505</v>
      </c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</row>
    <row r="59" spans="1:20" x14ac:dyDescent="0.2">
      <c r="A59" s="26" t="s">
        <v>3</v>
      </c>
      <c r="C59" s="26" t="s">
        <v>10</v>
      </c>
      <c r="H59" s="26" t="s">
        <v>259</v>
      </c>
      <c r="J59" s="26" t="s">
        <v>260</v>
      </c>
      <c r="L59" s="26" t="s">
        <v>261</v>
      </c>
      <c r="N59" s="26" t="s">
        <v>259</v>
      </c>
      <c r="P59" s="26"/>
      <c r="R59" s="26" t="s">
        <v>262</v>
      </c>
      <c r="T59" s="26" t="s">
        <v>10</v>
      </c>
    </row>
    <row r="60" spans="1:20" x14ac:dyDescent="0.2">
      <c r="A60" s="116" t="s">
        <v>5</v>
      </c>
      <c r="C60" s="116" t="s">
        <v>500</v>
      </c>
      <c r="D60" s="116"/>
      <c r="F60" s="116" t="s">
        <v>82</v>
      </c>
      <c r="H60" s="116" t="s">
        <v>264</v>
      </c>
      <c r="J60" s="147" t="s">
        <v>264</v>
      </c>
      <c r="L60" s="116" t="s">
        <v>264</v>
      </c>
      <c r="N60" s="116" t="s">
        <v>261</v>
      </c>
      <c r="P60" s="116" t="s">
        <v>265</v>
      </c>
      <c r="R60" s="116" t="s">
        <v>266</v>
      </c>
      <c r="T60" s="116" t="s">
        <v>216</v>
      </c>
    </row>
    <row r="61" spans="1:20" x14ac:dyDescent="0.2">
      <c r="D61" s="6"/>
      <c r="F61" s="26" t="s">
        <v>64</v>
      </c>
      <c r="G61" s="26"/>
      <c r="H61" s="104" t="s">
        <v>13</v>
      </c>
      <c r="I61" s="26"/>
      <c r="J61" s="104" t="s">
        <v>14</v>
      </c>
      <c r="K61" s="26"/>
      <c r="L61" s="104" t="s">
        <v>15</v>
      </c>
      <c r="M61" s="26"/>
      <c r="N61" s="104" t="s">
        <v>16</v>
      </c>
      <c r="P61" s="104" t="s">
        <v>65</v>
      </c>
      <c r="Q61" s="26"/>
      <c r="R61" s="104" t="s">
        <v>66</v>
      </c>
      <c r="T61" s="104" t="s">
        <v>67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272</v>
      </c>
      <c r="D63" s="148" t="s">
        <v>495</v>
      </c>
      <c r="F63" s="38">
        <f>SUM(H63:T63)</f>
        <v>2017146.0250572097</v>
      </c>
      <c r="G63" s="149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48"/>
      <c r="F64" s="156">
        <f>SUM(H64:T64)</f>
        <v>1</v>
      </c>
      <c r="H64" s="47">
        <f>IFERROR(H63/$F63,0)</f>
        <v>0</v>
      </c>
      <c r="J64" s="47">
        <f>IFERROR(J63/$F63,0)</f>
        <v>1.0848511062532722E-4</v>
      </c>
      <c r="L64" s="47">
        <f>IFERROR(L63/$F63,0)</f>
        <v>4.1066633949573671E-3</v>
      </c>
      <c r="N64" s="47">
        <f>IFERROR(N63/$F63,0)</f>
        <v>0.63320400955590861</v>
      </c>
      <c r="P64" s="47">
        <f>IFERROR(P63/$F63,0)</f>
        <v>0.16032627035061964</v>
      </c>
      <c r="R64" s="47">
        <f>IFERROR(R63/$F63,0)</f>
        <v>0.20225457158788909</v>
      </c>
      <c r="T64" s="47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279</v>
      </c>
      <c r="D66" s="148" t="s">
        <v>495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48"/>
      <c r="F67" s="156">
        <f>SUM(H67:T67)</f>
        <v>1</v>
      </c>
      <c r="H67" s="47">
        <f>IFERROR(H66/$F66,0)</f>
        <v>0</v>
      </c>
      <c r="J67" s="47">
        <f>IFERROR(J66/$F66,0)</f>
        <v>1.7422032596024926E-5</v>
      </c>
      <c r="L67" s="47">
        <f>IFERROR(L66/$F66,0)</f>
        <v>2.5079499524114082E-3</v>
      </c>
      <c r="N67" s="47">
        <f>IFERROR(N66/$F66,0)</f>
        <v>0.8174354372283783</v>
      </c>
      <c r="P67" s="47">
        <f>IFERROR(P66/$F66,0)</f>
        <v>7.313160768118758E-2</v>
      </c>
      <c r="R67" s="47">
        <f>IFERROR(R66/$F66,0)</f>
        <v>0.10690758310542671</v>
      </c>
      <c r="T67" s="47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271</v>
      </c>
      <c r="D69" s="148" t="s">
        <v>495</v>
      </c>
      <c r="F69" s="38">
        <f>SUM(H69:T69)</f>
        <v>251233.18487320884</v>
      </c>
      <c r="G69" s="149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48"/>
      <c r="F70" s="156">
        <f>SUM(H70:T70)</f>
        <v>1</v>
      </c>
      <c r="H70" s="47">
        <f>IFERROR(H69/$F69,0)</f>
        <v>0.31428929911109427</v>
      </c>
      <c r="J70" s="47">
        <f>IFERROR(J69/$F69,0)</f>
        <v>5.8399758757277917E-2</v>
      </c>
      <c r="L70" s="47">
        <f>IFERROR(L69/$F69,0)</f>
        <v>0.23817540406665105</v>
      </c>
      <c r="N70" s="47">
        <f>IFERROR(N69/$F69,0)</f>
        <v>0</v>
      </c>
      <c r="P70" s="47">
        <f>IFERROR(P69/$F69,0)</f>
        <v>1.3788437947591407E-2</v>
      </c>
      <c r="R70" s="47">
        <f>IFERROR(R69/$F69,0)</f>
        <v>0.37534710011738542</v>
      </c>
      <c r="T70" s="47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278</v>
      </c>
      <c r="D72" s="148" t="s">
        <v>495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48"/>
      <c r="F73" s="156">
        <f>SUM(H73:T73)</f>
        <v>1</v>
      </c>
      <c r="H73" s="47">
        <f>IFERROR(H72/$F72,0)</f>
        <v>0.38018908806211965</v>
      </c>
      <c r="J73" s="47">
        <f>IFERROR(J72/$F72,0)</f>
        <v>9.9314404341555862E-2</v>
      </c>
      <c r="L73" s="47">
        <f>IFERROR(L72/$F72,0)</f>
        <v>0.20002686285135737</v>
      </c>
      <c r="N73" s="47">
        <f>IFERROR(N72/$F72,0)</f>
        <v>0</v>
      </c>
      <c r="P73" s="47">
        <f>IFERROR(P72/$F72,0)</f>
        <v>5.6279124598386625E-3</v>
      </c>
      <c r="R73" s="47">
        <f>IFERROR(R72/$F72,0)</f>
        <v>0.31484173228512841</v>
      </c>
      <c r="T73" s="47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281</v>
      </c>
      <c r="D75" s="6" t="s">
        <v>496</v>
      </c>
      <c r="F75" s="38">
        <f>SUM(H75:T75)</f>
        <v>2617400.5591033893</v>
      </c>
      <c r="G75" s="149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56">
        <f>SUM(H76:T76)</f>
        <v>1</v>
      </c>
      <c r="H76" s="47">
        <f>IFERROR(H75/$F75,0)</f>
        <v>2.4553335546161039E-2</v>
      </c>
      <c r="J76" s="47">
        <f>IFERROR(J75/$F75,0)</f>
        <v>2.6205529532473187E-3</v>
      </c>
      <c r="L76" s="47">
        <f>IFERROR(L75/$F75,0)</f>
        <v>0.12488237552106791</v>
      </c>
      <c r="N76" s="47">
        <f>IFERROR(N75/$F75,0)</f>
        <v>0.57340027140628369</v>
      </c>
      <c r="P76" s="47">
        <f>IFERROR(P75/$F75,0)</f>
        <v>0.11252121638906851</v>
      </c>
      <c r="R76" s="47">
        <f>IFERROR(R75/$F75,0)</f>
        <v>0.1620222481841716</v>
      </c>
      <c r="T76" s="47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291</v>
      </c>
      <c r="D78" s="6" t="s">
        <v>496</v>
      </c>
      <c r="F78" s="38">
        <f>SUM(H78:T78)</f>
        <v>47557.406264227742</v>
      </c>
      <c r="G78" s="149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2923.1438125352433</v>
      </c>
      <c r="Q78" s="38"/>
      <c r="R78" s="38">
        <v>7194.5968567865675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55"/>
      <c r="F79" s="156">
        <f>SUM(H79:T79)</f>
        <v>1</v>
      </c>
      <c r="H79" s="47">
        <f>IFERROR(H78/$F78,0)</f>
        <v>4.6270881504290193E-2</v>
      </c>
      <c r="J79" s="47">
        <f>IFERROR(J78/$F78,0)</f>
        <v>7.5872014220903644E-3</v>
      </c>
      <c r="L79" s="47">
        <f>IFERROR(L78/$F78,0)</f>
        <v>0.13988757842622093</v>
      </c>
      <c r="N79" s="47">
        <f>IFERROR(N78/$F78,0)</f>
        <v>0.59350638908286801</v>
      </c>
      <c r="P79" s="47">
        <f>IFERROR(P78/$F78,0)</f>
        <v>6.1465585324278003E-2</v>
      </c>
      <c r="R79" s="47">
        <f>IFERROR(R78/$F78,0)</f>
        <v>0.15128236424025251</v>
      </c>
      <c r="T79" s="47">
        <f>IFERROR(T78/$F78,0)</f>
        <v>0</v>
      </c>
    </row>
    <row r="80" spans="1:20" x14ac:dyDescent="0.2">
      <c r="C80" s="26"/>
      <c r="D80" s="155"/>
      <c r="F80" s="156"/>
      <c r="H80" s="47"/>
      <c r="J80" s="47"/>
      <c r="L80" s="47"/>
      <c r="N80" s="47"/>
      <c r="P80" s="47"/>
      <c r="R80" s="47"/>
      <c r="T80" s="47"/>
    </row>
    <row r="81" spans="1:20" x14ac:dyDescent="0.2">
      <c r="A81" s="26">
        <f>A79+1</f>
        <v>39</v>
      </c>
      <c r="C81" s="26" t="s">
        <v>284</v>
      </c>
      <c r="D81" s="148" t="s">
        <v>495</v>
      </c>
      <c r="F81" s="38">
        <f>SUM(H81:T81)</f>
        <v>24483.257915889251</v>
      </c>
      <c r="G81" s="149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48"/>
      <c r="F82" s="156">
        <f>SUM(H82:T82)</f>
        <v>0.99999999999999978</v>
      </c>
      <c r="H82" s="47">
        <f>IFERROR(H81/$F81,0)</f>
        <v>9.584780070150678E-2</v>
      </c>
      <c r="J82" s="47">
        <f>IFERROR(J81/$F81,0)</f>
        <v>7.8785491463234636E-4</v>
      </c>
      <c r="L82" s="47">
        <f>IFERROR(L81/$F81,0)</f>
        <v>4.1673883426165743E-2</v>
      </c>
      <c r="N82" s="47">
        <f>IFERROR(N81/$F81,0)</f>
        <v>0.68952722149792733</v>
      </c>
      <c r="P82" s="47">
        <f>IFERROR(P81/$F81,0)</f>
        <v>4.0098715101661409E-2</v>
      </c>
      <c r="R82" s="47">
        <f>IFERROR(R81/$F81,0)</f>
        <v>0.13206452435810628</v>
      </c>
      <c r="T82" s="47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283</v>
      </c>
      <c r="D84" s="6" t="s">
        <v>496</v>
      </c>
      <c r="F84" s="38">
        <f>SUM(H84:T84)</f>
        <v>2606329.5708189611</v>
      </c>
      <c r="G84" s="149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56">
        <f>SUM(H85:T85)</f>
        <v>0.99999999999999989</v>
      </c>
      <c r="H85" s="47">
        <f>IFERROR(H84/$F84,0)</f>
        <v>2.4512655026206743E-2</v>
      </c>
      <c r="J85" s="47">
        <f>IFERROR(J84/$F84,0)</f>
        <v>2.6162111620269182E-3</v>
      </c>
      <c r="L85" s="47">
        <f>IFERROR(L84/$F84,0)</f>
        <v>0.12469049385949185</v>
      </c>
      <c r="N85" s="47">
        <f>IFERROR(N84/$F84,0)</f>
        <v>0.57381615959377352</v>
      </c>
      <c r="P85" s="47">
        <f>IFERROR(P84/$F84,0)</f>
        <v>0.11238703697360009</v>
      </c>
      <c r="R85" s="47">
        <f>IFERROR(R84/$F84,0)</f>
        <v>0.1619774433849008</v>
      </c>
      <c r="T85" s="47">
        <f>IFERROR(T84/$F84,0)</f>
        <v>0</v>
      </c>
    </row>
    <row r="86" spans="1:20" x14ac:dyDescent="0.2">
      <c r="C86" s="26"/>
      <c r="D86" s="6"/>
      <c r="F86" s="156"/>
      <c r="H86" s="47"/>
      <c r="J86" s="47"/>
      <c r="L86" s="47"/>
      <c r="N86" s="47"/>
      <c r="P86" s="47"/>
      <c r="R86" s="47"/>
      <c r="T86" s="47"/>
    </row>
    <row r="87" spans="1:20" x14ac:dyDescent="0.2">
      <c r="A87" s="26">
        <f>A85+1</f>
        <v>43</v>
      </c>
      <c r="C87" s="26" t="s">
        <v>270</v>
      </c>
      <c r="D87" s="148" t="s">
        <v>495</v>
      </c>
      <c r="F87" s="38">
        <f>SUM(H87:T87)</f>
        <v>211517.76996137531</v>
      </c>
      <c r="G87" s="149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48"/>
      <c r="F88" s="156">
        <f>SUM(H88:T88)</f>
        <v>0.99999999999999989</v>
      </c>
      <c r="H88" s="47">
        <f>IFERROR(H87/$F87,0)</f>
        <v>0.18399162110234593</v>
      </c>
      <c r="J88" s="47">
        <f>IFERROR(J87/$F87,0)</f>
        <v>9.0825556351410725E-3</v>
      </c>
      <c r="L88" s="47">
        <f>IFERROR(L87/$F87,0)</f>
        <v>0.37121338065747139</v>
      </c>
      <c r="N88" s="47">
        <f>IFERROR(N87/$F87,0)</f>
        <v>0.4113307474111681</v>
      </c>
      <c r="P88" s="47">
        <f>IFERROR(P87/$F87,0)</f>
        <v>0</v>
      </c>
      <c r="R88" s="47">
        <f>IFERROR(R87/$F87,0)</f>
        <v>2.4381695193873433E-2</v>
      </c>
      <c r="T88" s="47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277</v>
      </c>
      <c r="D90" s="148" t="s">
        <v>495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48"/>
      <c r="F91" s="156">
        <f>SUM(H91:T91)</f>
        <v>0.99999999999999989</v>
      </c>
      <c r="H91" s="47">
        <f>IFERROR(H90/$F90,0)</f>
        <v>0.30211329435801804</v>
      </c>
      <c r="J91" s="47">
        <f>IFERROR(J90/$F90,0)</f>
        <v>1.3718189333467756E-2</v>
      </c>
      <c r="L91" s="47">
        <f>IFERROR(L90/$F90,0)</f>
        <v>0.31856532376042412</v>
      </c>
      <c r="N91" s="47">
        <f>IFERROR(N90/$F90,0)</f>
        <v>0.32845019306493167</v>
      </c>
      <c r="P91" s="47">
        <f>IFERROR(P90/$F90,0)</f>
        <v>0</v>
      </c>
      <c r="R91" s="47">
        <f>IFERROR(R90/$F90,0)</f>
        <v>3.7152999483158214E-2</v>
      </c>
      <c r="T91" s="47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289</v>
      </c>
      <c r="D93" s="148" t="s">
        <v>496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48"/>
      <c r="F94" s="156">
        <f>SUM(H94:T94)</f>
        <v>1</v>
      </c>
      <c r="H94" s="47">
        <f>IFERROR(H93/$F93,0)</f>
        <v>9.4700413067451E-2</v>
      </c>
      <c r="J94" s="47">
        <f>IFERROR(J93/$F93,0)</f>
        <v>1.7599194013079328E-2</v>
      </c>
      <c r="L94" s="47">
        <f>IFERROR(L93/$F93,0)</f>
        <v>0.22522008225782569</v>
      </c>
      <c r="N94" s="47">
        <f>IFERROR(N93/$F93,0)</f>
        <v>0.53021344157585348</v>
      </c>
      <c r="P94" s="47">
        <f>IFERROR(P93/$F93,0)</f>
        <v>7.7146225092868991E-3</v>
      </c>
      <c r="R94" s="47">
        <f>IFERROR(R93/$F93,0)</f>
        <v>0.12455224657650364</v>
      </c>
      <c r="T94" s="47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6
Attachment 12
Page &amp;P of 26</oddHeader>
  </headerFooter>
  <rowBreaks count="1" manualBreakCount="1">
    <brk id="50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A49C-6666-4E39-8371-0ED601CDD5AE}">
  <dimension ref="A6:AP104"/>
  <sheetViews>
    <sheetView view="pageBreakPreview" topLeftCell="A60" zoomScale="85" zoomScaleNormal="100" zoomScaleSheetLayoutView="85" zoomScalePageLayoutView="80" workbookViewId="0">
      <selection activeCell="A99" sqref="A99"/>
    </sheetView>
  </sheetViews>
  <sheetFormatPr defaultColWidth="9.140625" defaultRowHeight="12.75" x14ac:dyDescent="0.2"/>
  <cols>
    <col min="1" max="1" width="4.7109375" style="26" customWidth="1"/>
    <col min="2" max="2" width="0.85546875" style="1" customWidth="1"/>
    <col min="3" max="3" width="23" style="1" bestFit="1" customWidth="1"/>
    <col min="4" max="4" width="4.5703125" style="1" bestFit="1" customWidth="1"/>
    <col min="5" max="5" width="0.85546875" style="1" customWidth="1"/>
    <col min="6" max="6" width="12.28515625" style="1" bestFit="1" customWidth="1"/>
    <col min="7" max="7" width="0.85546875" style="1" customWidth="1"/>
    <col min="8" max="8" width="13" style="1" bestFit="1" customWidth="1"/>
    <col min="9" max="9" width="13.7109375" style="1" customWidth="1"/>
    <col min="10" max="10" width="11.28515625" style="1" bestFit="1" customWidth="1"/>
    <col min="11" max="11" width="9.5703125" style="1" bestFit="1" customWidth="1"/>
    <col min="12" max="12" width="0.85546875" style="1" customWidth="1"/>
    <col min="13" max="16" width="11.28515625" style="1" bestFit="1" customWidth="1"/>
    <col min="17" max="17" width="9.5703125" style="1" bestFit="1" customWidth="1"/>
    <col min="18" max="18" width="0.85546875" style="1" customWidth="1"/>
    <col min="19" max="19" width="10.7109375" style="1" bestFit="1" customWidth="1"/>
    <col min="20" max="20" width="9.140625" style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1.7109375" style="1" customWidth="1"/>
    <col min="30" max="30" width="10.7109375" style="1" customWidth="1"/>
    <col min="31" max="31" width="1.7109375" style="1" customWidth="1"/>
    <col min="32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36" width="10.7109375" style="1" customWidth="1"/>
    <col min="37" max="37" width="1.7109375" style="1" customWidth="1"/>
    <col min="38" max="38" width="10.7109375" style="1" customWidth="1"/>
    <col min="39" max="39" width="1.7109375" style="1" customWidth="1"/>
    <col min="40" max="40" width="10.7109375" style="1" customWidth="1"/>
    <col min="41" max="41" width="9.140625" style="1"/>
    <col min="42" max="42" width="12.140625" style="1" bestFit="1" customWidth="1"/>
    <col min="43" max="16384" width="9.140625" style="1"/>
  </cols>
  <sheetData>
    <row r="6" spans="1:19" ht="15" customHeight="1" x14ac:dyDescent="0.2">
      <c r="A6" s="244" t="s">
        <v>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1:19" ht="15" customHeight="1" x14ac:dyDescent="0.2">
      <c r="A7" s="244" t="s">
        <v>506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</row>
    <row r="9" spans="1:19" x14ac:dyDescent="0.2">
      <c r="H9" s="242" t="s">
        <v>293</v>
      </c>
      <c r="I9" s="242"/>
      <c r="J9" s="242"/>
      <c r="K9" s="242"/>
      <c r="M9" s="242" t="s">
        <v>294</v>
      </c>
      <c r="N9" s="242"/>
      <c r="O9" s="242"/>
      <c r="P9" s="242"/>
      <c r="Q9" s="242"/>
    </row>
    <row r="10" spans="1:19" x14ac:dyDescent="0.2">
      <c r="H10" s="26"/>
      <c r="I10" s="26"/>
      <c r="J10" s="26"/>
      <c r="K10" s="26" t="s">
        <v>218</v>
      </c>
      <c r="Q10" s="26" t="s">
        <v>295</v>
      </c>
      <c r="S10" s="19"/>
    </row>
    <row r="11" spans="1:19" x14ac:dyDescent="0.2">
      <c r="A11" s="26" t="s">
        <v>3</v>
      </c>
      <c r="C11" s="26" t="s">
        <v>11</v>
      </c>
      <c r="H11" s="26" t="s">
        <v>296</v>
      </c>
      <c r="I11" s="26" t="s">
        <v>296</v>
      </c>
      <c r="J11" s="19" t="s">
        <v>297</v>
      </c>
      <c r="K11" s="19" t="s">
        <v>298</v>
      </c>
      <c r="L11" s="40"/>
      <c r="M11" s="19" t="s">
        <v>11</v>
      </c>
      <c r="N11" s="19" t="s">
        <v>11</v>
      </c>
      <c r="O11" s="19" t="s">
        <v>11</v>
      </c>
      <c r="P11" s="19" t="s">
        <v>507</v>
      </c>
      <c r="Q11" s="19" t="s">
        <v>298</v>
      </c>
      <c r="R11" s="19"/>
      <c r="S11" s="19" t="s">
        <v>11</v>
      </c>
    </row>
    <row r="12" spans="1:19" x14ac:dyDescent="0.2">
      <c r="A12" s="116" t="s">
        <v>5</v>
      </c>
      <c r="C12" s="116" t="s">
        <v>500</v>
      </c>
      <c r="D12" s="2"/>
      <c r="F12" s="116" t="s">
        <v>82</v>
      </c>
      <c r="H12" s="116" t="s">
        <v>508</v>
      </c>
      <c r="I12" s="116" t="s">
        <v>300</v>
      </c>
      <c r="J12" s="116" t="s">
        <v>301</v>
      </c>
      <c r="K12" s="116" t="s">
        <v>88</v>
      </c>
      <c r="L12" s="26"/>
      <c r="M12" s="18" t="s">
        <v>104</v>
      </c>
      <c r="N12" s="18" t="s">
        <v>112</v>
      </c>
      <c r="O12" s="18" t="s">
        <v>302</v>
      </c>
      <c r="P12" s="18" t="s">
        <v>303</v>
      </c>
      <c r="Q12" s="18" t="s">
        <v>88</v>
      </c>
      <c r="R12" s="19"/>
      <c r="S12" s="18" t="s">
        <v>216</v>
      </c>
    </row>
    <row r="13" spans="1:19" x14ac:dyDescent="0.2">
      <c r="F13" s="26" t="s">
        <v>64</v>
      </c>
      <c r="G13" s="26"/>
      <c r="H13" s="104" t="s">
        <v>13</v>
      </c>
      <c r="I13" s="104" t="s">
        <v>14</v>
      </c>
      <c r="J13" s="104" t="s">
        <v>15</v>
      </c>
      <c r="K13" s="104" t="s">
        <v>16</v>
      </c>
      <c r="M13" s="104" t="s">
        <v>65</v>
      </c>
      <c r="N13" s="104" t="s">
        <v>66</v>
      </c>
      <c r="O13" s="104" t="s">
        <v>67</v>
      </c>
      <c r="P13" s="104" t="s">
        <v>68</v>
      </c>
      <c r="Q13" s="104" t="s">
        <v>69</v>
      </c>
      <c r="R13" s="26"/>
      <c r="S13" s="104" t="s">
        <v>70</v>
      </c>
    </row>
    <row r="15" spans="1:19" x14ac:dyDescent="0.2">
      <c r="A15" s="26">
        <v>1</v>
      </c>
      <c r="C15" s="19" t="s">
        <v>325</v>
      </c>
      <c r="D15" s="6" t="s">
        <v>496</v>
      </c>
      <c r="F15" s="10">
        <f>SUM(H15:S15)</f>
        <v>1639663.1917908953</v>
      </c>
      <c r="H15" s="10">
        <v>0</v>
      </c>
      <c r="I15" s="10">
        <v>0</v>
      </c>
      <c r="J15" s="10">
        <v>306243.27582367021</v>
      </c>
      <c r="K15" s="10">
        <v>0</v>
      </c>
      <c r="L15" s="10"/>
      <c r="M15" s="10">
        <v>407980.07155946712</v>
      </c>
      <c r="N15" s="10">
        <v>583743.7291515196</v>
      </c>
      <c r="O15" s="10">
        <v>293237.9955716416</v>
      </c>
      <c r="P15" s="10">
        <v>48458.119684596859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7">
        <f>SUM(H16:S16)</f>
        <v>1</v>
      </c>
      <c r="H16" s="47">
        <f>IFERROR(H15/$F15,0)</f>
        <v>0</v>
      </c>
      <c r="I16" s="47">
        <f>IFERROR(I15/$F15,0)</f>
        <v>0</v>
      </c>
      <c r="J16" s="47">
        <f>IFERROR(J15/$F15,0)</f>
        <v>0.18677206230944357</v>
      </c>
      <c r="K16" s="47">
        <f>IFERROR(K15/$F15,0)</f>
        <v>0</v>
      </c>
      <c r="M16" s="47">
        <f>IFERROR(M15/$F15,0)</f>
        <v>0.2488194365782265</v>
      </c>
      <c r="N16" s="47">
        <f>IFERROR(N15/$F15,0)</f>
        <v>0.35601441324906186</v>
      </c>
      <c r="O16" s="47">
        <f>IFERROR(O15/$F15,0)</f>
        <v>0.1788403844397807</v>
      </c>
      <c r="P16" s="47">
        <f>IFERROR(P15/$F15,0)</f>
        <v>2.9553703423487399E-2</v>
      </c>
      <c r="Q16" s="47">
        <f>IFERROR(Q15/$F15,0)</f>
        <v>0</v>
      </c>
      <c r="S16" s="47">
        <f>IFERROR(S15/$F15,0)</f>
        <v>0</v>
      </c>
    </row>
    <row r="17" spans="1:22" x14ac:dyDescent="0.2">
      <c r="C17" s="19"/>
      <c r="D17" s="6"/>
      <c r="F17" s="56"/>
      <c r="H17" s="47"/>
      <c r="I17" s="47"/>
      <c r="J17" s="47"/>
      <c r="K17" s="47"/>
    </row>
    <row r="18" spans="1:22" x14ac:dyDescent="0.2">
      <c r="A18" s="26">
        <f>A16+1</f>
        <v>3</v>
      </c>
      <c r="C18" s="19" t="s">
        <v>309</v>
      </c>
      <c r="D18" s="6" t="s">
        <v>496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7">
        <f>SUM(H19:S19)</f>
        <v>1</v>
      </c>
      <c r="H19" s="47">
        <f>IFERROR(H18/$F18,0)</f>
        <v>0</v>
      </c>
      <c r="I19" s="47">
        <f>IFERROR(I18/$F18,0)</f>
        <v>0</v>
      </c>
      <c r="J19" s="47">
        <f>IFERROR(J18/$F18,0)</f>
        <v>0</v>
      </c>
      <c r="K19" s="47">
        <f>IFERROR(K18/$F18,0)</f>
        <v>0</v>
      </c>
      <c r="M19" s="47">
        <f>IFERROR(M18/$F18,0)</f>
        <v>0</v>
      </c>
      <c r="N19" s="47">
        <f>IFERROR(N18/$F18,0)</f>
        <v>0</v>
      </c>
      <c r="O19" s="47">
        <f>IFERROR(O18/$F18,0)</f>
        <v>1</v>
      </c>
      <c r="P19" s="47">
        <f>IFERROR(P18/$F18,0)</f>
        <v>0</v>
      </c>
      <c r="Q19" s="47">
        <f>IFERROR(Q18/$F18,0)</f>
        <v>0</v>
      </c>
      <c r="S19" s="47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308</v>
      </c>
      <c r="D21" s="6" t="s">
        <v>496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7">
        <f>SUM(H22:S22)</f>
        <v>1</v>
      </c>
      <c r="H22" s="47">
        <f>IFERROR(H21/$F21,0)</f>
        <v>0</v>
      </c>
      <c r="I22" s="47">
        <f>IFERROR(I21/$F21,0)</f>
        <v>0</v>
      </c>
      <c r="J22" s="47">
        <f>IFERROR(J21/$F21,0)</f>
        <v>0</v>
      </c>
      <c r="K22" s="47">
        <f>IFERROR(K21/$F21,0)</f>
        <v>0</v>
      </c>
      <c r="M22" s="47">
        <f>IFERROR(M21/$F21,0)</f>
        <v>0</v>
      </c>
      <c r="N22" s="47">
        <f>IFERROR(N21/$F21,0)</f>
        <v>1</v>
      </c>
      <c r="O22" s="47">
        <f>IFERROR(O21/$F21,0)</f>
        <v>0</v>
      </c>
      <c r="P22" s="47">
        <f>IFERROR(P21/$F21,0)</f>
        <v>0</v>
      </c>
      <c r="Q22" s="47">
        <f>IFERROR(Q21/$F21,0)</f>
        <v>0</v>
      </c>
      <c r="S22" s="47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321</v>
      </c>
      <c r="D24" s="6" t="s">
        <v>496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7">
        <f>SUM(H25:S25)</f>
        <v>1</v>
      </c>
      <c r="H25" s="47">
        <f>IFERROR(H24/$F24,0)</f>
        <v>0</v>
      </c>
      <c r="I25" s="47">
        <f>IFERROR(I24/$F24,0)</f>
        <v>0</v>
      </c>
      <c r="J25" s="47">
        <f>IFERROR(J24/$F24,0)</f>
        <v>0</v>
      </c>
      <c r="K25" s="47">
        <f>IFERROR(K24/$F24,0)</f>
        <v>0</v>
      </c>
      <c r="M25" s="47">
        <f>IFERROR(M24/$F24,0)</f>
        <v>0</v>
      </c>
      <c r="N25" s="47">
        <f>IFERROR(N24/$F24,0)</f>
        <v>0</v>
      </c>
      <c r="O25" s="47">
        <f>IFERROR(O24/$F24,0)</f>
        <v>0</v>
      </c>
      <c r="P25" s="47">
        <f>IFERROR(P24/$F24,0)</f>
        <v>0</v>
      </c>
      <c r="Q25" s="47">
        <f>IFERROR(Q24/$F24,0)</f>
        <v>1</v>
      </c>
      <c r="S25" s="47">
        <f>IFERROR(S24/$F24,0)</f>
        <v>0</v>
      </c>
    </row>
    <row r="26" spans="1:22" x14ac:dyDescent="0.2">
      <c r="C26" s="19"/>
      <c r="D26" s="6"/>
      <c r="H26" s="47"/>
      <c r="I26" s="47"/>
      <c r="J26" s="47"/>
      <c r="K26" s="47"/>
      <c r="M26" s="47"/>
      <c r="N26" s="47"/>
      <c r="O26" s="47"/>
      <c r="S26" s="47"/>
      <c r="V26" s="5"/>
    </row>
    <row r="27" spans="1:22" x14ac:dyDescent="0.2">
      <c r="A27" s="26">
        <f>A25+1</f>
        <v>9</v>
      </c>
      <c r="C27" s="19" t="s">
        <v>307</v>
      </c>
      <c r="D27" s="6" t="s">
        <v>496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7">
        <f>SUM(H28:S28)</f>
        <v>1</v>
      </c>
      <c r="H28" s="47">
        <f>IFERROR(H27/$F27,0)</f>
        <v>0</v>
      </c>
      <c r="I28" s="47">
        <f>IFERROR(I27/$F27,0)</f>
        <v>0</v>
      </c>
      <c r="J28" s="47">
        <f>IFERROR(J27/$F27,0)</f>
        <v>0</v>
      </c>
      <c r="K28" s="47">
        <f>IFERROR(K27/$F27,0)</f>
        <v>0</v>
      </c>
      <c r="M28" s="47">
        <f>IFERROR(M27/$F27,0)</f>
        <v>0</v>
      </c>
      <c r="N28" s="47">
        <f>IFERROR(N27/$F27,0)</f>
        <v>0</v>
      </c>
      <c r="O28" s="47">
        <f>IFERROR(O27/$F27,0)</f>
        <v>0</v>
      </c>
      <c r="P28" s="47">
        <f>IFERROR(P27/$F27,0)</f>
        <v>1</v>
      </c>
      <c r="Q28" s="47">
        <f>IFERROR(Q27/$F27,0)</f>
        <v>0</v>
      </c>
      <c r="S28" s="47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322</v>
      </c>
      <c r="D30" s="6" t="s">
        <v>496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7">
        <f>SUM(H31:S31)</f>
        <v>1</v>
      </c>
      <c r="H31" s="47">
        <f>IFERROR(H30/$F30,0)</f>
        <v>0</v>
      </c>
      <c r="I31" s="47">
        <f>IFERROR(I30/$F30,0)</f>
        <v>0</v>
      </c>
      <c r="J31" s="47">
        <f>IFERROR(J30/$F30,0)</f>
        <v>0</v>
      </c>
      <c r="K31" s="47">
        <f>IFERROR(K30/$F30,0)</f>
        <v>1</v>
      </c>
      <c r="M31" s="47">
        <f>IFERROR(M30/$F30,0)</f>
        <v>0</v>
      </c>
      <c r="N31" s="47">
        <f>IFERROR(N30/$F30,0)</f>
        <v>0</v>
      </c>
      <c r="O31" s="47">
        <f>IFERROR(O30/$F30,0)</f>
        <v>0</v>
      </c>
      <c r="P31" s="47">
        <f>IFERROR(P30/$F30,0)</f>
        <v>0</v>
      </c>
      <c r="Q31" s="47">
        <f>IFERROR(Q30/$F30,0)</f>
        <v>0</v>
      </c>
      <c r="S31" s="47">
        <f>IFERROR(S30/$F30,0)</f>
        <v>0</v>
      </c>
    </row>
    <row r="32" spans="1:22" x14ac:dyDescent="0.2">
      <c r="C32" s="19"/>
      <c r="D32" s="6"/>
      <c r="H32" s="47"/>
      <c r="I32" s="47"/>
      <c r="J32" s="47"/>
      <c r="K32" s="47"/>
      <c r="M32" s="47"/>
      <c r="N32" s="47"/>
      <c r="O32" s="47"/>
      <c r="S32" s="47"/>
    </row>
    <row r="33" spans="1:42" x14ac:dyDescent="0.2">
      <c r="A33" s="26">
        <f>A31+1</f>
        <v>13</v>
      </c>
      <c r="C33" s="19" t="s">
        <v>316</v>
      </c>
      <c r="D33" s="6" t="s">
        <v>496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7">
        <f>SUM(H34:S34)</f>
        <v>1</v>
      </c>
      <c r="H34" s="47">
        <f>IFERROR(H33/$F33,0)</f>
        <v>0</v>
      </c>
      <c r="I34" s="47">
        <f>IFERROR(I33/$F33,0)</f>
        <v>0</v>
      </c>
      <c r="J34" s="47">
        <f>IFERROR(J33/$F33,0)</f>
        <v>0</v>
      </c>
      <c r="K34" s="47">
        <f>IFERROR(K33/$F33,0)</f>
        <v>0</v>
      </c>
      <c r="M34" s="47">
        <f>IFERROR(M33/$F33,0)</f>
        <v>0</v>
      </c>
      <c r="N34" s="47">
        <f>IFERROR(N33/$F33,0)</f>
        <v>0</v>
      </c>
      <c r="O34" s="47">
        <f>IFERROR(O33/$F33,0)</f>
        <v>0</v>
      </c>
      <c r="P34" s="47">
        <f>IFERROR(P33/$F33,0)</f>
        <v>0</v>
      </c>
      <c r="Q34" s="47">
        <f>IFERROR(Q33/$F33,0)</f>
        <v>0</v>
      </c>
      <c r="S34" s="47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313</v>
      </c>
      <c r="D36" s="6" t="s">
        <v>496</v>
      </c>
      <c r="F36" s="10">
        <f>SUM(H36:S36)</f>
        <v>565624.7809294943</v>
      </c>
      <c r="H36" s="10">
        <v>65950.71131455584</v>
      </c>
      <c r="I36" s="10">
        <v>12614.033806575582</v>
      </c>
      <c r="J36" s="10">
        <v>66903.380851059512</v>
      </c>
      <c r="K36" s="10">
        <v>0</v>
      </c>
      <c r="L36" s="10"/>
      <c r="M36" s="10">
        <v>87870.752514497522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7">
        <f>SUM(H37:S37)</f>
        <v>1.0000000000000002</v>
      </c>
      <c r="H37" s="47">
        <f>IFERROR(H36/$F36,0)</f>
        <v>0.11659798781478187</v>
      </c>
      <c r="I37" s="47">
        <f>IFERROR(I36/$F36,0)</f>
        <v>2.2301062881026661E-2</v>
      </c>
      <c r="J37" s="47">
        <f>IFERROR(J36/$F36,0)</f>
        <v>0.11828226610071224</v>
      </c>
      <c r="K37" s="47">
        <f>IFERROR(K36/$F36,0)</f>
        <v>0</v>
      </c>
      <c r="M37" s="47">
        <f>IFERROR(M36/$F36,0)</f>
        <v>0.15535166682424881</v>
      </c>
      <c r="N37" s="47">
        <f>IFERROR(N36/$F36,0)</f>
        <v>0.29672500799326923</v>
      </c>
      <c r="O37" s="47">
        <f>IFERROR(O36/$F36,0)</f>
        <v>0.26690529337569241</v>
      </c>
      <c r="P37" s="47">
        <f>IFERROR(P36/$F36,0)</f>
        <v>2.3836715010268874E-2</v>
      </c>
      <c r="Q37" s="47">
        <f>IFERROR(Q36/$F36,0)</f>
        <v>0</v>
      </c>
      <c r="S37" s="47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311</v>
      </c>
      <c r="D39" s="6" t="s">
        <v>496</v>
      </c>
      <c r="F39" s="142">
        <f>SUM(H39:S39)</f>
        <v>99.999999999999986</v>
      </c>
      <c r="H39" s="142">
        <v>13.280430724454096</v>
      </c>
      <c r="I39" s="142">
        <v>2.5400757442198523</v>
      </c>
      <c r="J39" s="142">
        <v>13.472268864341491</v>
      </c>
      <c r="K39" s="142">
        <v>4.1653951180326656</v>
      </c>
      <c r="L39" s="142"/>
      <c r="M39" s="142">
        <v>17.787374884051626</v>
      </c>
      <c r="N39" s="142">
        <v>24.556492904189241</v>
      </c>
      <c r="O39" s="142">
        <v>8.8265212684261964</v>
      </c>
      <c r="P39" s="142">
        <v>2.1646724879699715</v>
      </c>
      <c r="Q39" s="142">
        <v>13.206768004314858</v>
      </c>
      <c r="R39" s="142"/>
      <c r="S39" s="142">
        <v>0</v>
      </c>
    </row>
    <row r="40" spans="1:42" x14ac:dyDescent="0.2">
      <c r="A40" s="26">
        <f>A39+1</f>
        <v>18</v>
      </c>
      <c r="C40" s="19"/>
      <c r="D40" s="6"/>
      <c r="F40" s="47">
        <f>SUM(H40:S40)</f>
        <v>1.0000000000000002</v>
      </c>
      <c r="H40" s="47">
        <f>IFERROR(H39/$F39,0)</f>
        <v>0.13280430724454098</v>
      </c>
      <c r="I40" s="47">
        <f>IFERROR(I39/$F39,0)</f>
        <v>2.5400757442198527E-2</v>
      </c>
      <c r="J40" s="47">
        <f>IFERROR(J39/$F39,0)</f>
        <v>0.13472268864341491</v>
      </c>
      <c r="K40" s="47">
        <f>IFERROR(K39/$F39,0)</f>
        <v>4.1653951180326665E-2</v>
      </c>
      <c r="M40" s="47">
        <f>IFERROR(M39/$F39,0)</f>
        <v>0.17787374884051629</v>
      </c>
      <c r="N40" s="47">
        <f>IFERROR(N39/$F39,0)</f>
        <v>0.24556492904189245</v>
      </c>
      <c r="O40" s="47">
        <f>IFERROR(O39/$F39,0)</f>
        <v>8.8265212684261976E-2</v>
      </c>
      <c r="P40" s="47">
        <f>IFERROR(P39/$F39,0)</f>
        <v>2.1646724879699718E-2</v>
      </c>
      <c r="Q40" s="47">
        <f>IFERROR(Q39/$F39,0)</f>
        <v>0.13206768004314859</v>
      </c>
      <c r="S40" s="47">
        <f>IFERROR(S39/$F39,0)</f>
        <v>0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323</v>
      </c>
      <c r="D42" s="6" t="s">
        <v>496</v>
      </c>
      <c r="F42" s="10">
        <f>SUM(H42:S42)</f>
        <v>262900.4146806901</v>
      </c>
      <c r="H42" s="10">
        <v>28470.268114147857</v>
      </c>
      <c r="I42" s="10">
        <v>5445.353314860613</v>
      </c>
      <c r="J42" s="10">
        <v>28881.526106485144</v>
      </c>
      <c r="K42" s="10">
        <v>26894.90282845181</v>
      </c>
      <c r="L42" s="10"/>
      <c r="M42" s="10">
        <v>36476.980217628581</v>
      </c>
      <c r="N42" s="10">
        <v>51284.355031017083</v>
      </c>
      <c r="O42" s="10">
        <v>21995.349183684521</v>
      </c>
      <c r="P42" s="10">
        <v>4943.4762042366647</v>
      </c>
      <c r="Q42" s="10">
        <v>58508.203680177801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7">
        <f>SUM(H43:S43)</f>
        <v>0.99999999999999989</v>
      </c>
      <c r="H43" s="47">
        <f>IFERROR(H42/$F42,0)</f>
        <v>0.10829297530293695</v>
      </c>
      <c r="I43" s="47">
        <f>IFERROR(I42/$F42,0)</f>
        <v>2.0712608313966922E-2</v>
      </c>
      <c r="J43" s="47">
        <f>IFERROR(J42/$F42,0)</f>
        <v>0.10985728623351038</v>
      </c>
      <c r="K43" s="47">
        <f>IFERROR(K42/$F42,0)</f>
        <v>0.10230072425377283</v>
      </c>
      <c r="M43" s="47">
        <f>IFERROR(M42/$F42,0)</f>
        <v>0.13874827950321905</v>
      </c>
      <c r="N43" s="47">
        <f>IFERROR(N42/$F42,0)</f>
        <v>0.19507141171042014</v>
      </c>
      <c r="O43" s="47">
        <f>IFERROR(O42/$F42,0)</f>
        <v>8.3664185963340243E-2</v>
      </c>
      <c r="P43" s="47">
        <f>IFERROR(P42/$F42,0)</f>
        <v>1.8803607480957545E-2</v>
      </c>
      <c r="Q43" s="47">
        <f>IFERROR(Q42/$F42,0)</f>
        <v>0.22254892123787584</v>
      </c>
      <c r="S43" s="47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310</v>
      </c>
      <c r="D45" s="148" t="s">
        <v>495</v>
      </c>
      <c r="F45" s="10">
        <f>SUM(H45:S45)</f>
        <v>16232.575325999998</v>
      </c>
      <c r="H45" s="10">
        <v>12229.327214586983</v>
      </c>
      <c r="I45" s="10">
        <v>2339.0368934872786</v>
      </c>
      <c r="J45" s="10">
        <v>1664.2112179257374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48"/>
      <c r="F46" s="47">
        <f>SUM(H46:S46)</f>
        <v>1</v>
      </c>
      <c r="H46" s="47">
        <f>IFERROR(H45/$F45,0)</f>
        <v>0.75338182444772372</v>
      </c>
      <c r="I46" s="47">
        <f>IFERROR(I45/$F45,0)</f>
        <v>0.144095243454118</v>
      </c>
      <c r="J46" s="47">
        <f>IFERROR(J45/$F45,0)</f>
        <v>0.10252293209815828</v>
      </c>
      <c r="K46" s="47">
        <f>IFERROR(K45/$F45,0)</f>
        <v>0</v>
      </c>
      <c r="M46" s="47">
        <f>IFERROR(M45/$F45,0)</f>
        <v>0</v>
      </c>
      <c r="N46" s="47">
        <f>IFERROR(N45/$F45,0)</f>
        <v>0</v>
      </c>
      <c r="O46" s="47">
        <f>IFERROR(O45/$F45,0)</f>
        <v>0</v>
      </c>
      <c r="P46" s="47">
        <f>IFERROR(P45/$F45,0)</f>
        <v>0</v>
      </c>
      <c r="Q46" s="47">
        <f>IFERROR(Q45/$F45,0)</f>
        <v>0</v>
      </c>
      <c r="S46" s="47">
        <f>IFERROR(S45/$F45,0)</f>
        <v>0</v>
      </c>
    </row>
    <row r="47" spans="1:42" x14ac:dyDescent="0.2">
      <c r="F47" s="26"/>
      <c r="G47" s="26"/>
      <c r="H47" s="104"/>
      <c r="I47" s="104"/>
      <c r="J47" s="104"/>
      <c r="K47" s="104"/>
      <c r="M47" s="104"/>
      <c r="N47" s="104"/>
      <c r="O47" s="104"/>
      <c r="P47" s="104"/>
      <c r="Q47" s="104"/>
      <c r="R47" s="26"/>
      <c r="S47" s="104"/>
    </row>
    <row r="48" spans="1:42" x14ac:dyDescent="0.2">
      <c r="A48" s="26">
        <f>A46+1</f>
        <v>23</v>
      </c>
      <c r="C48" s="19" t="s">
        <v>304</v>
      </c>
      <c r="D48" s="6" t="s">
        <v>496</v>
      </c>
      <c r="F48" s="10">
        <f>SUM(H48:S48)</f>
        <v>9828103.3360033967</v>
      </c>
      <c r="H48" s="10">
        <v>2750900.1750036739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3760416.040172271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7">
        <f>SUM(H49:S49)</f>
        <v>1</v>
      </c>
      <c r="H49" s="47">
        <f>IFERROR(H48/$F48,0)</f>
        <v>0.2799014297017281</v>
      </c>
      <c r="I49" s="47">
        <f>IFERROR(I48/$F48,0)</f>
        <v>5.3535223902690297E-2</v>
      </c>
      <c r="J49" s="47">
        <f>IFERROR(J48/$F48,0)</f>
        <v>0.28394465471000496</v>
      </c>
      <c r="K49" s="47">
        <f>IFERROR(K48/$F48,0)</f>
        <v>0</v>
      </c>
      <c r="M49" s="47">
        <f>IFERROR(M48/$F48,0)</f>
        <v>0.38261869168557666</v>
      </c>
      <c r="N49" s="47">
        <f>IFERROR(N48/$F48,0)</f>
        <v>0</v>
      </c>
      <c r="O49" s="47">
        <f>IFERROR(O48/$F48,0)</f>
        <v>0</v>
      </c>
      <c r="P49" s="47">
        <f>IFERROR(P48/$F48,0)</f>
        <v>0</v>
      </c>
      <c r="Q49" s="47">
        <f>IFERROR(Q48/$F48,0)</f>
        <v>0</v>
      </c>
      <c r="S49" s="47">
        <f>IFERROR(S48/$F48,0)</f>
        <v>0</v>
      </c>
    </row>
    <row r="50" spans="1:19" x14ac:dyDescent="0.2">
      <c r="C50" s="6"/>
      <c r="D50" s="6"/>
      <c r="F50" s="47"/>
      <c r="H50" s="47"/>
      <c r="I50" s="47"/>
      <c r="J50" s="47"/>
      <c r="K50" s="47"/>
      <c r="M50" s="47"/>
      <c r="N50" s="47"/>
      <c r="O50" s="47"/>
      <c r="P50" s="47"/>
      <c r="Q50" s="47"/>
      <c r="S50" s="47"/>
    </row>
    <row r="56" spans="1:19" ht="15" customHeight="1" x14ac:dyDescent="0.2">
      <c r="A56" s="244" t="s">
        <v>0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</row>
    <row r="57" spans="1:19" ht="15" customHeight="1" x14ac:dyDescent="0.2">
      <c r="A57" s="244" t="s">
        <v>509</v>
      </c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</row>
    <row r="59" spans="1:19" x14ac:dyDescent="0.2">
      <c r="H59" s="242" t="s">
        <v>293</v>
      </c>
      <c r="I59" s="242"/>
      <c r="J59" s="242"/>
      <c r="K59" s="242"/>
      <c r="M59" s="242" t="s">
        <v>294</v>
      </c>
      <c r="N59" s="242"/>
      <c r="O59" s="242"/>
      <c r="P59" s="242"/>
      <c r="Q59" s="242"/>
    </row>
    <row r="60" spans="1:19" x14ac:dyDescent="0.2">
      <c r="H60" s="26"/>
      <c r="I60" s="26"/>
      <c r="J60" s="26"/>
      <c r="K60" s="26" t="s">
        <v>218</v>
      </c>
      <c r="Q60" s="26" t="s">
        <v>295</v>
      </c>
      <c r="S60" s="19"/>
    </row>
    <row r="61" spans="1:19" x14ac:dyDescent="0.2">
      <c r="A61" s="26" t="s">
        <v>3</v>
      </c>
      <c r="C61" s="26" t="s">
        <v>11</v>
      </c>
      <c r="H61" s="26" t="s">
        <v>296</v>
      </c>
      <c r="I61" s="26" t="s">
        <v>296</v>
      </c>
      <c r="J61" s="19" t="s">
        <v>297</v>
      </c>
      <c r="K61" s="19" t="s">
        <v>298</v>
      </c>
      <c r="L61" s="40"/>
      <c r="M61" s="19" t="s">
        <v>11</v>
      </c>
      <c r="N61" s="19" t="s">
        <v>11</v>
      </c>
      <c r="O61" s="19" t="s">
        <v>11</v>
      </c>
      <c r="P61" s="19" t="s">
        <v>507</v>
      </c>
      <c r="Q61" s="19" t="s">
        <v>298</v>
      </c>
      <c r="R61" s="19"/>
      <c r="S61" s="19" t="s">
        <v>11</v>
      </c>
    </row>
    <row r="62" spans="1:19" x14ac:dyDescent="0.2">
      <c r="A62" s="116" t="s">
        <v>5</v>
      </c>
      <c r="C62" s="116" t="s">
        <v>500</v>
      </c>
      <c r="F62" s="116" t="s">
        <v>82</v>
      </c>
      <c r="H62" s="116" t="s">
        <v>508</v>
      </c>
      <c r="I62" s="116" t="s">
        <v>300</v>
      </c>
      <c r="J62" s="116" t="s">
        <v>301</v>
      </c>
      <c r="K62" s="116" t="s">
        <v>88</v>
      </c>
      <c r="L62" s="26"/>
      <c r="M62" s="18" t="s">
        <v>104</v>
      </c>
      <c r="N62" s="18" t="s">
        <v>112</v>
      </c>
      <c r="O62" s="18" t="s">
        <v>302</v>
      </c>
      <c r="P62" s="18" t="s">
        <v>303</v>
      </c>
      <c r="Q62" s="18" t="s">
        <v>88</v>
      </c>
      <c r="R62" s="19"/>
      <c r="S62" s="18" t="s">
        <v>216</v>
      </c>
    </row>
    <row r="63" spans="1:19" x14ac:dyDescent="0.2">
      <c r="F63" s="26" t="s">
        <v>64</v>
      </c>
      <c r="G63" s="26"/>
      <c r="H63" s="104" t="s">
        <v>13</v>
      </c>
      <c r="I63" s="104" t="s">
        <v>14</v>
      </c>
      <c r="J63" s="104" t="s">
        <v>15</v>
      </c>
      <c r="K63" s="104" t="s">
        <v>16</v>
      </c>
      <c r="M63" s="104" t="s">
        <v>65</v>
      </c>
      <c r="N63" s="104" t="s">
        <v>66</v>
      </c>
      <c r="O63" s="104" t="s">
        <v>67</v>
      </c>
      <c r="P63" s="104" t="s">
        <v>68</v>
      </c>
      <c r="Q63" s="104" t="s">
        <v>69</v>
      </c>
      <c r="R63" s="26"/>
      <c r="S63" s="104" t="s">
        <v>70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312</v>
      </c>
      <c r="D65" s="6" t="s">
        <v>496</v>
      </c>
      <c r="F65" s="10">
        <f>SUM(H65:S65)</f>
        <v>11511856.863178231</v>
      </c>
      <c r="H65" s="10">
        <v>1876062.8465172746</v>
      </c>
      <c r="I65" s="10">
        <v>358824.33559145458</v>
      </c>
      <c r="J65" s="10">
        <v>1903162.901798239</v>
      </c>
      <c r="K65" s="10">
        <v>0</v>
      </c>
      <c r="L65" s="10"/>
      <c r="M65" s="10">
        <v>2562756.4998644809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7">
        <f>SUM(H66:S66)</f>
        <v>1</v>
      </c>
      <c r="H66" s="47">
        <f>IFERROR(H65/$F65,0)</f>
        <v>0.16296787467172563</v>
      </c>
      <c r="I66" s="47">
        <f>IFERROR(I65/$F65,0)</f>
        <v>3.1169978905765269E-2</v>
      </c>
      <c r="J66" s="47">
        <f>IFERROR(J65/$F65,0)</f>
        <v>0.16532197406707572</v>
      </c>
      <c r="K66" s="47">
        <f>IFERROR(K65/$F65,0)</f>
        <v>0</v>
      </c>
      <c r="M66" s="47">
        <f>IFERROR(M65/$F65,0)</f>
        <v>0.22261886421309679</v>
      </c>
      <c r="N66" s="47">
        <f>IFERROR(N65/$F65,0)</f>
        <v>0.3037718613509538</v>
      </c>
      <c r="O66" s="47">
        <f>IFERROR(O65/$F65,0)</f>
        <v>8.9453922659795251E-2</v>
      </c>
      <c r="P66" s="47">
        <f>IFERROR(P65/$F65,0)</f>
        <v>2.4695524131587519E-2</v>
      </c>
      <c r="Q66" s="47">
        <f>IFERROR(Q65/$F65,0)</f>
        <v>0</v>
      </c>
      <c r="S66" s="47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324</v>
      </c>
      <c r="D68" s="6" t="s">
        <v>496</v>
      </c>
      <c r="F68" s="10">
        <f>SUM(H68:S68)</f>
        <v>569662.85770280566</v>
      </c>
      <c r="H68" s="10">
        <v>58652.492998155911</v>
      </c>
      <c r="I68" s="10">
        <v>11218.143288704559</v>
      </c>
      <c r="J68" s="10">
        <v>59499.738497189755</v>
      </c>
      <c r="K68" s="10">
        <v>47605.036446483493</v>
      </c>
      <c r="L68" s="10"/>
      <c r="M68" s="10">
        <v>76074.337112404552</v>
      </c>
      <c r="N68" s="10">
        <v>107062.88371532838</v>
      </c>
      <c r="O68" s="10">
        <v>49758.545919638709</v>
      </c>
      <c r="P68" s="10">
        <v>10627.502340751917</v>
      </c>
      <c r="Q68" s="10">
        <v>149164.17738414829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7">
        <f>SUM(H69:S69)</f>
        <v>0.99999999999999989</v>
      </c>
      <c r="H69" s="47">
        <f>IFERROR(H68/$F68,0)</f>
        <v>0.10296000907391972</v>
      </c>
      <c r="I69" s="47">
        <f>IFERROR(I68/$F68,0)</f>
        <v>1.969260087263244E-2</v>
      </c>
      <c r="J69" s="47">
        <f>IFERROR(J68/$F68,0)</f>
        <v>0.1044472843764564</v>
      </c>
      <c r="K69" s="47">
        <f>IFERROR(K68/$F68,0)</f>
        <v>8.3567035840204182E-2</v>
      </c>
      <c r="M69" s="47">
        <f>IFERROR(M68/$F68,0)</f>
        <v>0.13354273687278503</v>
      </c>
      <c r="N69" s="47">
        <f>IFERROR(N68/$F68,0)</f>
        <v>0.1879407833381746</v>
      </c>
      <c r="O69" s="47">
        <f>IFERROR(O68/$F68,0)</f>
        <v>8.7347358611885931E-2</v>
      </c>
      <c r="P69" s="47">
        <f>IFERROR(P68/$F68,0)</f>
        <v>1.8655775424095328E-2</v>
      </c>
      <c r="Q69" s="47">
        <f>IFERROR(Q68/$F68,0)</f>
        <v>0.26184641558984623</v>
      </c>
      <c r="S69" s="47">
        <f>IFERROR(S68/$F68,0)</f>
        <v>0</v>
      </c>
    </row>
    <row r="70" spans="1:19" x14ac:dyDescent="0.2">
      <c r="C70" s="19"/>
      <c r="D70" s="6"/>
      <c r="F70" s="47"/>
      <c r="H70" s="47"/>
      <c r="I70" s="47"/>
      <c r="J70" s="47"/>
      <c r="K70" s="47"/>
      <c r="M70" s="47"/>
      <c r="N70" s="47"/>
      <c r="O70" s="47"/>
      <c r="P70" s="47"/>
      <c r="Q70" s="47"/>
      <c r="S70" s="47"/>
    </row>
    <row r="71" spans="1:19" x14ac:dyDescent="0.2">
      <c r="A71" s="26">
        <f>A69+1</f>
        <v>29</v>
      </c>
      <c r="C71" s="19" t="s">
        <v>315</v>
      </c>
      <c r="D71" s="148" t="s">
        <v>495</v>
      </c>
      <c r="F71" s="10">
        <f>SUM(H71:S71)</f>
        <v>89821.237678983802</v>
      </c>
      <c r="G71" s="10"/>
      <c r="H71" s="10">
        <v>18566.813256393703</v>
      </c>
      <c r="I71" s="10">
        <v>3551.1733752117329</v>
      </c>
      <c r="J71" s="10">
        <v>20071.128377253117</v>
      </c>
      <c r="K71" s="10">
        <v>0</v>
      </c>
      <c r="L71" s="10"/>
      <c r="M71" s="10">
        <v>30269.97935001133</v>
      </c>
      <c r="N71" s="10">
        <v>17362.143320113923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48"/>
      <c r="F72" s="47">
        <f>SUM(H72:S72)</f>
        <v>1</v>
      </c>
      <c r="H72" s="47">
        <f>IFERROR(H71/$F71,0)</f>
        <v>0.20670849941692498</v>
      </c>
      <c r="I72" s="47">
        <f>IFERROR(I71/$F71,0)</f>
        <v>3.9536010268567359E-2</v>
      </c>
      <c r="J72" s="47">
        <f>IFERROR(J71/$F71,0)</f>
        <v>0.22345637731007709</v>
      </c>
      <c r="K72" s="47">
        <f>IFERROR(K71/$F71,0)</f>
        <v>0</v>
      </c>
      <c r="M72" s="47">
        <f>IFERROR(M71/$F71,0)</f>
        <v>0.33700247438355929</v>
      </c>
      <c r="N72" s="47">
        <f>IFERROR(N71/$F71,0)</f>
        <v>0.19329663862087132</v>
      </c>
      <c r="O72" s="47">
        <f>IFERROR(O71/$F71,0)</f>
        <v>0</v>
      </c>
      <c r="P72" s="47">
        <f>IFERROR(P71/$F71,0)</f>
        <v>0</v>
      </c>
      <c r="Q72" s="47">
        <f>IFERROR(Q71/$F71,0)</f>
        <v>0</v>
      </c>
      <c r="S72" s="47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314</v>
      </c>
      <c r="D74" s="6" t="s">
        <v>496</v>
      </c>
      <c r="F74" s="10">
        <f>SUM(H74:S74)</f>
        <v>11784194.286187442</v>
      </c>
      <c r="H74" s="10">
        <v>1911610.1507463453</v>
      </c>
      <c r="I74" s="10">
        <v>365623.27510765597</v>
      </c>
      <c r="J74" s="10">
        <v>1937643.8454195557</v>
      </c>
      <c r="K74" s="10">
        <v>14147.005606596334</v>
      </c>
      <c r="L74" s="10"/>
      <c r="M74" s="10">
        <v>2607655.6022690306</v>
      </c>
      <c r="N74" s="10">
        <v>3559212.481231798</v>
      </c>
      <c r="O74" s="10">
        <v>1053525.1175378759</v>
      </c>
      <c r="P74" s="10">
        <v>289922.42694153643</v>
      </c>
      <c r="Q74" s="10">
        <v>44854.381327047529</v>
      </c>
      <c r="R74" s="10"/>
      <c r="S74" s="10">
        <v>0</v>
      </c>
    </row>
    <row r="75" spans="1:19" x14ac:dyDescent="0.2">
      <c r="A75" s="26">
        <f>A74+1</f>
        <v>32</v>
      </c>
      <c r="C75" s="19"/>
      <c r="D75" s="6"/>
      <c r="F75" s="47">
        <f>SUM(H75:S75)</f>
        <v>0.99999999999999989</v>
      </c>
      <c r="H75" s="47">
        <f>IFERROR(H74/$F74,0)</f>
        <v>0.16221814613044805</v>
      </c>
      <c r="I75" s="47">
        <f>IFERROR(I74/$F74,0)</f>
        <v>3.1026582405910639E-2</v>
      </c>
      <c r="J75" s="47">
        <f>IFERROR(J74/$F74,0)</f>
        <v>0.16442735059882016</v>
      </c>
      <c r="K75" s="47">
        <f>IFERROR(K74/$F74,0)</f>
        <v>1.2005068198152847E-3</v>
      </c>
      <c r="M75" s="47">
        <f>IFERROR(M74/$F74,0)</f>
        <v>0.22128416580211435</v>
      </c>
      <c r="N75" s="47">
        <f>IFERROR(N74/$F74,0)</f>
        <v>0.30203273934507707</v>
      </c>
      <c r="O75" s="47">
        <f>IFERROR(O74/$F74,0)</f>
        <v>8.9401540058851522E-2</v>
      </c>
      <c r="P75" s="47">
        <f>IFERROR(P74/$F74,0)</f>
        <v>2.4602651645124519E-2</v>
      </c>
      <c r="Q75" s="47">
        <f>IFERROR(Q74/$F74,0)</f>
        <v>3.8063171938384033E-3</v>
      </c>
      <c r="S75" s="47">
        <f>IFERROR(S74/$F74,0)</f>
        <v>0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319</v>
      </c>
      <c r="D77" s="6" t="s">
        <v>496</v>
      </c>
      <c r="F77" s="10">
        <f>SUM(H77:S77)</f>
        <v>90714.658046140539</v>
      </c>
      <c r="H77" s="10">
        <v>13122.771190942414</v>
      </c>
      <c r="I77" s="10">
        <v>2509.9210628524297</v>
      </c>
      <c r="J77" s="10">
        <v>13312.331911349072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7">
        <f>SUM(H78:S78)</f>
        <v>1</v>
      </c>
      <c r="H78" s="47">
        <f>IFERROR(H77/$F77,0)</f>
        <v>0.14465987607281428</v>
      </c>
      <c r="I78" s="47">
        <f>IFERROR(I77/$F77,0)</f>
        <v>2.7668307602237766E-2</v>
      </c>
      <c r="J78" s="47">
        <f>IFERROR(J77/$F77,0)</f>
        <v>0.14674951323277843</v>
      </c>
      <c r="K78" s="47">
        <f>IFERROR(K77/$F77,0)</f>
        <v>0</v>
      </c>
      <c r="M78" s="47">
        <f>IFERROR(M77/$F77,0)</f>
        <v>0.17136165085287758</v>
      </c>
      <c r="N78" s="47">
        <f>IFERROR(N77/$F77,0)</f>
        <v>0.25740582782503058</v>
      </c>
      <c r="O78" s="47">
        <f>IFERROR(O77/$F77,0)</f>
        <v>0.2166340459275386</v>
      </c>
      <c r="P78" s="47">
        <f>IFERROR(P77/$F77,0)</f>
        <v>3.5520778486722748E-2</v>
      </c>
      <c r="Q78" s="47">
        <f>IFERROR(Q77/$F77,0)</f>
        <v>0</v>
      </c>
      <c r="S78" s="47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305</v>
      </c>
      <c r="D80" s="6" t="s">
        <v>496</v>
      </c>
      <c r="F80" s="10">
        <f>SUM(H80:S80)</f>
        <v>3916001.915570328</v>
      </c>
      <c r="H80" s="10">
        <v>1775393.1324474369</v>
      </c>
      <c r="I80" s="10">
        <v>339569.78698592697</v>
      </c>
      <c r="J80" s="10">
        <v>1801038.9961369645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7">
        <f>SUM(H81:S81)</f>
        <v>1</v>
      </c>
      <c r="H81" s="47">
        <f>IFERROR(H80/$F80,0)</f>
        <v>0.45336881102849713</v>
      </c>
      <c r="I81" s="47">
        <f>IFERROR(I80/$F80,0)</f>
        <v>8.6713386333078929E-2</v>
      </c>
      <c r="J81" s="47">
        <f>IFERROR(J80/$F80,0)</f>
        <v>0.45991780263842402</v>
      </c>
      <c r="K81" s="47">
        <f>IFERROR(K80/$F80,0)</f>
        <v>0</v>
      </c>
      <c r="M81" s="47">
        <f>IFERROR(M80/$F80,0)</f>
        <v>0</v>
      </c>
      <c r="N81" s="47">
        <f>IFERROR(N80/$F80,0)</f>
        <v>0</v>
      </c>
      <c r="O81" s="47">
        <f>IFERROR(O80/$F80,0)</f>
        <v>0</v>
      </c>
      <c r="P81" s="47">
        <f>IFERROR(P80/$F80,0)</f>
        <v>0</v>
      </c>
      <c r="Q81" s="47">
        <f>IFERROR(Q80/$F80,0)</f>
        <v>0</v>
      </c>
      <c r="S81" s="47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320</v>
      </c>
      <c r="D83" s="6" t="s">
        <v>496</v>
      </c>
      <c r="F83" s="10">
        <f>SUM(H83:S83)</f>
        <v>14437478.352962812</v>
      </c>
      <c r="H83" s="10">
        <v>2279749.08388513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3760416.040172271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7">
        <f>SUM(H84:S84)</f>
        <v>1</v>
      </c>
      <c r="H84" s="47">
        <f>IFERROR(H83/$F83,0)</f>
        <v>0.15790493520755911</v>
      </c>
      <c r="I84" s="47">
        <f>IFERROR(I83/$F83,0)</f>
        <v>3.0201618014901802E-2</v>
      </c>
      <c r="J84" s="47">
        <f>IFERROR(J83/$F83,0)</f>
        <v>0.16018589955862328</v>
      </c>
      <c r="K84" s="47">
        <f>IFERROR(K83/$F83,0)</f>
        <v>0</v>
      </c>
      <c r="M84" s="47">
        <f>IFERROR(M83/$F83,0)</f>
        <v>0.26046210759516536</v>
      </c>
      <c r="N84" s="47">
        <f>IFERROR(N83/$F83,0)</f>
        <v>0.39124543962375047</v>
      </c>
      <c r="O84" s="47">
        <f>IFERROR(O83/$F83,0)</f>
        <v>0</v>
      </c>
      <c r="P84" s="47">
        <f>IFERROR(P83/$F83,0)</f>
        <v>0</v>
      </c>
      <c r="Q84" s="47">
        <f>IFERROR(Q83/$F83,0)</f>
        <v>0</v>
      </c>
      <c r="S84" s="47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317</v>
      </c>
      <c r="D86" s="6" t="s">
        <v>496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</row>
    <row r="87" spans="1:34" x14ac:dyDescent="0.2">
      <c r="A87" s="26">
        <f>A86+1</f>
        <v>40</v>
      </c>
      <c r="C87" s="19"/>
      <c r="D87" s="6"/>
      <c r="F87" s="47">
        <f>SUM(H87:S87)</f>
        <v>1</v>
      </c>
      <c r="H87" s="47">
        <f>IFERROR(H86/$F86,0)</f>
        <v>1</v>
      </c>
      <c r="I87" s="47">
        <f>IFERROR(I86/$F86,0)</f>
        <v>0</v>
      </c>
      <c r="J87" s="47">
        <f>IFERROR(J86/$F86,0)</f>
        <v>0</v>
      </c>
      <c r="K87" s="47">
        <f>IFERROR(K86/$F86,0)</f>
        <v>0</v>
      </c>
      <c r="M87" s="47">
        <f>IFERROR(M86/$F86,0)</f>
        <v>0</v>
      </c>
      <c r="N87" s="47">
        <f>IFERROR(N86/$F86,0)</f>
        <v>0</v>
      </c>
      <c r="O87" s="47">
        <f>IFERROR(O86/$F86,0)</f>
        <v>0</v>
      </c>
      <c r="P87" s="47">
        <f>IFERROR(P86/$F86,0)</f>
        <v>0</v>
      </c>
      <c r="Q87" s="47">
        <f>IFERROR(Q86/$F86,0)</f>
        <v>0</v>
      </c>
      <c r="S87" s="47">
        <f>IFERROR(S86/$F86,0)</f>
        <v>0</v>
      </c>
    </row>
    <row r="88" spans="1:34" x14ac:dyDescent="0.2">
      <c r="C88" s="6"/>
      <c r="D88" s="6"/>
    </row>
    <row r="89" spans="1:34" x14ac:dyDescent="0.2">
      <c r="A89" s="26">
        <f>A87+1</f>
        <v>41</v>
      </c>
      <c r="C89" s="19" t="s">
        <v>306</v>
      </c>
      <c r="D89" s="148" t="s">
        <v>495</v>
      </c>
      <c r="F89" s="10">
        <f>SUM(H89:S89)</f>
        <v>6844489.4671430998</v>
      </c>
      <c r="H89" s="10">
        <v>1775393.1324474369</v>
      </c>
      <c r="I89" s="10">
        <v>339569.78698592697</v>
      </c>
      <c r="J89" s="10">
        <v>1801038.9961369645</v>
      </c>
      <c r="K89" s="10">
        <v>0</v>
      </c>
      <c r="L89" s="10"/>
      <c r="M89" s="10">
        <v>2928487.5515727717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</row>
    <row r="90" spans="1:34" x14ac:dyDescent="0.2">
      <c r="A90" s="26">
        <f>A89+1</f>
        <v>42</v>
      </c>
      <c r="C90" s="19"/>
      <c r="D90" s="148"/>
      <c r="F90" s="47">
        <f>SUM(H90:S90)</f>
        <v>1</v>
      </c>
      <c r="H90" s="47">
        <f>IFERROR(H89/$F89,0)</f>
        <v>0.2593901475004371</v>
      </c>
      <c r="I90" s="47">
        <f>IFERROR(I89/$F89,0)</f>
        <v>4.9612142529552886E-2</v>
      </c>
      <c r="J90" s="47">
        <f>IFERROR(J89/$F89,0)</f>
        <v>0.26313708345711295</v>
      </c>
      <c r="K90" s="47">
        <f>IFERROR(K89/$F89,0)</f>
        <v>0</v>
      </c>
      <c r="M90" s="47">
        <f>IFERROR(M89/$F89,0)</f>
        <v>0.42786062651289708</v>
      </c>
      <c r="N90" s="47">
        <f>IFERROR(N89/$F89,0)</f>
        <v>0</v>
      </c>
      <c r="O90" s="47">
        <f>IFERROR(O89/$F89,0)</f>
        <v>0</v>
      </c>
      <c r="P90" s="47">
        <f>IFERROR(P89/$F89,0)</f>
        <v>0</v>
      </c>
      <c r="Q90" s="47">
        <f>IFERROR(Q89/$F89,0)</f>
        <v>0</v>
      </c>
      <c r="S90" s="47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</row>
    <row r="104" spans="2:2" x14ac:dyDescent="0.2">
      <c r="B104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75" firstPageNumber="9" fitToHeight="2" orientation="landscape" useFirstPageNumber="1" r:id="rId1"/>
  <headerFooter>
    <oddHeader>&amp;R&amp;"Arial,Regular"&amp;10Filed: 2025-02-28
EB-2025-0064
Phase 3 Exhibit 7
Tab 3
Schedule 6
Attachment 12
Page &amp;P of 26</oddHeader>
  </headerFooter>
  <rowBreaks count="1" manualBreakCount="1">
    <brk id="4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A70F-719F-43D2-89FA-A89DD6C43BAE}">
  <dimension ref="A3:L82"/>
  <sheetViews>
    <sheetView view="pageBreakPreview" zoomScaleNormal="70" zoomScaleSheetLayoutView="10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4.28515625" style="26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2.7109375" style="6" bestFit="1" customWidth="1"/>
    <col min="9" max="11" width="13.140625" style="6" bestFit="1" customWidth="1"/>
    <col min="12" max="12" width="12.7109375" style="6" customWidth="1"/>
    <col min="13" max="16384" width="8.7109375" style="1"/>
  </cols>
  <sheetData>
    <row r="3" spans="1:12" ht="13.5" customHeight="1" x14ac:dyDescent="0.2">
      <c r="A3" s="245" t="s">
        <v>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12" ht="13.5" customHeight="1" x14ac:dyDescent="0.2">
      <c r="A4" s="245" t="s">
        <v>510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ht="13.5" customHeight="1" x14ac:dyDescent="0.2">
      <c r="C5" s="1"/>
      <c r="F5" s="1"/>
      <c r="G5" s="1"/>
    </row>
    <row r="6" spans="1:12" ht="13.5" customHeight="1" x14ac:dyDescent="0.2">
      <c r="D6" s="26"/>
      <c r="E6" s="26"/>
      <c r="F6" s="19"/>
      <c r="G6" s="19"/>
    </row>
    <row r="7" spans="1:12" ht="13.5" customHeight="1" x14ac:dyDescent="0.2">
      <c r="D7" s="26"/>
      <c r="E7" s="26"/>
      <c r="F7" s="19"/>
      <c r="G7" s="19"/>
    </row>
    <row r="9" spans="1:12" ht="13.5" customHeight="1" x14ac:dyDescent="0.2">
      <c r="A9" s="26" t="s">
        <v>3</v>
      </c>
      <c r="C9" s="1"/>
      <c r="D9" s="26"/>
      <c r="H9" s="246" t="s">
        <v>331</v>
      </c>
      <c r="I9" s="246"/>
      <c r="J9" s="246"/>
      <c r="K9" s="246"/>
      <c r="L9" s="246"/>
    </row>
    <row r="10" spans="1:12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335</v>
      </c>
      <c r="I10" s="116" t="s">
        <v>336</v>
      </c>
      <c r="J10" s="116" t="s">
        <v>337</v>
      </c>
      <c r="K10" s="116" t="s">
        <v>338</v>
      </c>
      <c r="L10" s="116" t="s">
        <v>512</v>
      </c>
    </row>
    <row r="11" spans="1:12" ht="13.5" customHeight="1" x14ac:dyDescent="0.2">
      <c r="C11" s="1"/>
      <c r="D11" s="26"/>
      <c r="F11" s="26" t="s">
        <v>64</v>
      </c>
      <c r="G11" s="26"/>
      <c r="H11" s="26" t="s">
        <v>13</v>
      </c>
      <c r="I11" s="119" t="s">
        <v>14</v>
      </c>
      <c r="J11" s="119" t="s">
        <v>15</v>
      </c>
      <c r="K11" s="119" t="s">
        <v>16</v>
      </c>
      <c r="L11" s="119" t="s">
        <v>65</v>
      </c>
    </row>
    <row r="12" spans="1:12" ht="13.5" customHeight="1" x14ac:dyDescent="0.2">
      <c r="C12" s="1"/>
      <c r="D12" s="26"/>
    </row>
    <row r="13" spans="1:12" ht="13.5" customHeight="1" x14ac:dyDescent="0.2">
      <c r="A13" s="26">
        <v>1</v>
      </c>
      <c r="C13" s="26" t="s">
        <v>357</v>
      </c>
      <c r="D13" s="26" t="s">
        <v>496</v>
      </c>
      <c r="F13" s="35">
        <f>SUM(H13:L13)</f>
        <v>67317.433307812898</v>
      </c>
      <c r="H13" s="38">
        <v>3854.1306153863579</v>
      </c>
      <c r="I13" s="38">
        <v>8141.8750568145715</v>
      </c>
      <c r="J13" s="17">
        <v>33594.177588709237</v>
      </c>
      <c r="K13" s="17">
        <v>21727.250046902733</v>
      </c>
      <c r="L13" s="17">
        <v>0</v>
      </c>
    </row>
    <row r="14" spans="1:12" ht="13.5" customHeight="1" x14ac:dyDescent="0.2">
      <c r="A14" s="26">
        <f>A13+1</f>
        <v>2</v>
      </c>
      <c r="C14" s="1"/>
      <c r="D14" s="26"/>
      <c r="F14" s="139">
        <f>SUM(H14:L14)</f>
        <v>1</v>
      </c>
      <c r="H14" s="159">
        <f t="shared" ref="H14:I14" si="0">H13/$F13</f>
        <v>5.7253083280271851E-2</v>
      </c>
      <c r="I14" s="159">
        <f t="shared" si="0"/>
        <v>0.12094749690745593</v>
      </c>
      <c r="J14" s="159">
        <f>J13/$F13</f>
        <v>0.49904127263881104</v>
      </c>
      <c r="K14" s="159">
        <f>K13/$F13</f>
        <v>0.32275814717346119</v>
      </c>
      <c r="L14" s="159">
        <f>L13/$F13</f>
        <v>0</v>
      </c>
    </row>
    <row r="15" spans="1:12" ht="13.5" customHeight="1" x14ac:dyDescent="0.2">
      <c r="D15" s="26"/>
    </row>
    <row r="16" spans="1:12" ht="13.5" customHeight="1" x14ac:dyDescent="0.2">
      <c r="A16" s="26">
        <f>A14+1</f>
        <v>3</v>
      </c>
      <c r="C16" s="19" t="s">
        <v>378</v>
      </c>
      <c r="D16" s="26" t="s">
        <v>495</v>
      </c>
      <c r="F16" s="35">
        <f>SUM(H16:L16)</f>
        <v>18533.950357628506</v>
      </c>
      <c r="H16" s="38">
        <v>647.23650896029574</v>
      </c>
      <c r="I16" s="38">
        <v>830.40562283639679</v>
      </c>
      <c r="J16" s="17">
        <v>2864.8668932861488</v>
      </c>
      <c r="K16" s="17">
        <v>4472.5161039693839</v>
      </c>
      <c r="L16" s="17">
        <v>9718.9252285762832</v>
      </c>
    </row>
    <row r="17" spans="1:12" ht="13.5" customHeight="1" x14ac:dyDescent="0.2">
      <c r="A17" s="26">
        <f>A16+1</f>
        <v>4</v>
      </c>
      <c r="C17" s="1"/>
      <c r="D17" s="26"/>
      <c r="F17" s="139">
        <f>SUM(H17:L17)</f>
        <v>1</v>
      </c>
      <c r="H17" s="159">
        <f t="shared" ref="H17:I17" si="1">H16/$F16</f>
        <v>3.4921670581355341E-2</v>
      </c>
      <c r="I17" s="159">
        <f t="shared" si="1"/>
        <v>4.4804567122119485E-2</v>
      </c>
      <c r="J17" s="159">
        <f>J16/$F16</f>
        <v>0.15457400273584848</v>
      </c>
      <c r="K17" s="159">
        <f>K16/$F16</f>
        <v>0.24131477735012455</v>
      </c>
      <c r="L17" s="159">
        <f>L16/$F16</f>
        <v>0.5243849822105523</v>
      </c>
    </row>
    <row r="18" spans="1:12" ht="13.5" customHeight="1" x14ac:dyDescent="0.2">
      <c r="D18" s="26"/>
    </row>
    <row r="19" spans="1:12" ht="13.5" customHeight="1" x14ac:dyDescent="0.2">
      <c r="A19" s="26">
        <f>A17+1</f>
        <v>5</v>
      </c>
      <c r="C19" s="26" t="s">
        <v>513</v>
      </c>
      <c r="D19" s="26" t="s">
        <v>495</v>
      </c>
      <c r="F19" s="35">
        <f>SUM(H19:L19)</f>
        <v>-7449.4151202177381</v>
      </c>
      <c r="H19" s="38">
        <v>-1498.8754307544818</v>
      </c>
      <c r="I19" s="38">
        <v>-5578.3288292312427</v>
      </c>
      <c r="J19" s="17">
        <v>-372.21086023201303</v>
      </c>
      <c r="K19" s="17">
        <v>0</v>
      </c>
      <c r="L19" s="17">
        <v>0</v>
      </c>
    </row>
    <row r="20" spans="1:12" ht="13.5" customHeight="1" x14ac:dyDescent="0.2">
      <c r="A20" s="26">
        <f>A19+1</f>
        <v>6</v>
      </c>
      <c r="C20" s="1"/>
      <c r="D20" s="26"/>
      <c r="F20" s="139">
        <f>SUM(H20:L20)</f>
        <v>0.99999999999999989</v>
      </c>
      <c r="H20" s="159">
        <f t="shared" ref="H20:I20" si="2">H19/$F19</f>
        <v>0.20120712922636419</v>
      </c>
      <c r="I20" s="159">
        <f t="shared" si="2"/>
        <v>0.74882775885205255</v>
      </c>
      <c r="J20" s="159">
        <f>J19/$F19</f>
        <v>4.9965111921583143E-2</v>
      </c>
      <c r="K20" s="159">
        <f>K19/$F19</f>
        <v>0</v>
      </c>
      <c r="L20" s="159">
        <f>L19/$F19</f>
        <v>0</v>
      </c>
    </row>
    <row r="21" spans="1:12" ht="13.5" customHeight="1" x14ac:dyDescent="0.2">
      <c r="C21" s="1"/>
      <c r="D21" s="26"/>
      <c r="F21" s="139"/>
      <c r="H21" s="160"/>
      <c r="I21" s="160"/>
      <c r="J21" s="139"/>
      <c r="K21" s="139"/>
      <c r="L21" s="139"/>
    </row>
    <row r="22" spans="1:12" ht="13.5" customHeight="1" x14ac:dyDescent="0.2">
      <c r="A22" s="26">
        <f>A20+1</f>
        <v>7</v>
      </c>
      <c r="C22" s="26" t="s">
        <v>514</v>
      </c>
      <c r="D22" s="26" t="s">
        <v>495</v>
      </c>
      <c r="F22" s="35">
        <f>SUM(H22:L22)</f>
        <v>15491.673288166035</v>
      </c>
      <c r="H22" s="38">
        <v>925.77960019655302</v>
      </c>
      <c r="I22" s="38">
        <v>1924.0140421745812</v>
      </c>
      <c r="J22" s="17">
        <v>8076.0953103693055</v>
      </c>
      <c r="K22" s="17">
        <v>4565.7843354255956</v>
      </c>
      <c r="L22" s="17">
        <v>0</v>
      </c>
    </row>
    <row r="23" spans="1:12" ht="13.5" customHeight="1" x14ac:dyDescent="0.2">
      <c r="A23" s="26">
        <f>A22+1</f>
        <v>8</v>
      </c>
      <c r="C23" s="1"/>
      <c r="D23" s="26"/>
      <c r="F23" s="139">
        <f>SUM(H23:L23)</f>
        <v>1</v>
      </c>
      <c r="H23" s="159">
        <f t="shared" ref="H23:I23" si="3">H22/$F22</f>
        <v>5.9759819547946999E-2</v>
      </c>
      <c r="I23" s="159">
        <f t="shared" si="3"/>
        <v>0.12419665754533567</v>
      </c>
      <c r="J23" s="159">
        <f>J22/$F22</f>
        <v>0.52131846316037211</v>
      </c>
      <c r="K23" s="159">
        <f>K22/$F22</f>
        <v>0.29472505974634527</v>
      </c>
      <c r="L23" s="159">
        <f>L22/$F22</f>
        <v>0</v>
      </c>
    </row>
    <row r="24" spans="1:12" ht="13.5" customHeight="1" x14ac:dyDescent="0.2">
      <c r="C24" s="1"/>
      <c r="D24" s="26"/>
      <c r="F24" s="139"/>
      <c r="H24" s="160"/>
      <c r="I24" s="160"/>
      <c r="J24" s="139"/>
      <c r="K24" s="139"/>
      <c r="L24" s="139"/>
    </row>
    <row r="25" spans="1:12" ht="13.5" customHeight="1" x14ac:dyDescent="0.2">
      <c r="A25" s="26">
        <f>A23+1</f>
        <v>9</v>
      </c>
      <c r="C25" s="26" t="s">
        <v>374</v>
      </c>
      <c r="D25" s="26" t="s">
        <v>495</v>
      </c>
      <c r="F25" s="35">
        <f>SUM(H25:L25)</f>
        <v>100</v>
      </c>
      <c r="H25" s="38">
        <f>'Attach 12 p.13-14'!F22</f>
        <v>0</v>
      </c>
      <c r="I25" s="38">
        <f>'Attach 12 p.15-16'!F22</f>
        <v>0</v>
      </c>
      <c r="J25" s="17">
        <f>'Attach 12 p.17-18'!F22</f>
        <v>40</v>
      </c>
      <c r="K25" s="17">
        <f>'Attach 12 p.19-20'!F22</f>
        <v>0</v>
      </c>
      <c r="L25" s="17">
        <f>'Attach 12 p.21-22'!F22</f>
        <v>60</v>
      </c>
    </row>
    <row r="26" spans="1:12" ht="13.5" customHeight="1" x14ac:dyDescent="0.2">
      <c r="A26" s="26">
        <f>A25+1</f>
        <v>10</v>
      </c>
      <c r="C26" s="1"/>
      <c r="D26" s="26"/>
      <c r="F26" s="139">
        <f>SUM(H26:L26)</f>
        <v>1</v>
      </c>
      <c r="H26" s="159">
        <f t="shared" ref="H26:I26" si="4">H25/$F25</f>
        <v>0</v>
      </c>
      <c r="I26" s="159">
        <f t="shared" si="4"/>
        <v>0</v>
      </c>
      <c r="J26" s="159">
        <f>J25/$F25</f>
        <v>0.4</v>
      </c>
      <c r="K26" s="159">
        <f>K25/$F25</f>
        <v>0</v>
      </c>
      <c r="L26" s="159">
        <f>L25/$F25</f>
        <v>0.6</v>
      </c>
    </row>
    <row r="27" spans="1:12" ht="13.5" customHeight="1" x14ac:dyDescent="0.2">
      <c r="C27" s="1"/>
      <c r="D27" s="26"/>
      <c r="F27" s="139"/>
      <c r="H27" s="160"/>
      <c r="I27" s="160"/>
      <c r="J27" s="139"/>
      <c r="K27" s="139"/>
      <c r="L27" s="139"/>
    </row>
    <row r="28" spans="1:12" ht="13.5" customHeight="1" x14ac:dyDescent="0.2">
      <c r="A28" s="26">
        <f>A26+1</f>
        <v>11</v>
      </c>
      <c r="C28" s="26" t="s">
        <v>366</v>
      </c>
      <c r="D28" s="26" t="s">
        <v>495</v>
      </c>
      <c r="F28" s="35">
        <f>SUM(H28:L28)</f>
        <v>221666.95320689923</v>
      </c>
      <c r="G28" s="17"/>
      <c r="H28" s="38">
        <f>'Attach 12 p.13-14'!F25</f>
        <v>5959.7305605315451</v>
      </c>
      <c r="I28" s="38">
        <f>'Attach 12 p.15-16'!F25</f>
        <v>11708.599158945412</v>
      </c>
      <c r="J28" s="17">
        <f>'Attach 12 p.17-18'!F25</f>
        <v>75290.199590583419</v>
      </c>
      <c r="K28" s="17">
        <f>'Attach 12 p.19-20'!F25</f>
        <v>48171.346107688369</v>
      </c>
      <c r="L28" s="17">
        <f>'Attach 12 p.21-22'!F25</f>
        <v>80537.077789150469</v>
      </c>
    </row>
    <row r="29" spans="1:12" ht="13.5" customHeight="1" x14ac:dyDescent="0.2">
      <c r="A29" s="26">
        <f>A28+1</f>
        <v>12</v>
      </c>
      <c r="C29" s="1"/>
      <c r="D29" s="26"/>
      <c r="F29" s="139">
        <f>SUM(H29:L29)</f>
        <v>0.99999999999999989</v>
      </c>
      <c r="H29" s="159">
        <f t="shared" ref="H29:I29" si="5">H28/$F28</f>
        <v>2.6885967774225954E-2</v>
      </c>
      <c r="I29" s="159">
        <f t="shared" si="5"/>
        <v>5.2820679806145278E-2</v>
      </c>
      <c r="J29" s="159">
        <f>J28/$F28</f>
        <v>0.33965459668816372</v>
      </c>
      <c r="K29" s="159">
        <f>K28/$F28</f>
        <v>0.21731406242917164</v>
      </c>
      <c r="L29" s="159">
        <f>L28/$F28</f>
        <v>0.36332469330229333</v>
      </c>
    </row>
    <row r="30" spans="1:12" ht="13.5" customHeight="1" x14ac:dyDescent="0.2">
      <c r="D30" s="26"/>
    </row>
    <row r="31" spans="1:12" ht="13.5" customHeight="1" x14ac:dyDescent="0.2">
      <c r="A31" s="26">
        <f>A29+1</f>
        <v>13</v>
      </c>
      <c r="C31" s="26" t="s">
        <v>372</v>
      </c>
      <c r="D31" s="26" t="s">
        <v>495</v>
      </c>
      <c r="F31" s="35">
        <f>SUM(H31:L31)</f>
        <v>41301.953788871215</v>
      </c>
      <c r="H31" s="38">
        <f>'Attach 12 p.13-14'!F28</f>
        <v>1364.4207145280918</v>
      </c>
      <c r="I31" s="38">
        <f>'Attach 12 p.15-16'!F28</f>
        <v>2607.5129133015721</v>
      </c>
      <c r="J31" s="17">
        <f>'Attach 12 p.17-18'!F28</f>
        <v>17236.938294268166</v>
      </c>
      <c r="K31" s="17">
        <f>'Attach 12 p.19-20'!F28</f>
        <v>8126.7243772646834</v>
      </c>
      <c r="L31" s="17">
        <f>'Attach 12 p.21-22'!F28</f>
        <v>11966.3574895087</v>
      </c>
    </row>
    <row r="32" spans="1:12" ht="13.5" customHeight="1" x14ac:dyDescent="0.2">
      <c r="A32" s="26">
        <f>A31+1</f>
        <v>14</v>
      </c>
      <c r="C32" s="1"/>
      <c r="D32" s="26"/>
      <c r="F32" s="139">
        <f>SUM(H32:L32)</f>
        <v>1</v>
      </c>
      <c r="H32" s="159">
        <f t="shared" ref="H32:I32" si="6">H31/$F31</f>
        <v>3.3035258368230853E-2</v>
      </c>
      <c r="I32" s="159">
        <f t="shared" si="6"/>
        <v>6.3132919247131714E-2</v>
      </c>
      <c r="J32" s="159">
        <f>J31/$F31</f>
        <v>0.41733953755264352</v>
      </c>
      <c r="K32" s="159">
        <f>K31/$F31</f>
        <v>0.19676367899705569</v>
      </c>
      <c r="L32" s="159">
        <f>L31/$F31</f>
        <v>0.2897286058349382</v>
      </c>
    </row>
    <row r="33" spans="1:12" ht="13.5" customHeight="1" x14ac:dyDescent="0.2">
      <c r="D33" s="26"/>
    </row>
    <row r="34" spans="1:12" ht="13.5" customHeight="1" x14ac:dyDescent="0.2">
      <c r="A34" s="26">
        <f>A32+1</f>
        <v>15</v>
      </c>
      <c r="C34" s="26" t="s">
        <v>368</v>
      </c>
      <c r="D34" s="26" t="s">
        <v>495</v>
      </c>
      <c r="F34" s="35">
        <f>SUM(H34:L34)</f>
        <v>18953.944151269141</v>
      </c>
      <c r="H34" s="38">
        <f>'Attach 12 p.13-14'!F31</f>
        <v>0</v>
      </c>
      <c r="I34" s="38">
        <f>'Attach 12 p.15-16'!F31</f>
        <v>1814.0992835209827</v>
      </c>
      <c r="J34" s="17">
        <f>'Attach 12 p.17-18'!F31</f>
        <v>0</v>
      </c>
      <c r="K34" s="17">
        <f>'Attach 12 p.19-20'!F31</f>
        <v>3822.5726057215443</v>
      </c>
      <c r="L34" s="17">
        <f>'Attach 12 p.21-22'!F31</f>
        <v>13317.272262026612</v>
      </c>
    </row>
    <row r="35" spans="1:12" ht="13.5" customHeight="1" x14ac:dyDescent="0.2">
      <c r="A35" s="26">
        <f>A34+1</f>
        <v>16</v>
      </c>
      <c r="C35" s="1"/>
      <c r="D35" s="26"/>
      <c r="F35" s="139">
        <f>SUM(H35:L35)</f>
        <v>0.99999999999999989</v>
      </c>
      <c r="H35" s="159">
        <f t="shared" ref="H35:I35" si="7">H34/$F34</f>
        <v>0</v>
      </c>
      <c r="I35" s="159">
        <f t="shared" si="7"/>
        <v>9.5710912148040284E-2</v>
      </c>
      <c r="J35" s="159">
        <f>J34/$F34</f>
        <v>0</v>
      </c>
      <c r="K35" s="159">
        <f>K34/$F34</f>
        <v>0.20167689506806888</v>
      </c>
      <c r="L35" s="159">
        <f>L34/$F34</f>
        <v>0.70261219278389075</v>
      </c>
    </row>
    <row r="36" spans="1:12" ht="13.5" customHeight="1" x14ac:dyDescent="0.2">
      <c r="D36" s="26"/>
    </row>
    <row r="37" spans="1:12" ht="13.5" customHeight="1" x14ac:dyDescent="0.2">
      <c r="A37" s="26">
        <f>A35+1</f>
        <v>17</v>
      </c>
      <c r="C37" s="26" t="s">
        <v>344</v>
      </c>
      <c r="D37" s="26" t="s">
        <v>495</v>
      </c>
      <c r="F37" s="35">
        <f>SUM(H37:L37)</f>
        <v>161486.41315728414</v>
      </c>
      <c r="H37" s="38">
        <v>27530.517387322485</v>
      </c>
      <c r="I37" s="38">
        <v>118942.25897282068</v>
      </c>
      <c r="J37" s="17">
        <v>15013.636797140984</v>
      </c>
      <c r="K37" s="17">
        <v>0</v>
      </c>
      <c r="L37" s="17">
        <v>0</v>
      </c>
    </row>
    <row r="38" spans="1:12" ht="13.5" customHeight="1" x14ac:dyDescent="0.2">
      <c r="A38" s="26">
        <f>A37+1</f>
        <v>18</v>
      </c>
      <c r="C38" s="1"/>
      <c r="D38" s="26"/>
      <c r="F38" s="139">
        <f>SUM(H38:L38)</f>
        <v>1</v>
      </c>
      <c r="H38" s="159">
        <f t="shared" ref="H38:I38" si="8">H37/$F37</f>
        <v>0.17048194240656259</v>
      </c>
      <c r="I38" s="159">
        <f t="shared" si="8"/>
        <v>0.73654654064904879</v>
      </c>
      <c r="J38" s="159">
        <f>J37/$F37</f>
        <v>9.2971516944388613E-2</v>
      </c>
      <c r="K38" s="159">
        <f>K37/$F37</f>
        <v>0</v>
      </c>
      <c r="L38" s="159">
        <f>L37/$F37</f>
        <v>0</v>
      </c>
    </row>
    <row r="39" spans="1:12" ht="13.5" customHeight="1" x14ac:dyDescent="0.2">
      <c r="D39" s="26"/>
    </row>
    <row r="40" spans="1:12" ht="13.5" customHeight="1" x14ac:dyDescent="0.2">
      <c r="A40" s="26">
        <f>A38+1</f>
        <v>19</v>
      </c>
      <c r="C40" s="26" t="s">
        <v>346</v>
      </c>
      <c r="D40" s="26" t="s">
        <v>495</v>
      </c>
      <c r="F40" s="35">
        <f>SUM(H40:L40)</f>
        <v>40327</v>
      </c>
      <c r="G40" s="17"/>
      <c r="H40" s="38">
        <v>1936</v>
      </c>
      <c r="I40" s="38">
        <v>4921</v>
      </c>
      <c r="J40" s="17">
        <v>19702</v>
      </c>
      <c r="K40" s="17">
        <v>13768</v>
      </c>
      <c r="L40" s="17">
        <f>0</f>
        <v>0</v>
      </c>
    </row>
    <row r="41" spans="1:12" ht="13.5" customHeight="1" x14ac:dyDescent="0.2">
      <c r="A41" s="26">
        <f>A40+1</f>
        <v>20</v>
      </c>
      <c r="C41" s="1"/>
      <c r="D41" s="26"/>
      <c r="F41" s="139">
        <f>SUM(H41:L41)</f>
        <v>1</v>
      </c>
      <c r="H41" s="159">
        <f>H40/$F40</f>
        <v>4.8007538373794234E-2</v>
      </c>
      <c r="I41" s="159">
        <f>I40/$F40</f>
        <v>0.12202742579413296</v>
      </c>
      <c r="J41" s="159">
        <f>J40/$F40</f>
        <v>0.48855605425645349</v>
      </c>
      <c r="K41" s="159">
        <f>K40/$F40</f>
        <v>0.34140898157561933</v>
      </c>
      <c r="L41" s="159">
        <f>L40/$F40</f>
        <v>0</v>
      </c>
    </row>
    <row r="42" spans="1:12" ht="13.5" customHeight="1" x14ac:dyDescent="0.2">
      <c r="D42" s="26"/>
    </row>
    <row r="43" spans="1:12" ht="13.5" customHeight="1" x14ac:dyDescent="0.2">
      <c r="A43" s="26">
        <f>A41+1</f>
        <v>21</v>
      </c>
      <c r="C43" s="26" t="s">
        <v>360</v>
      </c>
      <c r="D43" s="26" t="s">
        <v>495</v>
      </c>
      <c r="F43" s="35">
        <f>SUM(H43:L43)</f>
        <v>399181.16683725693</v>
      </c>
      <c r="H43" s="38">
        <f>'Attach 12 p.13-14'!F51</f>
        <v>20129.451930563151</v>
      </c>
      <c r="I43" s="38">
        <f>'Attach 12 p.15-16'!F51</f>
        <v>44962.15277218791</v>
      </c>
      <c r="J43" s="17">
        <f>'Attach 12 p.17-18'!F51</f>
        <v>194815.63586851407</v>
      </c>
      <c r="K43" s="17">
        <f>'Attach 12 p.19-20'!F51</f>
        <v>107440.39918524904</v>
      </c>
      <c r="L43" s="17">
        <f>'Attach 12 p.21-22'!F51</f>
        <v>31833.527080742751</v>
      </c>
    </row>
    <row r="44" spans="1:12" ht="13.5" customHeight="1" x14ac:dyDescent="0.2">
      <c r="A44" s="26">
        <f>A43+1</f>
        <v>22</v>
      </c>
      <c r="C44" s="1"/>
      <c r="D44" s="26"/>
      <c r="F44" s="139">
        <f>SUM(H44:L44)</f>
        <v>1</v>
      </c>
      <c r="H44" s="159">
        <f>H43/$F43</f>
        <v>5.0426857785026147E-2</v>
      </c>
      <c r="I44" s="159">
        <f>I43/$F43</f>
        <v>0.11263595707289124</v>
      </c>
      <c r="J44" s="159">
        <f>J43/$F43</f>
        <v>0.48803814421420061</v>
      </c>
      <c r="K44" s="159">
        <f>K43/$F43</f>
        <v>0.2691519743692008</v>
      </c>
      <c r="L44" s="159">
        <f>L43/$F43</f>
        <v>7.9747066558681204E-2</v>
      </c>
    </row>
    <row r="49" spans="1:12" ht="13.5" customHeight="1" x14ac:dyDescent="0.2">
      <c r="A49" s="245" t="s">
        <v>0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</row>
    <row r="50" spans="1:12" ht="13.5" customHeight="1" x14ac:dyDescent="0.2">
      <c r="A50" s="245" t="s">
        <v>515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</row>
    <row r="51" spans="1:12" ht="13.5" customHeight="1" x14ac:dyDescent="0.2">
      <c r="C51" s="1"/>
      <c r="F51" s="1"/>
      <c r="G51" s="1"/>
    </row>
    <row r="52" spans="1:12" ht="13.5" customHeight="1" x14ac:dyDescent="0.2">
      <c r="D52" s="26"/>
      <c r="E52" s="26"/>
      <c r="F52" s="19"/>
      <c r="G52" s="19"/>
    </row>
    <row r="53" spans="1:12" ht="13.5" customHeight="1" x14ac:dyDescent="0.2">
      <c r="D53" s="26"/>
      <c r="E53" s="26"/>
      <c r="F53" s="19"/>
      <c r="G53" s="19"/>
    </row>
    <row r="55" spans="1:12" ht="13.5" customHeight="1" x14ac:dyDescent="0.2">
      <c r="A55" s="26" t="s">
        <v>3</v>
      </c>
      <c r="C55" s="1"/>
      <c r="D55" s="26"/>
      <c r="H55" s="246" t="s">
        <v>331</v>
      </c>
      <c r="I55" s="246"/>
      <c r="J55" s="246"/>
      <c r="K55" s="246"/>
      <c r="L55" s="246"/>
    </row>
    <row r="56" spans="1:12" ht="13.5" customHeight="1" x14ac:dyDescent="0.2">
      <c r="A56" s="116" t="s">
        <v>5</v>
      </c>
      <c r="C56" s="116" t="s">
        <v>511</v>
      </c>
      <c r="D56" s="116"/>
      <c r="F56" s="18" t="s">
        <v>82</v>
      </c>
      <c r="H56" s="116" t="s">
        <v>335</v>
      </c>
      <c r="I56" s="116" t="s">
        <v>336</v>
      </c>
      <c r="J56" s="116" t="s">
        <v>337</v>
      </c>
      <c r="K56" s="116" t="s">
        <v>338</v>
      </c>
      <c r="L56" s="116" t="s">
        <v>512</v>
      </c>
    </row>
    <row r="57" spans="1:12" ht="13.5" customHeight="1" x14ac:dyDescent="0.2">
      <c r="C57" s="1"/>
      <c r="D57" s="26"/>
      <c r="F57" s="26" t="s">
        <v>64</v>
      </c>
      <c r="G57" s="26"/>
      <c r="H57" s="26" t="s">
        <v>13</v>
      </c>
      <c r="I57" s="119" t="s">
        <v>14</v>
      </c>
      <c r="J57" s="119" t="s">
        <v>15</v>
      </c>
      <c r="K57" s="119" t="s">
        <v>16</v>
      </c>
      <c r="L57" s="119" t="s">
        <v>65</v>
      </c>
    </row>
    <row r="58" spans="1:12" ht="13.5" customHeight="1" x14ac:dyDescent="0.2">
      <c r="C58" s="1"/>
      <c r="D58" s="26"/>
    </row>
    <row r="59" spans="1:12" ht="13.5" customHeight="1" x14ac:dyDescent="0.2">
      <c r="A59" s="26">
        <f>A44+1</f>
        <v>23</v>
      </c>
      <c r="C59" s="26" t="s">
        <v>376</v>
      </c>
      <c r="D59" s="26" t="s">
        <v>495</v>
      </c>
      <c r="F59" s="35">
        <f>SUM(H59:L59)</f>
        <v>34987.548184254068</v>
      </c>
      <c r="H59" s="38">
        <f>'Attach 12 p.13-14'!F54</f>
        <v>0</v>
      </c>
      <c r="I59" s="38">
        <f>'Attach 12 p.15-16'!F54</f>
        <v>0</v>
      </c>
      <c r="J59" s="17">
        <f>'Attach 12 p.17-18'!F54</f>
        <v>0</v>
      </c>
      <c r="K59" s="17">
        <f>'Attach 12 p.19-20'!F54</f>
        <v>34987.548184254068</v>
      </c>
      <c r="L59" s="17">
        <f>'Attach 12 p.21-22'!F54</f>
        <v>0</v>
      </c>
    </row>
    <row r="60" spans="1:12" ht="13.5" customHeight="1" x14ac:dyDescent="0.2">
      <c r="A60" s="26">
        <f>A59+1</f>
        <v>24</v>
      </c>
      <c r="C60" s="1"/>
      <c r="D60" s="26"/>
      <c r="F60" s="139">
        <f>SUM(H60:L60)</f>
        <v>1</v>
      </c>
      <c r="H60" s="159">
        <f t="shared" ref="H60:I60" si="9">H59/$F59</f>
        <v>0</v>
      </c>
      <c r="I60" s="159">
        <f t="shared" si="9"/>
        <v>0</v>
      </c>
      <c r="J60" s="159">
        <f>J59/$F59</f>
        <v>0</v>
      </c>
      <c r="K60" s="159">
        <f>K59/$F59</f>
        <v>1</v>
      </c>
      <c r="L60" s="159">
        <f>L59/$F59</f>
        <v>0</v>
      </c>
    </row>
    <row r="61" spans="1:12" ht="13.5" customHeight="1" x14ac:dyDescent="0.2">
      <c r="D61" s="26"/>
    </row>
    <row r="62" spans="1:12" ht="13.5" customHeight="1" x14ac:dyDescent="0.2">
      <c r="A62" s="26">
        <f>A60+1</f>
        <v>25</v>
      </c>
      <c r="C62" s="26" t="s">
        <v>370</v>
      </c>
      <c r="D62" s="26" t="s">
        <v>495</v>
      </c>
      <c r="F62" s="35">
        <f>SUM(H62:L62)</f>
        <v>100.00127993507181</v>
      </c>
      <c r="H62" s="38">
        <f>'Attach 12 p.13-14'!F57</f>
        <v>4.8792783250226153</v>
      </c>
      <c r="I62" s="38">
        <f>'Attach 12 p.15-16'!F57</f>
        <v>8.1007049377063591</v>
      </c>
      <c r="J62" s="17">
        <f>'Attach 12 p.17-18'!F57</f>
        <v>35.641798822288479</v>
      </c>
      <c r="K62" s="17">
        <f>'Attach 12 p.19-20'!F57</f>
        <v>0</v>
      </c>
      <c r="L62" s="17">
        <f>'Attach 12 p.21-22'!F57</f>
        <v>51.379497850054342</v>
      </c>
    </row>
    <row r="63" spans="1:12" ht="13.5" customHeight="1" x14ac:dyDescent="0.2">
      <c r="A63" s="26">
        <f>A62+1</f>
        <v>26</v>
      </c>
      <c r="C63" s="1"/>
      <c r="D63" s="26"/>
      <c r="F63" s="139">
        <f>SUM(H63:L63)</f>
        <v>0.99999999999999989</v>
      </c>
      <c r="H63" s="159">
        <f t="shared" ref="H63:I63" si="10">H62/$F62</f>
        <v>4.8792158742274119E-2</v>
      </c>
      <c r="I63" s="159">
        <f t="shared" si="10"/>
        <v>8.1006012552698653E-2</v>
      </c>
      <c r="J63" s="159">
        <f>J62/$F62</f>
        <v>0.35641342636244017</v>
      </c>
      <c r="K63" s="159">
        <f>K62/$F62</f>
        <v>0</v>
      </c>
      <c r="L63" s="159">
        <f>L62/$F62</f>
        <v>0.51378840234258694</v>
      </c>
    </row>
    <row r="64" spans="1:12" ht="13.5" customHeight="1" x14ac:dyDescent="0.2">
      <c r="D64" s="26"/>
    </row>
    <row r="65" spans="1:12" ht="13.5" customHeight="1" x14ac:dyDescent="0.2">
      <c r="A65" s="26">
        <f>A63+1</f>
        <v>27</v>
      </c>
      <c r="C65" s="26" t="s">
        <v>358</v>
      </c>
      <c r="D65" s="26" t="s">
        <v>495</v>
      </c>
      <c r="F65" s="35">
        <f>SUM(H65:L65)</f>
        <v>39061</v>
      </c>
      <c r="H65" s="38">
        <v>2246</v>
      </c>
      <c r="I65" s="38">
        <v>4574</v>
      </c>
      <c r="J65" s="17">
        <v>18907</v>
      </c>
      <c r="K65" s="17">
        <v>13334</v>
      </c>
      <c r="L65" s="17">
        <f>0</f>
        <v>0</v>
      </c>
    </row>
    <row r="66" spans="1:12" ht="13.5" customHeight="1" x14ac:dyDescent="0.2">
      <c r="A66" s="26">
        <f>A65+1</f>
        <v>28</v>
      </c>
      <c r="D66" s="26"/>
      <c r="F66" s="139">
        <f>SUM(H66:L66)</f>
        <v>1</v>
      </c>
      <c r="H66" s="159">
        <f t="shared" ref="H66:I66" si="11">H65/$F65</f>
        <v>5.7499807992626918E-2</v>
      </c>
      <c r="I66" s="159">
        <f t="shared" si="11"/>
        <v>0.11709889659762934</v>
      </c>
      <c r="J66" s="159">
        <f>J65/$F65</f>
        <v>0.48403778705102274</v>
      </c>
      <c r="K66" s="159">
        <f>K65/$F65</f>
        <v>0.34136350835872098</v>
      </c>
      <c r="L66" s="159">
        <f>L65/$F65</f>
        <v>0</v>
      </c>
    </row>
    <row r="67" spans="1:12" ht="13.5" customHeight="1" x14ac:dyDescent="0.2">
      <c r="D67" s="26"/>
      <c r="F67" s="161"/>
    </row>
    <row r="68" spans="1:12" ht="13.5" customHeight="1" x14ac:dyDescent="0.2">
      <c r="A68" s="26">
        <f>A66+1</f>
        <v>29</v>
      </c>
      <c r="B68" s="10"/>
      <c r="C68" s="26" t="s">
        <v>362</v>
      </c>
      <c r="D68" s="26" t="s">
        <v>495</v>
      </c>
      <c r="F68" s="35">
        <f>SUM(H68:L68)</f>
        <v>14135.587472300971</v>
      </c>
      <c r="H68" s="38">
        <v>656.84290940717995</v>
      </c>
      <c r="I68" s="38">
        <v>1507.1905487294528</v>
      </c>
      <c r="J68" s="17">
        <v>6717.7666581869134</v>
      </c>
      <c r="K68" s="17">
        <v>5253.7873559774252</v>
      </c>
      <c r="L68" s="17">
        <v>0</v>
      </c>
    </row>
    <row r="69" spans="1:12" ht="13.5" customHeight="1" x14ac:dyDescent="0.2">
      <c r="A69" s="26">
        <f>A68+1</f>
        <v>30</v>
      </c>
      <c r="C69" s="1"/>
      <c r="D69" s="26"/>
      <c r="F69" s="139">
        <f>SUM(H69:L69)</f>
        <v>1</v>
      </c>
      <c r="H69" s="159">
        <f t="shared" ref="H69:I69" si="12">H68/$F68</f>
        <v>4.6467323037990442E-2</v>
      </c>
      <c r="I69" s="159">
        <f t="shared" si="12"/>
        <v>0.10662383517365864</v>
      </c>
      <c r="J69" s="159">
        <f>J68/$F68</f>
        <v>0.47523788249696314</v>
      </c>
      <c r="K69" s="159">
        <f>K68/$F68</f>
        <v>0.37167095929138777</v>
      </c>
      <c r="L69" s="159">
        <f>L68/$F68</f>
        <v>0</v>
      </c>
    </row>
    <row r="70" spans="1:12" ht="13.5" customHeight="1" x14ac:dyDescent="0.2">
      <c r="D70" s="26"/>
    </row>
    <row r="71" spans="1:12" ht="13.5" customHeight="1" x14ac:dyDescent="0.2">
      <c r="A71" s="26">
        <f>A69+1</f>
        <v>31</v>
      </c>
      <c r="C71" s="26" t="s">
        <v>342</v>
      </c>
      <c r="D71" s="26" t="s">
        <v>495</v>
      </c>
      <c r="F71" s="35">
        <f>SUM(H71:L71)</f>
        <v>1878311.1040714213</v>
      </c>
      <c r="H71" s="38">
        <v>104134.65440462345</v>
      </c>
      <c r="I71" s="38">
        <v>171281.42699551882</v>
      </c>
      <c r="J71" s="17">
        <v>999739.77360232756</v>
      </c>
      <c r="K71" s="17">
        <v>603155.24906895147</v>
      </c>
      <c r="L71" s="17">
        <v>0</v>
      </c>
    </row>
    <row r="72" spans="1:12" ht="13.5" customHeight="1" x14ac:dyDescent="0.2">
      <c r="A72" s="26">
        <f>A71+1</f>
        <v>32</v>
      </c>
      <c r="C72" s="1"/>
      <c r="D72" s="26"/>
      <c r="F72" s="139">
        <f>SUM(H72:L72)</f>
        <v>1</v>
      </c>
      <c r="H72" s="159">
        <f t="shared" ref="H72:I72" si="13">H71/$F71</f>
        <v>5.5440578602182301E-2</v>
      </c>
      <c r="I72" s="159">
        <f t="shared" si="13"/>
        <v>9.1189061611918143E-2</v>
      </c>
      <c r="J72" s="159">
        <f>J71/$F71</f>
        <v>0.53225462567691517</v>
      </c>
      <c r="K72" s="159">
        <f>K71/$F71</f>
        <v>0.32111573410898442</v>
      </c>
      <c r="L72" s="159">
        <f>L71/$F71</f>
        <v>0</v>
      </c>
    </row>
    <row r="73" spans="1:12" ht="13.5" customHeight="1" x14ac:dyDescent="0.2">
      <c r="D73" s="26"/>
    </row>
    <row r="74" spans="1:12" ht="13.5" customHeight="1" x14ac:dyDescent="0.2">
      <c r="A74" s="26">
        <f>A72+1</f>
        <v>33</v>
      </c>
      <c r="C74" s="26" t="s">
        <v>349</v>
      </c>
      <c r="D74" s="26" t="s">
        <v>495</v>
      </c>
      <c r="F74" s="35">
        <f>SUM(H74:L74)</f>
        <v>152523.37370109634</v>
      </c>
      <c r="H74" s="38">
        <f>'Attach 12 p.13-14'!F69</f>
        <v>16638.49069545481</v>
      </c>
      <c r="I74" s="38">
        <f>'Attach 12 p.15-16'!F69</f>
        <v>94878.940318579233</v>
      </c>
      <c r="J74" s="17">
        <f>'Attach 12 p.17-18'!F69</f>
        <v>39862.356280504922</v>
      </c>
      <c r="K74" s="17">
        <f>'Attach 12 p.19-20'!F69</f>
        <v>1143.5864065573767</v>
      </c>
      <c r="L74" s="17">
        <f>0</f>
        <v>0</v>
      </c>
    </row>
    <row r="75" spans="1:12" ht="13.5" customHeight="1" x14ac:dyDescent="0.2">
      <c r="A75" s="26">
        <f>A74+1</f>
        <v>34</v>
      </c>
      <c r="C75" s="1"/>
      <c r="D75" s="26"/>
      <c r="F75" s="139">
        <f>SUM(H75:L75)</f>
        <v>1</v>
      </c>
      <c r="H75" s="159">
        <f t="shared" ref="H75:I75" si="14">H74/$F74</f>
        <v>0.10908813706194077</v>
      </c>
      <c r="I75" s="159">
        <f t="shared" si="14"/>
        <v>0.62206164220125193</v>
      </c>
      <c r="J75" s="159">
        <f>J74/$F74</f>
        <v>0.26135244266642127</v>
      </c>
      <c r="K75" s="159">
        <f>K74/$F74</f>
        <v>7.4977780703860512E-3</v>
      </c>
      <c r="L75" s="159">
        <f>L74/$F74</f>
        <v>0</v>
      </c>
    </row>
    <row r="76" spans="1:12" ht="13.5" customHeight="1" x14ac:dyDescent="0.2">
      <c r="D76" s="26"/>
    </row>
    <row r="77" spans="1:12" ht="13.5" customHeight="1" x14ac:dyDescent="0.2">
      <c r="A77" s="26">
        <f>A75+1</f>
        <v>35</v>
      </c>
      <c r="C77" s="26" t="s">
        <v>351</v>
      </c>
      <c r="D77" s="26" t="s">
        <v>495</v>
      </c>
      <c r="F77" s="35">
        <f>SUM(H77:L77)</f>
        <v>14888.543237034275</v>
      </c>
      <c r="H77" s="38">
        <f>'Attach 12 p.13-14'!F72</f>
        <v>2349.3688172958259</v>
      </c>
      <c r="I77" s="38">
        <f>'Attach 12 p.15-16'!F72</f>
        <v>11975.321647742401</v>
      </c>
      <c r="J77" s="17">
        <f>'Attach 12 p.17-18'!F72</f>
        <v>442.02141430753244</v>
      </c>
      <c r="K77" s="17">
        <f>'Attach 12 p.19-20'!F72</f>
        <v>121.83135768851584</v>
      </c>
      <c r="L77" s="17">
        <f>0</f>
        <v>0</v>
      </c>
    </row>
    <row r="78" spans="1:12" ht="13.5" customHeight="1" x14ac:dyDescent="0.2">
      <c r="A78" s="26">
        <f>A77+1</f>
        <v>36</v>
      </c>
      <c r="C78" s="1"/>
      <c r="D78" s="26"/>
      <c r="F78" s="139">
        <f>SUM(H78:L78)</f>
        <v>1</v>
      </c>
      <c r="H78" s="159">
        <f t="shared" ref="H78:I78" si="15">H77/$F77</f>
        <v>0.15779709135356676</v>
      </c>
      <c r="I78" s="159">
        <f t="shared" si="15"/>
        <v>0.80433132087460202</v>
      </c>
      <c r="J78" s="159">
        <f>J77/$F77</f>
        <v>2.96886946741729E-2</v>
      </c>
      <c r="K78" s="159">
        <f>K77/$F77</f>
        <v>8.1828930976583607E-3</v>
      </c>
      <c r="L78" s="159">
        <f>L77/$F77</f>
        <v>0</v>
      </c>
    </row>
    <row r="79" spans="1:12" ht="13.5" customHeight="1" x14ac:dyDescent="0.2">
      <c r="D79" s="26"/>
    </row>
    <row r="80" spans="1:12" ht="13.5" customHeight="1" x14ac:dyDescent="0.2">
      <c r="A80" s="26">
        <f>A78+1</f>
        <v>37</v>
      </c>
      <c r="C80" s="26" t="s">
        <v>379</v>
      </c>
      <c r="D80" s="26" t="s">
        <v>495</v>
      </c>
      <c r="F80" s="35">
        <f>SUM(H80:L80)</f>
        <v>11379.741150279395</v>
      </c>
      <c r="H80" s="38">
        <f>'Attach 12 p.13-14'!F75</f>
        <v>17.181797376548179</v>
      </c>
      <c r="I80" s="38">
        <f>'Attach 12 p.15-16'!F75</f>
        <v>39.905654818999814</v>
      </c>
      <c r="J80" s="17">
        <f>'Attach 12 p.17-18'!F75</f>
        <v>177.74466881446747</v>
      </c>
      <c r="K80" s="17">
        <f>'Attach 12 p.19-20'!F75</f>
        <v>207.74183303947416</v>
      </c>
      <c r="L80" s="17">
        <f>'Attach 12 p.21-22'!F69</f>
        <v>10937.167196229904</v>
      </c>
    </row>
    <row r="81" spans="1:12" ht="13.5" customHeight="1" x14ac:dyDescent="0.2">
      <c r="A81" s="26">
        <f>A80+1</f>
        <v>38</v>
      </c>
      <c r="C81" s="1"/>
      <c r="D81" s="26"/>
      <c r="F81" s="139">
        <f>SUM(H81:L81)</f>
        <v>0.99999999999999989</v>
      </c>
      <c r="H81" s="159">
        <f t="shared" ref="H81:I81" si="16">H80/$F80</f>
        <v>1.5098583658140882E-3</v>
      </c>
      <c r="I81" s="159">
        <f t="shared" si="16"/>
        <v>3.5067278149837401E-3</v>
      </c>
      <c r="J81" s="159">
        <f>J80/$F80</f>
        <v>1.5619394717963642E-2</v>
      </c>
      <c r="K81" s="159">
        <f>K80/$F80</f>
        <v>1.8255409353873896E-2</v>
      </c>
      <c r="L81" s="159">
        <f>L80/$F80</f>
        <v>0.96110860974736456</v>
      </c>
    </row>
    <row r="82" spans="1:12" ht="13.5" customHeight="1" x14ac:dyDescent="0.2">
      <c r="D82" s="26"/>
    </row>
  </sheetData>
  <mergeCells count="6">
    <mergeCell ref="H55:L55"/>
    <mergeCell ref="A3:L3"/>
    <mergeCell ref="A4:L4"/>
    <mergeCell ref="H9:L9"/>
    <mergeCell ref="A49:L49"/>
    <mergeCell ref="A50:L50"/>
  </mergeCells>
  <pageMargins left="0.7" right="0.7" top="0.75" bottom="0.75" header="0.3" footer="0.3"/>
  <pageSetup scale="75" firstPageNumber="11" fitToHeight="0" pageOrder="overThenDown" orientation="portrait" useFirstPageNumber="1" r:id="rId1"/>
  <headerFooter>
    <oddHeader>&amp;R&amp;"Arial,Regular"&amp;10Filed: 2025-02-28
EB-2025-0064
Phase 3 Exhibit 7
Tab 3
Schedule 6
Attachment 12
Page &amp;P of 26</oddHeader>
  </headerFooter>
  <rowBreaks count="1" manualBreakCount="1">
    <brk id="4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79DE-D5D8-4BEE-8A90-3DB7AF15CF2B}">
  <dimension ref="A5:W77"/>
  <sheetViews>
    <sheetView view="pageBreakPreview" topLeftCell="A42" zoomScale="85" zoomScaleNormal="70" zoomScaleSheetLayoutView="85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28515625" style="6" customWidth="1"/>
    <col min="9" max="9" width="13.42578125" style="6" customWidth="1"/>
    <col min="10" max="10" width="12.28515625" style="6" bestFit="1" customWidth="1"/>
    <col min="11" max="11" width="13.140625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  <col min="24" max="16384" width="8.7109375" style="1"/>
  </cols>
  <sheetData>
    <row r="5" spans="1:23" ht="13.5" customHeight="1" x14ac:dyDescent="0.2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">
      <c r="A6" s="245" t="s">
        <v>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</row>
    <row r="7" spans="1:23" ht="13.5" customHeight="1" x14ac:dyDescent="0.2">
      <c r="A7" s="245" t="s">
        <v>516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</row>
    <row r="9" spans="1:23" ht="13.5" customHeight="1" x14ac:dyDescent="0.2">
      <c r="A9" s="26" t="s">
        <v>3</v>
      </c>
      <c r="C9" s="1"/>
      <c r="D9" s="26"/>
      <c r="H9" s="242" t="s">
        <v>40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6"/>
      <c r="U9" s="242" t="s">
        <v>41</v>
      </c>
      <c r="V9" s="242"/>
      <c r="W9" s="26"/>
    </row>
    <row r="10" spans="1:23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43</v>
      </c>
      <c r="I10" s="116" t="s">
        <v>44</v>
      </c>
      <c r="J10" s="116" t="s">
        <v>45</v>
      </c>
      <c r="K10" s="116" t="s">
        <v>48</v>
      </c>
      <c r="L10" s="116" t="s">
        <v>49</v>
      </c>
      <c r="M10" s="116" t="s">
        <v>50</v>
      </c>
      <c r="N10" s="116" t="s">
        <v>51</v>
      </c>
      <c r="O10" s="116" t="s">
        <v>52</v>
      </c>
      <c r="P10" s="116" t="s">
        <v>53</v>
      </c>
      <c r="Q10" s="116" t="s">
        <v>54</v>
      </c>
      <c r="R10" s="116" t="s">
        <v>55</v>
      </c>
      <c r="S10" s="116" t="s">
        <v>56</v>
      </c>
      <c r="T10" s="26"/>
      <c r="U10" s="116" t="s">
        <v>58</v>
      </c>
      <c r="V10" s="162" t="s">
        <v>59</v>
      </c>
      <c r="W10" s="26"/>
    </row>
    <row r="11" spans="1:23" ht="13.5" customHeight="1" x14ac:dyDescent="0.2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">
      <c r="C12" s="1"/>
      <c r="D12" s="26"/>
    </row>
    <row r="13" spans="1:23" ht="13.5" customHeight="1" x14ac:dyDescent="0.2">
      <c r="A13" s="26">
        <v>1</v>
      </c>
      <c r="C13" s="26" t="s">
        <v>423</v>
      </c>
      <c r="D13" s="26" t="s">
        <v>496</v>
      </c>
      <c r="F13" s="35">
        <f>SUM(H13:V13)</f>
        <v>4.7277849430158643</v>
      </c>
      <c r="H13" s="17">
        <v>2.8870964508416539</v>
      </c>
      <c r="I13" s="17">
        <v>1.7133140954803925</v>
      </c>
      <c r="J13" s="17">
        <v>0.12737439669381798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38"/>
      <c r="U13" s="17">
        <v>0</v>
      </c>
      <c r="V13" s="17">
        <v>0</v>
      </c>
      <c r="W13" s="38"/>
    </row>
    <row r="14" spans="1:23" ht="13.5" customHeight="1" x14ac:dyDescent="0.2">
      <c r="A14" s="26">
        <f>A13+1</f>
        <v>2</v>
      </c>
      <c r="C14" s="1"/>
      <c r="D14" s="26"/>
      <c r="F14" s="139">
        <f>SUM(H14:W14)</f>
        <v>1</v>
      </c>
      <c r="H14" s="159">
        <f t="shared" ref="H14:V14" si="0">H13/$F13</f>
        <v>0.61066577385391152</v>
      </c>
      <c r="I14" s="159">
        <f t="shared" si="0"/>
        <v>0.36239256144918169</v>
      </c>
      <c r="J14" s="159">
        <f t="shared" si="0"/>
        <v>2.6941664696906786E-2</v>
      </c>
      <c r="K14" s="159">
        <f t="shared" si="0"/>
        <v>0</v>
      </c>
      <c r="L14" s="159">
        <f t="shared" si="0"/>
        <v>0</v>
      </c>
      <c r="M14" s="159">
        <f t="shared" si="0"/>
        <v>0</v>
      </c>
      <c r="N14" s="159">
        <f t="shared" si="0"/>
        <v>0</v>
      </c>
      <c r="O14" s="159">
        <f t="shared" si="0"/>
        <v>0</v>
      </c>
      <c r="P14" s="159">
        <f t="shared" si="0"/>
        <v>0</v>
      </c>
      <c r="Q14" s="159">
        <f t="shared" si="0"/>
        <v>0</v>
      </c>
      <c r="R14" s="159">
        <f t="shared" si="0"/>
        <v>0</v>
      </c>
      <c r="S14" s="159">
        <f t="shared" si="0"/>
        <v>0</v>
      </c>
      <c r="T14" s="156"/>
      <c r="U14" s="159">
        <f t="shared" si="0"/>
        <v>0</v>
      </c>
      <c r="V14" s="156">
        <f t="shared" si="0"/>
        <v>0</v>
      </c>
      <c r="W14" s="160"/>
    </row>
    <row r="15" spans="1:23" ht="13.5" customHeight="1" x14ac:dyDescent="0.2">
      <c r="D15" s="26"/>
    </row>
    <row r="16" spans="1:23" ht="13.5" customHeight="1" x14ac:dyDescent="0.2">
      <c r="A16" s="26">
        <f>A14+1</f>
        <v>3</v>
      </c>
      <c r="C16" s="19" t="s">
        <v>432</v>
      </c>
      <c r="D16" s="26" t="s">
        <v>495</v>
      </c>
      <c r="F16" s="35">
        <f>SUM(H16:V16)</f>
        <v>4538.386069285034</v>
      </c>
      <c r="H16" s="17">
        <v>2842.9266611283633</v>
      </c>
      <c r="I16" s="17">
        <v>1361.6365399298322</v>
      </c>
      <c r="J16" s="17">
        <v>246.14320716684824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25.522181098589861</v>
      </c>
      <c r="R16" s="17">
        <v>0</v>
      </c>
      <c r="S16" s="17">
        <v>62.157479961401314</v>
      </c>
      <c r="T16" s="38"/>
      <c r="U16" s="17">
        <v>0</v>
      </c>
      <c r="V16" s="17">
        <v>0</v>
      </c>
      <c r="W16" s="38"/>
    </row>
    <row r="17" spans="1:23" ht="13.5" customHeight="1" x14ac:dyDescent="0.2">
      <c r="A17" s="26">
        <f>A16+1</f>
        <v>4</v>
      </c>
      <c r="C17" s="1"/>
      <c r="D17" s="26"/>
      <c r="F17" s="139">
        <f>SUM(H17:W17)</f>
        <v>1.0000000000000002</v>
      </c>
      <c r="H17" s="159">
        <f t="shared" ref="H17:V17" si="1">H16/$F16</f>
        <v>0.62641798598157405</v>
      </c>
      <c r="I17" s="159">
        <f t="shared" si="1"/>
        <v>0.30002659957581373</v>
      </c>
      <c r="J17" s="159">
        <f t="shared" si="1"/>
        <v>5.4235845829137458E-2</v>
      </c>
      <c r="K17" s="159">
        <f t="shared" si="1"/>
        <v>0</v>
      </c>
      <c r="L17" s="159">
        <f t="shared" si="1"/>
        <v>0</v>
      </c>
      <c r="M17" s="159">
        <f t="shared" si="1"/>
        <v>0</v>
      </c>
      <c r="N17" s="159">
        <f t="shared" si="1"/>
        <v>0</v>
      </c>
      <c r="O17" s="159">
        <f t="shared" si="1"/>
        <v>0</v>
      </c>
      <c r="P17" s="159">
        <f t="shared" si="1"/>
        <v>0</v>
      </c>
      <c r="Q17" s="159">
        <f t="shared" si="1"/>
        <v>5.6236249426463098E-3</v>
      </c>
      <c r="R17" s="159">
        <f t="shared" si="1"/>
        <v>0</v>
      </c>
      <c r="S17" s="159">
        <f t="shared" si="1"/>
        <v>1.3695943670828659E-2</v>
      </c>
      <c r="T17" s="156"/>
      <c r="U17" s="159">
        <f t="shared" si="1"/>
        <v>0</v>
      </c>
      <c r="V17" s="156">
        <f t="shared" si="1"/>
        <v>0</v>
      </c>
      <c r="W17" s="160"/>
    </row>
    <row r="18" spans="1:23" ht="13.5" customHeight="1" x14ac:dyDescent="0.2">
      <c r="D18" s="26"/>
    </row>
    <row r="19" spans="1:23" ht="13.5" customHeight="1" x14ac:dyDescent="0.2">
      <c r="A19" s="26">
        <f>A17+1</f>
        <v>5</v>
      </c>
      <c r="C19" s="26" t="s">
        <v>517</v>
      </c>
      <c r="D19" s="26" t="s">
        <v>495</v>
      </c>
      <c r="F19" s="35">
        <f>SUM(H19:V19)</f>
        <v>16638.49069545481</v>
      </c>
      <c r="H19" s="17">
        <v>10428.883926477201</v>
      </c>
      <c r="I19" s="17">
        <v>4994.97564222853</v>
      </c>
      <c r="J19" s="17">
        <v>902.94236989393323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93.624597449897422</v>
      </c>
      <c r="R19" s="17">
        <v>0</v>
      </c>
      <c r="S19" s="17">
        <v>218.0641594052459</v>
      </c>
      <c r="T19" s="38"/>
      <c r="U19" s="17">
        <v>0</v>
      </c>
      <c r="V19" s="17">
        <v>0</v>
      </c>
      <c r="W19" s="38"/>
    </row>
    <row r="20" spans="1:23" ht="13.5" customHeight="1" x14ac:dyDescent="0.2">
      <c r="A20" s="26">
        <f>A19+1</f>
        <v>6</v>
      </c>
      <c r="C20" s="1"/>
      <c r="D20" s="26"/>
      <c r="F20" s="139">
        <f>SUM(H20:W20)</f>
        <v>1</v>
      </c>
      <c r="H20" s="159">
        <f t="shared" ref="H20:V20" si="2">H19/$F19</f>
        <v>0.62679266511391529</v>
      </c>
      <c r="I20" s="159">
        <f t="shared" si="2"/>
        <v>0.30020605436243225</v>
      </c>
      <c r="J20" s="159">
        <f t="shared" si="2"/>
        <v>5.4268285893298782E-2</v>
      </c>
      <c r="K20" s="159">
        <f t="shared" si="2"/>
        <v>0</v>
      </c>
      <c r="L20" s="159">
        <f t="shared" si="2"/>
        <v>0</v>
      </c>
      <c r="M20" s="159">
        <f t="shared" si="2"/>
        <v>0</v>
      </c>
      <c r="N20" s="159">
        <f t="shared" si="2"/>
        <v>0</v>
      </c>
      <c r="O20" s="159">
        <f t="shared" si="2"/>
        <v>0</v>
      </c>
      <c r="P20" s="159">
        <f t="shared" si="2"/>
        <v>0</v>
      </c>
      <c r="Q20" s="159">
        <f t="shared" si="2"/>
        <v>5.6269885991205417E-3</v>
      </c>
      <c r="R20" s="159">
        <f t="shared" si="2"/>
        <v>0</v>
      </c>
      <c r="S20" s="159">
        <f t="shared" si="2"/>
        <v>1.3106006031233061E-2</v>
      </c>
      <c r="T20" s="156"/>
      <c r="U20" s="159">
        <f t="shared" si="2"/>
        <v>0</v>
      </c>
      <c r="V20" s="156">
        <f t="shared" si="2"/>
        <v>0</v>
      </c>
      <c r="W20" s="160"/>
    </row>
    <row r="21" spans="1:23" ht="13.5" customHeight="1" x14ac:dyDescent="0.2">
      <c r="C21" s="1"/>
      <c r="D21" s="26"/>
      <c r="F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60"/>
      <c r="U21" s="139"/>
      <c r="V21" s="160"/>
      <c r="W21" s="160"/>
    </row>
    <row r="22" spans="1:23" ht="13.5" customHeight="1" x14ac:dyDescent="0.2">
      <c r="A22" s="26">
        <f>A20+1</f>
        <v>7</v>
      </c>
      <c r="C22" s="26" t="s">
        <v>431</v>
      </c>
      <c r="D22" s="26" t="s">
        <v>495</v>
      </c>
      <c r="F22" s="35">
        <f>SUM(H22:V22)</f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38"/>
      <c r="U22" s="17">
        <v>0</v>
      </c>
      <c r="V22" s="17">
        <v>0</v>
      </c>
      <c r="W22" s="160"/>
    </row>
    <row r="23" spans="1:23" ht="13.5" customHeight="1" x14ac:dyDescent="0.2">
      <c r="A23" s="26">
        <f>A22+1</f>
        <v>8</v>
      </c>
      <c r="C23" s="1"/>
      <c r="D23" s="26"/>
      <c r="F23" s="139">
        <f>SUM(H23:W23)</f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6"/>
      <c r="U23" s="159">
        <v>0</v>
      </c>
      <c r="V23" s="156">
        <v>0</v>
      </c>
      <c r="W23" s="160"/>
    </row>
    <row r="24" spans="1:23" ht="13.5" customHeight="1" x14ac:dyDescent="0.2">
      <c r="C24" s="1"/>
      <c r="D24" s="26"/>
      <c r="F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60"/>
      <c r="U24" s="139"/>
      <c r="V24" s="160"/>
      <c r="W24" s="160"/>
    </row>
    <row r="25" spans="1:23" ht="14.25" customHeight="1" x14ac:dyDescent="0.2">
      <c r="A25" s="26">
        <f>A23+1</f>
        <v>9</v>
      </c>
      <c r="C25" s="26" t="s">
        <v>427</v>
      </c>
      <c r="D25" s="26" t="s">
        <v>495</v>
      </c>
      <c r="F25" s="35">
        <f>SUM(H25:V25)</f>
        <v>5959.7305605315451</v>
      </c>
      <c r="G25" s="17"/>
      <c r="H25" s="17">
        <v>3644.30279442651</v>
      </c>
      <c r="I25" s="17">
        <v>1898.9512936514304</v>
      </c>
      <c r="J25" s="17">
        <v>217.36302284632433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199.11344960727962</v>
      </c>
      <c r="T25" s="38"/>
      <c r="U25" s="17">
        <v>0</v>
      </c>
      <c r="V25" s="17">
        <v>0</v>
      </c>
      <c r="W25" s="38"/>
    </row>
    <row r="26" spans="1:23" ht="13.5" customHeight="1" x14ac:dyDescent="0.2">
      <c r="A26" s="26">
        <f>A25+1</f>
        <v>10</v>
      </c>
      <c r="C26" s="1"/>
      <c r="D26" s="26"/>
      <c r="F26" s="139">
        <f>SUM(H26:W26)</f>
        <v>0.99999999999999989</v>
      </c>
      <c r="H26" s="159">
        <f t="shared" ref="H26:V26" si="3">H25/$F25</f>
        <v>0.61148784452790372</v>
      </c>
      <c r="I26" s="159">
        <f t="shared" si="3"/>
        <v>0.31863039349920946</v>
      </c>
      <c r="J26" s="159">
        <f t="shared" si="3"/>
        <v>3.6471954669530869E-2</v>
      </c>
      <c r="K26" s="159">
        <f t="shared" si="3"/>
        <v>0</v>
      </c>
      <c r="L26" s="159">
        <f t="shared" si="3"/>
        <v>0</v>
      </c>
      <c r="M26" s="159">
        <f t="shared" si="3"/>
        <v>0</v>
      </c>
      <c r="N26" s="159">
        <f t="shared" si="3"/>
        <v>0</v>
      </c>
      <c r="O26" s="159">
        <f t="shared" si="3"/>
        <v>0</v>
      </c>
      <c r="P26" s="159">
        <f t="shared" si="3"/>
        <v>0</v>
      </c>
      <c r="Q26" s="159">
        <f t="shared" si="3"/>
        <v>0</v>
      </c>
      <c r="R26" s="159">
        <f t="shared" si="3"/>
        <v>0</v>
      </c>
      <c r="S26" s="159">
        <f t="shared" si="3"/>
        <v>3.3409807303355805E-2</v>
      </c>
      <c r="T26" s="156"/>
      <c r="U26" s="159">
        <f t="shared" si="3"/>
        <v>0</v>
      </c>
      <c r="V26" s="156">
        <f t="shared" si="3"/>
        <v>0</v>
      </c>
      <c r="W26" s="160"/>
    </row>
    <row r="27" spans="1:23" ht="13.5" customHeight="1" x14ac:dyDescent="0.2">
      <c r="D27" s="26"/>
    </row>
    <row r="28" spans="1:23" ht="13.5" customHeight="1" x14ac:dyDescent="0.2">
      <c r="A28" s="26">
        <f>A26+1</f>
        <v>11</v>
      </c>
      <c r="C28" s="26" t="s">
        <v>430</v>
      </c>
      <c r="D28" s="26" t="s">
        <v>495</v>
      </c>
      <c r="F28" s="35">
        <f>SUM(H28:V28)</f>
        <v>1364.4207145280918</v>
      </c>
      <c r="H28" s="17">
        <v>834.32668175600531</v>
      </c>
      <c r="I28" s="17">
        <v>434.74590916855851</v>
      </c>
      <c r="J28" s="17">
        <v>49.763090450437495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45.585033153090599</v>
      </c>
      <c r="T28" s="38"/>
      <c r="U28" s="17">
        <v>0</v>
      </c>
      <c r="V28" s="17">
        <v>0</v>
      </c>
      <c r="W28" s="38"/>
    </row>
    <row r="29" spans="1:23" ht="13.5" customHeight="1" x14ac:dyDescent="0.2">
      <c r="A29" s="26">
        <f>A28+1</f>
        <v>12</v>
      </c>
      <c r="C29" s="1"/>
      <c r="D29" s="26"/>
      <c r="F29" s="139">
        <f>SUM(H29:W29)</f>
        <v>1</v>
      </c>
      <c r="H29" s="159">
        <f t="shared" ref="H29:V29" si="4">H28/$F28</f>
        <v>0.61148784452790383</v>
      </c>
      <c r="I29" s="159">
        <f t="shared" si="4"/>
        <v>0.31863039349920952</v>
      </c>
      <c r="J29" s="159">
        <f t="shared" si="4"/>
        <v>3.6471954669530876E-2</v>
      </c>
      <c r="K29" s="159">
        <f t="shared" si="4"/>
        <v>0</v>
      </c>
      <c r="L29" s="159">
        <f t="shared" si="4"/>
        <v>0</v>
      </c>
      <c r="M29" s="159">
        <f t="shared" si="4"/>
        <v>0</v>
      </c>
      <c r="N29" s="159">
        <f t="shared" si="4"/>
        <v>0</v>
      </c>
      <c r="O29" s="159">
        <f t="shared" si="4"/>
        <v>0</v>
      </c>
      <c r="P29" s="159">
        <f t="shared" si="4"/>
        <v>0</v>
      </c>
      <c r="Q29" s="159">
        <f t="shared" si="4"/>
        <v>0</v>
      </c>
      <c r="R29" s="159">
        <f t="shared" si="4"/>
        <v>0</v>
      </c>
      <c r="S29" s="159">
        <f t="shared" si="4"/>
        <v>3.3409807303355812E-2</v>
      </c>
      <c r="T29" s="156"/>
      <c r="U29" s="159">
        <f t="shared" si="4"/>
        <v>0</v>
      </c>
      <c r="V29" s="156">
        <f t="shared" si="4"/>
        <v>0</v>
      </c>
      <c r="W29" s="160"/>
    </row>
    <row r="30" spans="1:23" ht="13.5" customHeight="1" x14ac:dyDescent="0.2">
      <c r="D30" s="26"/>
    </row>
    <row r="31" spans="1:23" ht="13.5" customHeight="1" x14ac:dyDescent="0.2">
      <c r="A31" s="26">
        <f>A29+1</f>
        <v>13</v>
      </c>
      <c r="C31" s="26" t="s">
        <v>428</v>
      </c>
      <c r="D31" s="26" t="s">
        <v>495</v>
      </c>
      <c r="F31" s="35">
        <f>SUM(H31:V31)</f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8"/>
      <c r="U31" s="17">
        <v>0</v>
      </c>
      <c r="V31" s="17">
        <v>0</v>
      </c>
      <c r="W31" s="38"/>
    </row>
    <row r="32" spans="1:23" ht="13.5" customHeight="1" x14ac:dyDescent="0.2">
      <c r="A32" s="26">
        <f>A31+1</f>
        <v>14</v>
      </c>
      <c r="C32" s="1"/>
      <c r="D32" s="26"/>
      <c r="F32" s="139">
        <f>SUM(H32:W32)</f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>
        <v>0</v>
      </c>
      <c r="R32" s="159">
        <v>0</v>
      </c>
      <c r="S32" s="159">
        <v>0</v>
      </c>
      <c r="T32" s="156"/>
      <c r="U32" s="159">
        <v>0</v>
      </c>
      <c r="V32" s="159">
        <v>0</v>
      </c>
      <c r="W32" s="160"/>
    </row>
    <row r="33" spans="1:23" ht="13.5" customHeight="1" x14ac:dyDescent="0.2">
      <c r="D33" s="26"/>
    </row>
    <row r="34" spans="1:23" ht="13.5" customHeight="1" x14ac:dyDescent="0.2">
      <c r="A34" s="26">
        <f>A32+1</f>
        <v>15</v>
      </c>
      <c r="C34" s="26" t="s">
        <v>418</v>
      </c>
      <c r="D34" s="26" t="s">
        <v>495</v>
      </c>
      <c r="F34" s="35">
        <f>SUM(H34:V34)</f>
        <v>27530.517387322485</v>
      </c>
      <c r="H34" s="17">
        <v>16346.534736822479</v>
      </c>
      <c r="I34" s="17">
        <v>8816.2780000438761</v>
      </c>
      <c r="J34" s="17">
        <v>784.06346970137417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1583.641180754754</v>
      </c>
      <c r="T34" s="38"/>
      <c r="U34" s="17">
        <v>0</v>
      </c>
      <c r="V34" s="17">
        <v>0</v>
      </c>
      <c r="W34" s="38"/>
    </row>
    <row r="35" spans="1:23" ht="13.5" customHeight="1" x14ac:dyDescent="0.2">
      <c r="A35" s="26">
        <f>A34+1</f>
        <v>16</v>
      </c>
      <c r="C35" s="1"/>
      <c r="D35" s="26"/>
      <c r="F35" s="139">
        <f>SUM(H35:W35)</f>
        <v>1</v>
      </c>
      <c r="H35" s="159">
        <f t="shared" ref="H35:V35" si="5">H34/$F34</f>
        <v>0.59376053514889215</v>
      </c>
      <c r="I35" s="159">
        <f t="shared" si="5"/>
        <v>0.32023655334947249</v>
      </c>
      <c r="J35" s="159">
        <f t="shared" si="5"/>
        <v>2.8479794210566751E-2</v>
      </c>
      <c r="K35" s="159">
        <f t="shared" si="5"/>
        <v>0</v>
      </c>
      <c r="L35" s="159">
        <f t="shared" si="5"/>
        <v>0</v>
      </c>
      <c r="M35" s="159">
        <f t="shared" si="5"/>
        <v>0</v>
      </c>
      <c r="N35" s="159">
        <f t="shared" si="5"/>
        <v>0</v>
      </c>
      <c r="O35" s="159">
        <f t="shared" si="5"/>
        <v>0</v>
      </c>
      <c r="P35" s="159">
        <f t="shared" si="5"/>
        <v>0</v>
      </c>
      <c r="Q35" s="159">
        <f t="shared" si="5"/>
        <v>0</v>
      </c>
      <c r="R35" s="159">
        <f t="shared" si="5"/>
        <v>0</v>
      </c>
      <c r="S35" s="159">
        <f t="shared" si="5"/>
        <v>5.7523117291068571E-2</v>
      </c>
      <c r="T35" s="156"/>
      <c r="U35" s="159">
        <f t="shared" si="5"/>
        <v>0</v>
      </c>
      <c r="V35" s="156">
        <f t="shared" si="5"/>
        <v>0</v>
      </c>
      <c r="W35" s="160"/>
    </row>
    <row r="36" spans="1:23" ht="13.5" customHeight="1" x14ac:dyDescent="0.2">
      <c r="D36" s="26"/>
    </row>
    <row r="40" spans="1:23" ht="13.5" customHeight="1" x14ac:dyDescent="0.2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">
      <c r="A41" s="245" t="s">
        <v>0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</row>
    <row r="42" spans="1:23" ht="13.5" customHeight="1" x14ac:dyDescent="0.2">
      <c r="A42" s="245" t="s">
        <v>516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</row>
    <row r="44" spans="1:23" ht="13.5" customHeight="1" x14ac:dyDescent="0.2">
      <c r="A44" s="26" t="s">
        <v>3</v>
      </c>
      <c r="C44" s="1"/>
      <c r="D44" s="26"/>
      <c r="H44" s="242" t="s">
        <v>40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6"/>
      <c r="U44" s="242" t="s">
        <v>41</v>
      </c>
      <c r="V44" s="242"/>
      <c r="W44" s="26"/>
    </row>
    <row r="45" spans="1:23" ht="13.5" customHeight="1" x14ac:dyDescent="0.2">
      <c r="A45" s="116" t="s">
        <v>5</v>
      </c>
      <c r="C45" s="116" t="s">
        <v>511</v>
      </c>
      <c r="D45" s="116"/>
      <c r="F45" s="18" t="s">
        <v>82</v>
      </c>
      <c r="H45" s="116" t="s">
        <v>43</v>
      </c>
      <c r="I45" s="116" t="s">
        <v>44</v>
      </c>
      <c r="J45" s="116" t="s">
        <v>45</v>
      </c>
      <c r="K45" s="116" t="s">
        <v>48</v>
      </c>
      <c r="L45" s="116" t="s">
        <v>49</v>
      </c>
      <c r="M45" s="116" t="s">
        <v>50</v>
      </c>
      <c r="N45" s="116" t="s">
        <v>51</v>
      </c>
      <c r="O45" s="116" t="s">
        <v>52</v>
      </c>
      <c r="P45" s="116" t="s">
        <v>53</v>
      </c>
      <c r="Q45" s="116" t="s">
        <v>54</v>
      </c>
      <c r="R45" s="116" t="s">
        <v>55</v>
      </c>
      <c r="S45" s="116" t="s">
        <v>56</v>
      </c>
      <c r="T45" s="26"/>
      <c r="U45" s="116" t="s">
        <v>58</v>
      </c>
      <c r="V45" s="162" t="s">
        <v>59</v>
      </c>
      <c r="W45" s="26"/>
    </row>
    <row r="46" spans="1:23" ht="13.5" customHeight="1" x14ac:dyDescent="0.2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">
      <c r="C47" s="1"/>
      <c r="D47" s="26"/>
    </row>
    <row r="48" spans="1:23" ht="13.5" customHeight="1" x14ac:dyDescent="0.2">
      <c r="A48" s="26">
        <f>A35+1</f>
        <v>17</v>
      </c>
      <c r="C48" s="26" t="s">
        <v>419</v>
      </c>
      <c r="D48" s="26" t="s">
        <v>495</v>
      </c>
      <c r="F48" s="35">
        <f>SUM(H48:V48)</f>
        <v>250.7566909636773</v>
      </c>
      <c r="G48" s="17"/>
      <c r="H48" s="17">
        <v>150.54778041924919</v>
      </c>
      <c r="I48" s="17">
        <v>81.19586847210067</v>
      </c>
      <c r="J48" s="17">
        <v>7.2210420723274424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11.792000000000002</v>
      </c>
      <c r="T48" s="38"/>
      <c r="U48" s="17">
        <v>0</v>
      </c>
      <c r="V48" s="17">
        <v>0</v>
      </c>
      <c r="W48" s="38"/>
    </row>
    <row r="49" spans="1:23" ht="13.5" customHeight="1" x14ac:dyDescent="0.2">
      <c r="A49" s="26">
        <f>A48+1</f>
        <v>18</v>
      </c>
      <c r="C49" s="1"/>
      <c r="D49" s="26"/>
      <c r="F49" s="139">
        <f>SUM(H49:W49)</f>
        <v>1</v>
      </c>
      <c r="H49" s="159">
        <f t="shared" ref="H49:V49" si="6">H48/$F48</f>
        <v>0.60037393156163632</v>
      </c>
      <c r="I49" s="159">
        <f t="shared" si="6"/>
        <v>0.32380339746891174</v>
      </c>
      <c r="J49" s="159">
        <f t="shared" si="6"/>
        <v>2.8797006550758113E-2</v>
      </c>
      <c r="K49" s="159">
        <f t="shared" si="6"/>
        <v>0</v>
      </c>
      <c r="L49" s="159">
        <f t="shared" si="6"/>
        <v>0</v>
      </c>
      <c r="M49" s="159">
        <f t="shared" si="6"/>
        <v>0</v>
      </c>
      <c r="N49" s="159">
        <f t="shared" si="6"/>
        <v>0</v>
      </c>
      <c r="O49" s="159">
        <f t="shared" si="6"/>
        <v>0</v>
      </c>
      <c r="P49" s="159">
        <f t="shared" si="6"/>
        <v>0</v>
      </c>
      <c r="Q49" s="159">
        <f t="shared" si="6"/>
        <v>0</v>
      </c>
      <c r="R49" s="159">
        <f t="shared" si="6"/>
        <v>0</v>
      </c>
      <c r="S49" s="159">
        <f t="shared" si="6"/>
        <v>4.7025664418693817E-2</v>
      </c>
      <c r="T49" s="156"/>
      <c r="U49" s="159">
        <f t="shared" si="6"/>
        <v>0</v>
      </c>
      <c r="V49" s="156">
        <f t="shared" si="6"/>
        <v>0</v>
      </c>
      <c r="W49" s="160"/>
    </row>
    <row r="50" spans="1:23" ht="13.5" customHeight="1" x14ac:dyDescent="0.2">
      <c r="D50" s="26"/>
    </row>
    <row r="51" spans="1:23" ht="13.5" customHeight="1" x14ac:dyDescent="0.2">
      <c r="A51" s="26">
        <f>A49+1</f>
        <v>19</v>
      </c>
      <c r="C51" s="26" t="s">
        <v>425</v>
      </c>
      <c r="D51" s="26" t="s">
        <v>495</v>
      </c>
      <c r="F51" s="35">
        <f>SUM(H51:V51)</f>
        <v>20129.451930563151</v>
      </c>
      <c r="H51" s="17">
        <v>11988.631556301429</v>
      </c>
      <c r="I51" s="17">
        <v>6379.7163145519407</v>
      </c>
      <c r="J51" s="17">
        <v>171.43029303256031</v>
      </c>
      <c r="K51" s="17">
        <v>0</v>
      </c>
      <c r="L51" s="17">
        <v>0</v>
      </c>
      <c r="M51" s="17">
        <v>668.30899289708304</v>
      </c>
      <c r="N51" s="17">
        <v>44.774622724371632</v>
      </c>
      <c r="O51" s="17">
        <v>520.78530917714136</v>
      </c>
      <c r="P51" s="17">
        <v>57.120642630988577</v>
      </c>
      <c r="Q51" s="17">
        <v>5.8124873994701574</v>
      </c>
      <c r="R51" s="17">
        <v>0</v>
      </c>
      <c r="S51" s="17">
        <v>292.87171184816259</v>
      </c>
      <c r="T51" s="38"/>
      <c r="U51" s="17">
        <v>0</v>
      </c>
      <c r="V51" s="17">
        <v>0</v>
      </c>
      <c r="W51" s="38"/>
    </row>
    <row r="52" spans="1:23" ht="13.5" customHeight="1" x14ac:dyDescent="0.2">
      <c r="A52" s="26">
        <f>A51+1</f>
        <v>20</v>
      </c>
      <c r="C52" s="1"/>
      <c r="D52" s="26"/>
      <c r="F52" s="139">
        <f>SUM(H52:W52)</f>
        <v>0.99999999999999978</v>
      </c>
      <c r="H52" s="159">
        <f t="shared" ref="H52:V52" si="7">H51/$F51</f>
        <v>0.59557665045508412</v>
      </c>
      <c r="I52" s="159">
        <f t="shared" si="7"/>
        <v>0.31693442705538477</v>
      </c>
      <c r="J52" s="159">
        <f t="shared" si="7"/>
        <v>8.5163914856654661E-3</v>
      </c>
      <c r="K52" s="159">
        <f t="shared" si="7"/>
        <v>0</v>
      </c>
      <c r="L52" s="159">
        <f t="shared" si="7"/>
        <v>0</v>
      </c>
      <c r="M52" s="159">
        <f t="shared" si="7"/>
        <v>3.3200555842375891E-2</v>
      </c>
      <c r="N52" s="159">
        <f t="shared" si="7"/>
        <v>2.2243339202091725E-3</v>
      </c>
      <c r="O52" s="159">
        <f t="shared" si="7"/>
        <v>2.5871807686249887E-2</v>
      </c>
      <c r="P52" s="159">
        <f t="shared" si="7"/>
        <v>2.8376650704662549E-3</v>
      </c>
      <c r="Q52" s="159">
        <f t="shared" si="7"/>
        <v>2.8875537294907085E-4</v>
      </c>
      <c r="R52" s="159">
        <f t="shared" si="7"/>
        <v>0</v>
      </c>
      <c r="S52" s="159">
        <f t="shared" si="7"/>
        <v>1.4549413111615159E-2</v>
      </c>
      <c r="T52" s="156"/>
      <c r="U52" s="159">
        <f t="shared" si="7"/>
        <v>0</v>
      </c>
      <c r="V52" s="156">
        <f t="shared" si="7"/>
        <v>0</v>
      </c>
      <c r="W52" s="160"/>
    </row>
    <row r="53" spans="1:23" ht="13.5" customHeight="1" x14ac:dyDescent="0.2">
      <c r="D53" s="26"/>
    </row>
    <row r="54" spans="1:23" ht="13.5" customHeight="1" x14ac:dyDescent="0.2">
      <c r="A54" s="26">
        <f>A52+1</f>
        <v>21</v>
      </c>
      <c r="C54" s="26" t="s">
        <v>287</v>
      </c>
      <c r="D54" s="26" t="s">
        <v>495</v>
      </c>
      <c r="F54" s="35">
        <f>SUM(H54:V54)</f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38"/>
      <c r="U54" s="17">
        <v>0</v>
      </c>
      <c r="V54" s="17">
        <v>0</v>
      </c>
    </row>
    <row r="55" spans="1:23" ht="13.5" customHeight="1" x14ac:dyDescent="0.2">
      <c r="A55" s="26">
        <f>A54+1</f>
        <v>22</v>
      </c>
      <c r="C55" s="1"/>
      <c r="D55" s="26"/>
      <c r="F55" s="139">
        <f>SUM(H55:W55)</f>
        <v>0</v>
      </c>
      <c r="H55" s="159">
        <v>0</v>
      </c>
      <c r="I55" s="159">
        <v>0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6"/>
      <c r="U55" s="159">
        <v>0</v>
      </c>
      <c r="V55" s="156">
        <v>0</v>
      </c>
    </row>
    <row r="56" spans="1:23" ht="13.5" customHeight="1" x14ac:dyDescent="0.2">
      <c r="D56" s="26"/>
    </row>
    <row r="57" spans="1:23" ht="13.5" customHeight="1" x14ac:dyDescent="0.2">
      <c r="A57" s="26">
        <f>A55+1</f>
        <v>23</v>
      </c>
      <c r="C57" s="26" t="s">
        <v>429</v>
      </c>
      <c r="D57" s="26" t="s">
        <v>495</v>
      </c>
      <c r="F57" s="35">
        <f>SUM(H57:V57)</f>
        <v>4.8792783250226153</v>
      </c>
      <c r="H57" s="17">
        <v>2.9836193858197997</v>
      </c>
      <c r="I57" s="17">
        <v>1.5546863726941196</v>
      </c>
      <c r="J57" s="17">
        <v>0.17795681789024934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0.16301574861844625</v>
      </c>
      <c r="T57" s="38"/>
      <c r="U57" s="17">
        <v>0</v>
      </c>
      <c r="V57" s="17">
        <v>0</v>
      </c>
      <c r="W57" s="38"/>
    </row>
    <row r="58" spans="1:23" ht="13.5" customHeight="1" x14ac:dyDescent="0.2">
      <c r="A58" s="26">
        <f>A57+1</f>
        <v>24</v>
      </c>
      <c r="C58" s="1"/>
      <c r="D58" s="26"/>
      <c r="F58" s="139">
        <f>SUM(H58:W58)</f>
        <v>0.99999999999999989</v>
      </c>
      <c r="H58" s="159">
        <f t="shared" ref="H58:V58" si="8">H57/$F57</f>
        <v>0.61148784452790372</v>
      </c>
      <c r="I58" s="159">
        <f t="shared" si="8"/>
        <v>0.31863039349920946</v>
      </c>
      <c r="J58" s="159">
        <f t="shared" si="8"/>
        <v>3.6471954669530869E-2</v>
      </c>
      <c r="K58" s="159">
        <f t="shared" si="8"/>
        <v>0</v>
      </c>
      <c r="L58" s="159">
        <f t="shared" si="8"/>
        <v>0</v>
      </c>
      <c r="M58" s="159">
        <f t="shared" si="8"/>
        <v>0</v>
      </c>
      <c r="N58" s="159">
        <f t="shared" si="8"/>
        <v>0</v>
      </c>
      <c r="O58" s="159">
        <f t="shared" si="8"/>
        <v>0</v>
      </c>
      <c r="P58" s="159">
        <f t="shared" si="8"/>
        <v>0</v>
      </c>
      <c r="Q58" s="159">
        <f t="shared" si="8"/>
        <v>0</v>
      </c>
      <c r="R58" s="159">
        <f t="shared" si="8"/>
        <v>0</v>
      </c>
      <c r="S58" s="159">
        <f t="shared" si="8"/>
        <v>3.3409807303355805E-2</v>
      </c>
      <c r="T58" s="156"/>
      <c r="U58" s="159">
        <f t="shared" si="8"/>
        <v>0</v>
      </c>
      <c r="V58" s="156">
        <f t="shared" si="8"/>
        <v>0</v>
      </c>
      <c r="W58" s="160"/>
    </row>
    <row r="59" spans="1:23" ht="13.5" customHeight="1" x14ac:dyDescent="0.2">
      <c r="D59" s="26"/>
    </row>
    <row r="60" spans="1:23" ht="13.5" customHeight="1" x14ac:dyDescent="0.2">
      <c r="A60" s="26">
        <f>A58+1</f>
        <v>25</v>
      </c>
      <c r="C60" s="26" t="s">
        <v>424</v>
      </c>
      <c r="D60" s="26" t="s">
        <v>495</v>
      </c>
      <c r="F60" s="35">
        <f>SUM(H60:V60)</f>
        <v>10559.857032055887</v>
      </c>
      <c r="H60" s="17">
        <v>5851.3654818086343</v>
      </c>
      <c r="I60" s="17">
        <v>3472.4253687013365</v>
      </c>
      <c r="J60" s="17">
        <v>258.15353271731897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977.91264882859559</v>
      </c>
      <c r="T60" s="38"/>
      <c r="U60" s="17">
        <v>0</v>
      </c>
      <c r="V60" s="17">
        <v>0</v>
      </c>
      <c r="W60" s="38"/>
    </row>
    <row r="61" spans="1:23" ht="13.5" customHeight="1" x14ac:dyDescent="0.2">
      <c r="A61" s="26">
        <f>A60+1</f>
        <v>26</v>
      </c>
      <c r="D61" s="26"/>
      <c r="F61" s="139">
        <f>SUM(H61:W61)</f>
        <v>0.99999999999999989</v>
      </c>
      <c r="H61" s="159">
        <f t="shared" ref="H61:V61" si="9">H60/$F60</f>
        <v>0.55411408166284981</v>
      </c>
      <c r="I61" s="159">
        <f t="shared" si="9"/>
        <v>0.32883261185831547</v>
      </c>
      <c r="J61" s="159">
        <f t="shared" si="9"/>
        <v>2.4446688239590623E-2</v>
      </c>
      <c r="K61" s="159">
        <f t="shared" si="9"/>
        <v>0</v>
      </c>
      <c r="L61" s="159">
        <f t="shared" si="9"/>
        <v>0</v>
      </c>
      <c r="M61" s="159">
        <f t="shared" si="9"/>
        <v>0</v>
      </c>
      <c r="N61" s="159">
        <f t="shared" si="9"/>
        <v>0</v>
      </c>
      <c r="O61" s="159">
        <f t="shared" si="9"/>
        <v>0</v>
      </c>
      <c r="P61" s="159">
        <f t="shared" si="9"/>
        <v>0</v>
      </c>
      <c r="Q61" s="159">
        <f t="shared" si="9"/>
        <v>0</v>
      </c>
      <c r="R61" s="159">
        <f t="shared" si="9"/>
        <v>0</v>
      </c>
      <c r="S61" s="159">
        <f t="shared" si="9"/>
        <v>9.2606618239243987E-2</v>
      </c>
      <c r="T61" s="156"/>
      <c r="U61" s="159">
        <f t="shared" si="9"/>
        <v>0</v>
      </c>
      <c r="V61" s="156">
        <f t="shared" si="9"/>
        <v>0</v>
      </c>
      <c r="W61" s="160"/>
    </row>
    <row r="62" spans="1:23" ht="13.5" customHeight="1" x14ac:dyDescent="0.2">
      <c r="D62" s="26"/>
      <c r="F62" s="161"/>
    </row>
    <row r="63" spans="1:23" ht="13.5" customHeight="1" x14ac:dyDescent="0.2">
      <c r="A63" s="26">
        <f>A61+1</f>
        <v>27</v>
      </c>
      <c r="B63" s="10"/>
      <c r="C63" s="26" t="s">
        <v>426</v>
      </c>
      <c r="D63" s="26" t="s">
        <v>495</v>
      </c>
      <c r="F63" s="35">
        <f>SUM(H63:V63)</f>
        <v>349.6768351697288</v>
      </c>
      <c r="H63" s="17">
        <v>216.11225168424608</v>
      </c>
      <c r="I63" s="17">
        <v>104.81835638876862</v>
      </c>
      <c r="J63" s="17">
        <v>18.712548888059068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1.9392751403702597</v>
      </c>
      <c r="R63" s="17">
        <v>0</v>
      </c>
      <c r="S63" s="17">
        <v>8.0944030682847483</v>
      </c>
      <c r="T63" s="38"/>
      <c r="U63" s="17">
        <v>0</v>
      </c>
      <c r="V63" s="17">
        <v>0</v>
      </c>
      <c r="W63" s="38"/>
    </row>
    <row r="64" spans="1:23" ht="13.5" customHeight="1" x14ac:dyDescent="0.2">
      <c r="A64" s="26">
        <f>A63+1</f>
        <v>28</v>
      </c>
      <c r="C64" s="1"/>
      <c r="D64" s="26"/>
      <c r="F64" s="139">
        <f>SUM(H64:W64)</f>
        <v>1</v>
      </c>
      <c r="H64" s="159">
        <f t="shared" ref="H64:V64" si="10">H63/$F63</f>
        <v>0.61803422459868662</v>
      </c>
      <c r="I64" s="159">
        <f t="shared" si="10"/>
        <v>0.29975779304308531</v>
      </c>
      <c r="J64" s="159">
        <f t="shared" si="10"/>
        <v>5.3513836222454453E-2</v>
      </c>
      <c r="K64" s="159">
        <f t="shared" si="10"/>
        <v>0</v>
      </c>
      <c r="L64" s="159">
        <f t="shared" si="10"/>
        <v>0</v>
      </c>
      <c r="M64" s="159">
        <f t="shared" si="10"/>
        <v>0</v>
      </c>
      <c r="N64" s="159">
        <f t="shared" si="10"/>
        <v>0</v>
      </c>
      <c r="O64" s="159">
        <f t="shared" si="10"/>
        <v>0</v>
      </c>
      <c r="P64" s="159">
        <f t="shared" si="10"/>
        <v>0</v>
      </c>
      <c r="Q64" s="159">
        <f t="shared" si="10"/>
        <v>5.5459068068634274E-3</v>
      </c>
      <c r="R64" s="159">
        <f t="shared" si="10"/>
        <v>0</v>
      </c>
      <c r="S64" s="159">
        <f t="shared" si="10"/>
        <v>2.314823932891015E-2</v>
      </c>
      <c r="T64" s="156"/>
      <c r="U64" s="159">
        <f t="shared" si="10"/>
        <v>0</v>
      </c>
      <c r="V64" s="156">
        <f t="shared" si="10"/>
        <v>0</v>
      </c>
      <c r="W64" s="160"/>
    </row>
    <row r="65" spans="1:23" ht="13.5" customHeight="1" x14ac:dyDescent="0.2">
      <c r="D65" s="26"/>
    </row>
    <row r="66" spans="1:23" ht="13.5" customHeight="1" x14ac:dyDescent="0.2">
      <c r="A66" s="26">
        <f>A64+1</f>
        <v>29</v>
      </c>
      <c r="C66" s="26" t="s">
        <v>417</v>
      </c>
      <c r="D66" s="26" t="s">
        <v>495</v>
      </c>
      <c r="F66" s="35">
        <f>SUM(H66:V66)</f>
        <v>786816.34813720349</v>
      </c>
      <c r="H66" s="17">
        <v>576969.29638504668</v>
      </c>
      <c r="I66" s="17">
        <v>193327.67925177695</v>
      </c>
      <c r="J66" s="17">
        <v>11031.058960020002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5488.3135403600008</v>
      </c>
      <c r="R66" s="17">
        <v>0</v>
      </c>
      <c r="S66" s="17">
        <v>0</v>
      </c>
      <c r="T66" s="38"/>
      <c r="U66" s="17">
        <v>0</v>
      </c>
      <c r="V66" s="17">
        <v>0</v>
      </c>
      <c r="W66" s="17"/>
    </row>
    <row r="67" spans="1:23" ht="13.5" customHeight="1" x14ac:dyDescent="0.2">
      <c r="A67" s="26">
        <f>A66+1</f>
        <v>30</v>
      </c>
      <c r="C67" s="1"/>
      <c r="D67" s="26"/>
      <c r="F67" s="139">
        <f>SUM(H67:W67)</f>
        <v>1.0000000000000002</v>
      </c>
      <c r="H67" s="159">
        <f t="shared" ref="H67:V67" si="11">H66/$F66</f>
        <v>0.73329601977771297</v>
      </c>
      <c r="I67" s="159">
        <f t="shared" si="11"/>
        <v>0.24570877271358482</v>
      </c>
      <c r="J67" s="159">
        <f t="shared" si="11"/>
        <v>1.4019864973746615E-2</v>
      </c>
      <c r="K67" s="159">
        <f t="shared" si="11"/>
        <v>0</v>
      </c>
      <c r="L67" s="159">
        <f t="shared" si="11"/>
        <v>0</v>
      </c>
      <c r="M67" s="159">
        <f t="shared" si="11"/>
        <v>0</v>
      </c>
      <c r="N67" s="159">
        <f t="shared" si="11"/>
        <v>0</v>
      </c>
      <c r="O67" s="159">
        <f t="shared" si="11"/>
        <v>0</v>
      </c>
      <c r="P67" s="159">
        <f t="shared" si="11"/>
        <v>0</v>
      </c>
      <c r="Q67" s="159">
        <f t="shared" si="11"/>
        <v>6.9753425349557679E-3</v>
      </c>
      <c r="R67" s="159">
        <f t="shared" si="11"/>
        <v>0</v>
      </c>
      <c r="S67" s="159">
        <f t="shared" si="11"/>
        <v>0</v>
      </c>
      <c r="T67" s="156"/>
      <c r="U67" s="159">
        <f t="shared" si="11"/>
        <v>0</v>
      </c>
      <c r="V67" s="156">
        <f t="shared" si="11"/>
        <v>0</v>
      </c>
      <c r="W67" s="160"/>
    </row>
    <row r="68" spans="1:23" ht="13.5" customHeight="1" x14ac:dyDescent="0.2">
      <c r="D68" s="26"/>
    </row>
    <row r="69" spans="1:23" ht="13.5" customHeight="1" x14ac:dyDescent="0.2">
      <c r="A69" s="26">
        <f>A67+1</f>
        <v>31</v>
      </c>
      <c r="C69" s="26" t="s">
        <v>518</v>
      </c>
      <c r="D69" s="26" t="s">
        <v>495</v>
      </c>
      <c r="F69" s="35">
        <f>SUM(H69:V69)</f>
        <v>16638.49069545481</v>
      </c>
      <c r="H69" s="17">
        <v>10089.75675392109</v>
      </c>
      <c r="I69" s="17">
        <v>4698.2003524255488</v>
      </c>
      <c r="J69" s="17">
        <v>1550.2719396533112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82.197490049613307</v>
      </c>
      <c r="R69" s="17">
        <v>0</v>
      </c>
      <c r="S69" s="17">
        <v>218.0641594052459</v>
      </c>
      <c r="T69" s="38"/>
      <c r="U69" s="17">
        <v>0</v>
      </c>
      <c r="V69" s="17">
        <v>0</v>
      </c>
      <c r="W69" s="38"/>
    </row>
    <row r="70" spans="1:23" ht="13.5" customHeight="1" x14ac:dyDescent="0.2">
      <c r="A70" s="26">
        <f>A69+1</f>
        <v>32</v>
      </c>
      <c r="C70" s="1"/>
      <c r="D70" s="26"/>
      <c r="F70" s="139">
        <f>SUM(H70:W70)</f>
        <v>1</v>
      </c>
      <c r="H70" s="159">
        <f t="shared" ref="H70:V70" si="12">H69/$F69</f>
        <v>0.6064105776539781</v>
      </c>
      <c r="I70" s="159">
        <f t="shared" si="12"/>
        <v>0.28236938304199499</v>
      </c>
      <c r="J70" s="159">
        <f t="shared" si="12"/>
        <v>9.3173832171977236E-2</v>
      </c>
      <c r="K70" s="159">
        <f t="shared" si="12"/>
        <v>0</v>
      </c>
      <c r="L70" s="159">
        <f t="shared" si="12"/>
        <v>0</v>
      </c>
      <c r="M70" s="159">
        <f t="shared" si="12"/>
        <v>0</v>
      </c>
      <c r="N70" s="159">
        <f t="shared" si="12"/>
        <v>0</v>
      </c>
      <c r="O70" s="159">
        <f t="shared" si="12"/>
        <v>0</v>
      </c>
      <c r="P70" s="159">
        <f t="shared" si="12"/>
        <v>0</v>
      </c>
      <c r="Q70" s="159">
        <f t="shared" si="12"/>
        <v>4.9402011008166423E-3</v>
      </c>
      <c r="R70" s="159">
        <f t="shared" si="12"/>
        <v>0</v>
      </c>
      <c r="S70" s="159">
        <f t="shared" si="12"/>
        <v>1.3106006031233061E-2</v>
      </c>
      <c r="T70" s="156"/>
      <c r="U70" s="159">
        <f t="shared" si="12"/>
        <v>0</v>
      </c>
      <c r="V70" s="156">
        <f t="shared" si="12"/>
        <v>0</v>
      </c>
      <c r="W70" s="160"/>
    </row>
    <row r="71" spans="1:23" ht="13.5" customHeight="1" x14ac:dyDescent="0.2">
      <c r="D71" s="26"/>
    </row>
    <row r="72" spans="1:23" ht="13.5" customHeight="1" x14ac:dyDescent="0.2">
      <c r="A72" s="26">
        <f>A70+1</f>
        <v>33</v>
      </c>
      <c r="C72" s="26" t="s">
        <v>422</v>
      </c>
      <c r="D72" s="26" t="s">
        <v>495</v>
      </c>
      <c r="F72" s="35">
        <f>SUM(H72:V72)</f>
        <v>2349.3688172958259</v>
      </c>
      <c r="H72" s="17">
        <v>1483.0381925571419</v>
      </c>
      <c r="I72" s="17">
        <v>710.30991432463168</v>
      </c>
      <c r="J72" s="17">
        <v>128.40281181297013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13.313874692619001</v>
      </c>
      <c r="R72" s="17">
        <v>0</v>
      </c>
      <c r="S72" s="17">
        <v>14.304023908463686</v>
      </c>
      <c r="T72" s="38"/>
      <c r="U72" s="17">
        <v>0</v>
      </c>
      <c r="V72" s="17">
        <v>0</v>
      </c>
      <c r="W72" s="38"/>
    </row>
    <row r="73" spans="1:23" ht="13.5" customHeight="1" x14ac:dyDescent="0.2">
      <c r="A73" s="26">
        <f>A72+1</f>
        <v>34</v>
      </c>
      <c r="C73" s="1"/>
      <c r="D73" s="26"/>
      <c r="F73" s="139">
        <f>SUM(H73:W73)</f>
        <v>1.0000000000000002</v>
      </c>
      <c r="H73" s="159">
        <f t="shared" ref="H73:V73" si="13">H72/$F72</f>
        <v>0.63124962825724007</v>
      </c>
      <c r="I73" s="159">
        <f t="shared" si="13"/>
        <v>0.30234074322234927</v>
      </c>
      <c r="J73" s="159">
        <f t="shared" si="13"/>
        <v>5.4654173864776383E-2</v>
      </c>
      <c r="K73" s="159">
        <f t="shared" si="13"/>
        <v>0</v>
      </c>
      <c r="L73" s="159">
        <f t="shared" si="13"/>
        <v>0</v>
      </c>
      <c r="M73" s="159">
        <f t="shared" si="13"/>
        <v>0</v>
      </c>
      <c r="N73" s="159">
        <f t="shared" si="13"/>
        <v>0</v>
      </c>
      <c r="O73" s="159">
        <f t="shared" si="13"/>
        <v>0</v>
      </c>
      <c r="P73" s="159">
        <f t="shared" si="13"/>
        <v>0</v>
      </c>
      <c r="Q73" s="159">
        <f t="shared" si="13"/>
        <v>5.6670006831637263E-3</v>
      </c>
      <c r="R73" s="159">
        <f t="shared" si="13"/>
        <v>0</v>
      </c>
      <c r="S73" s="159">
        <f t="shared" si="13"/>
        <v>6.088453972470753E-3</v>
      </c>
      <c r="T73" s="156"/>
      <c r="U73" s="159">
        <f t="shared" si="13"/>
        <v>0</v>
      </c>
      <c r="V73" s="156">
        <f t="shared" si="13"/>
        <v>0</v>
      </c>
      <c r="W73" s="160"/>
    </row>
    <row r="74" spans="1:23" ht="13.5" customHeight="1" x14ac:dyDescent="0.2">
      <c r="D74" s="26"/>
    </row>
    <row r="75" spans="1:23" ht="13.5" customHeight="1" x14ac:dyDescent="0.2">
      <c r="A75" s="26">
        <f>A73+1</f>
        <v>35</v>
      </c>
      <c r="C75" s="26" t="s">
        <v>433</v>
      </c>
      <c r="D75" s="26" t="s">
        <v>495</v>
      </c>
      <c r="F75" s="35">
        <f>SUM(H75:V75)</f>
        <v>17.181797376548179</v>
      </c>
      <c r="H75" s="17">
        <v>10.761078902065412</v>
      </c>
      <c r="I75" s="17">
        <v>5.1571282943531278</v>
      </c>
      <c r="J75" s="17">
        <v>0.93170411673200826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9.6606855269537953E-2</v>
      </c>
      <c r="R75" s="17">
        <v>0</v>
      </c>
      <c r="S75" s="17">
        <v>0.23527920812809608</v>
      </c>
      <c r="T75" s="38"/>
      <c r="U75" s="17">
        <v>0</v>
      </c>
      <c r="V75" s="17">
        <v>0</v>
      </c>
      <c r="W75" s="38"/>
    </row>
    <row r="76" spans="1:23" ht="13.5" customHeight="1" x14ac:dyDescent="0.2">
      <c r="A76" s="26">
        <f>A75+1</f>
        <v>36</v>
      </c>
      <c r="C76" s="1"/>
      <c r="D76" s="26"/>
      <c r="F76" s="139">
        <f>SUM(H76:W76)</f>
        <v>1.0000000000000002</v>
      </c>
      <c r="H76" s="159">
        <f t="shared" ref="H76:V76" si="14">H75/$F75</f>
        <v>0.62630693787330138</v>
      </c>
      <c r="I76" s="159">
        <f t="shared" si="14"/>
        <v>0.30015068745905527</v>
      </c>
      <c r="J76" s="159">
        <f t="shared" si="14"/>
        <v>5.4226231186017368E-2</v>
      </c>
      <c r="K76" s="159">
        <f t="shared" si="14"/>
        <v>0</v>
      </c>
      <c r="L76" s="159">
        <f t="shared" si="14"/>
        <v>0</v>
      </c>
      <c r="M76" s="159">
        <f t="shared" si="14"/>
        <v>0</v>
      </c>
      <c r="N76" s="159">
        <f t="shared" si="14"/>
        <v>0</v>
      </c>
      <c r="O76" s="159">
        <f t="shared" si="14"/>
        <v>0</v>
      </c>
      <c r="P76" s="159">
        <f t="shared" si="14"/>
        <v>0</v>
      </c>
      <c r="Q76" s="159">
        <f t="shared" si="14"/>
        <v>5.6226280145404818E-3</v>
      </c>
      <c r="R76" s="159">
        <f t="shared" si="14"/>
        <v>0</v>
      </c>
      <c r="S76" s="159">
        <f t="shared" si="14"/>
        <v>1.3693515467085764E-2</v>
      </c>
      <c r="T76" s="156"/>
      <c r="U76" s="159">
        <f t="shared" si="14"/>
        <v>0</v>
      </c>
      <c r="V76" s="156">
        <f t="shared" si="14"/>
        <v>0</v>
      </c>
      <c r="W76" s="160"/>
    </row>
    <row r="77" spans="1:23" ht="13.5" customHeight="1" x14ac:dyDescent="0.2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14 of 26</oddHeader>
    <firstHeader>&amp;R&amp;"Arial,Regular"&amp;10Filed: 2025-02-28
EB-2025-0064
Phase 3 Exhibit 7
Tab 3
Schedule 6
Attachment 12
Page 13 of 26</firstHeader>
  </headerFooter>
  <rowBreaks count="1" manualBreakCount="1">
    <brk id="3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1122-7972-471E-8736-FA31A6B281BB}">
  <dimension ref="A5:W77"/>
  <sheetViews>
    <sheetView view="pageBreakPreview" zoomScale="80" zoomScaleNormal="70" zoomScaleSheetLayoutView="8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4.140625" style="6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  <col min="24" max="16384" width="8.7109375" style="1"/>
  </cols>
  <sheetData>
    <row r="5" spans="1:23" ht="13.5" customHeight="1" x14ac:dyDescent="0.2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">
      <c r="A6" s="245" t="s">
        <v>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</row>
    <row r="7" spans="1:23" ht="13.5" customHeight="1" x14ac:dyDescent="0.2">
      <c r="A7" s="245" t="s">
        <v>519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</row>
    <row r="9" spans="1:23" ht="13.5" customHeight="1" x14ac:dyDescent="0.2">
      <c r="A9" s="26" t="s">
        <v>3</v>
      </c>
      <c r="C9" s="1"/>
      <c r="D9" s="26"/>
      <c r="H9" s="242" t="s">
        <v>40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6"/>
      <c r="U9" s="242" t="s">
        <v>41</v>
      </c>
      <c r="V9" s="242"/>
      <c r="W9" s="26"/>
    </row>
    <row r="10" spans="1:23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43</v>
      </c>
      <c r="I10" s="116" t="s">
        <v>44</v>
      </c>
      <c r="J10" s="116" t="s">
        <v>45</v>
      </c>
      <c r="K10" s="116" t="s">
        <v>48</v>
      </c>
      <c r="L10" s="116" t="s">
        <v>49</v>
      </c>
      <c r="M10" s="116" t="s">
        <v>50</v>
      </c>
      <c r="N10" s="116" t="s">
        <v>51</v>
      </c>
      <c r="O10" s="116" t="s">
        <v>52</v>
      </c>
      <c r="P10" s="116" t="s">
        <v>53</v>
      </c>
      <c r="Q10" s="116" t="s">
        <v>54</v>
      </c>
      <c r="R10" s="116" t="s">
        <v>55</v>
      </c>
      <c r="S10" s="116" t="s">
        <v>56</v>
      </c>
      <c r="T10" s="26"/>
      <c r="U10" s="116" t="s">
        <v>58</v>
      </c>
      <c r="V10" s="162" t="s">
        <v>59</v>
      </c>
      <c r="W10" s="26"/>
    </row>
    <row r="11" spans="1:23" ht="13.5" customHeight="1" x14ac:dyDescent="0.2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">
      <c r="C12" s="1"/>
      <c r="D12" s="26"/>
    </row>
    <row r="13" spans="1:23" ht="13.5" customHeight="1" x14ac:dyDescent="0.2">
      <c r="A13" s="26">
        <v>1</v>
      </c>
      <c r="C13" s="26" t="s">
        <v>423</v>
      </c>
      <c r="D13" s="26" t="s">
        <v>496</v>
      </c>
      <c r="F13" s="35">
        <f>SUM(H13:V13)</f>
        <v>14.723709812930769</v>
      </c>
      <c r="H13" s="17">
        <v>7.3334464799154162</v>
      </c>
      <c r="I13" s="17">
        <v>5.7823758362061843</v>
      </c>
      <c r="J13" s="17">
        <v>0.58743773037354208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8.7909862505775649E-2</v>
      </c>
      <c r="R13" s="17">
        <v>0</v>
      </c>
      <c r="S13" s="17">
        <v>0</v>
      </c>
      <c r="T13" s="38"/>
      <c r="U13" s="17">
        <v>0.93253990392985053</v>
      </c>
      <c r="V13" s="17">
        <v>0</v>
      </c>
      <c r="W13" s="38"/>
    </row>
    <row r="14" spans="1:23" ht="13.5" customHeight="1" x14ac:dyDescent="0.2">
      <c r="A14" s="26">
        <f>A13+1</f>
        <v>2</v>
      </c>
      <c r="C14" s="1"/>
      <c r="D14" s="26"/>
      <c r="F14" s="139">
        <f>SUM(H14:W14)</f>
        <v>1</v>
      </c>
      <c r="H14" s="159">
        <f t="shared" ref="H14:V14" si="0">H13/$F13</f>
        <v>0.49807056598432692</v>
      </c>
      <c r="I14" s="159">
        <f t="shared" si="0"/>
        <v>0.39272546862665969</v>
      </c>
      <c r="J14" s="159">
        <f t="shared" si="0"/>
        <v>3.9897399353635593E-2</v>
      </c>
      <c r="K14" s="159">
        <f t="shared" si="0"/>
        <v>0</v>
      </c>
      <c r="L14" s="159">
        <f t="shared" si="0"/>
        <v>0</v>
      </c>
      <c r="M14" s="159">
        <f t="shared" si="0"/>
        <v>0</v>
      </c>
      <c r="N14" s="159">
        <f t="shared" si="0"/>
        <v>0</v>
      </c>
      <c r="O14" s="159">
        <f t="shared" si="0"/>
        <v>0</v>
      </c>
      <c r="P14" s="159">
        <f t="shared" si="0"/>
        <v>0</v>
      </c>
      <c r="Q14" s="159">
        <f t="shared" si="0"/>
        <v>5.9706326477971449E-3</v>
      </c>
      <c r="R14" s="159">
        <f t="shared" si="0"/>
        <v>0</v>
      </c>
      <c r="S14" s="159">
        <f t="shared" si="0"/>
        <v>0</v>
      </c>
      <c r="T14" s="156"/>
      <c r="U14" s="159">
        <f t="shared" si="0"/>
        <v>6.3335933387580631E-2</v>
      </c>
      <c r="V14" s="156">
        <f t="shared" si="0"/>
        <v>0</v>
      </c>
      <c r="W14" s="160"/>
    </row>
    <row r="15" spans="1:23" ht="13.5" customHeight="1" x14ac:dyDescent="0.2">
      <c r="D15" s="26"/>
    </row>
    <row r="16" spans="1:23" ht="13.5" customHeight="1" x14ac:dyDescent="0.2">
      <c r="A16" s="26">
        <f>A14+1</f>
        <v>3</v>
      </c>
      <c r="C16" s="19" t="s">
        <v>432</v>
      </c>
      <c r="D16" s="26" t="s">
        <v>495</v>
      </c>
      <c r="F16" s="35">
        <f>SUM(H16:V16)</f>
        <v>5822.7576138908044</v>
      </c>
      <c r="H16" s="17">
        <v>2775.395749088912</v>
      </c>
      <c r="I16" s="17">
        <v>1760.6342283208928</v>
      </c>
      <c r="J16" s="17">
        <v>681.9522234743439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97.903427243310475</v>
      </c>
      <c r="R16" s="17">
        <v>21.736862619622705</v>
      </c>
      <c r="S16" s="17">
        <v>0</v>
      </c>
      <c r="T16" s="38"/>
      <c r="U16" s="17">
        <v>485.13512314372292</v>
      </c>
      <c r="V16" s="17">
        <v>0</v>
      </c>
      <c r="W16" s="38"/>
    </row>
    <row r="17" spans="1:23" ht="13.5" customHeight="1" x14ac:dyDescent="0.2">
      <c r="A17" s="26">
        <f>A16+1</f>
        <v>4</v>
      </c>
      <c r="C17" s="1"/>
      <c r="D17" s="26"/>
      <c r="F17" s="139">
        <f>SUM(H17:W17)</f>
        <v>1</v>
      </c>
      <c r="H17" s="159">
        <f t="shared" ref="H17:V17" si="1">H16/$F16</f>
        <v>0.47664627881262167</v>
      </c>
      <c r="I17" s="159">
        <f t="shared" si="1"/>
        <v>0.30237120365799075</v>
      </c>
      <c r="J17" s="159">
        <f t="shared" si="1"/>
        <v>0.11711842887766352</v>
      </c>
      <c r="K17" s="159">
        <f t="shared" si="1"/>
        <v>0</v>
      </c>
      <c r="L17" s="159">
        <f t="shared" si="1"/>
        <v>0</v>
      </c>
      <c r="M17" s="159">
        <f t="shared" si="1"/>
        <v>0</v>
      </c>
      <c r="N17" s="159">
        <f t="shared" si="1"/>
        <v>0</v>
      </c>
      <c r="O17" s="159">
        <f t="shared" si="1"/>
        <v>0</v>
      </c>
      <c r="P17" s="159">
        <f t="shared" si="1"/>
        <v>0</v>
      </c>
      <c r="Q17" s="159">
        <f t="shared" si="1"/>
        <v>1.6813927993456483E-2</v>
      </c>
      <c r="R17" s="159">
        <f t="shared" si="1"/>
        <v>3.7330873206480584E-3</v>
      </c>
      <c r="S17" s="159">
        <f t="shared" si="1"/>
        <v>0</v>
      </c>
      <c r="T17" s="156"/>
      <c r="U17" s="159">
        <f t="shared" si="1"/>
        <v>8.3317073337619577E-2</v>
      </c>
      <c r="V17" s="156">
        <f t="shared" si="1"/>
        <v>0</v>
      </c>
      <c r="W17" s="160"/>
    </row>
    <row r="18" spans="1:23" ht="13.5" customHeight="1" x14ac:dyDescent="0.2">
      <c r="D18" s="26"/>
    </row>
    <row r="19" spans="1:23" ht="13.5" customHeight="1" x14ac:dyDescent="0.2">
      <c r="A19" s="26">
        <f>A17+1</f>
        <v>5</v>
      </c>
      <c r="C19" s="26" t="s">
        <v>517</v>
      </c>
      <c r="D19" s="26" t="s">
        <v>495</v>
      </c>
      <c r="F19" s="35">
        <f>SUM(H19:V19)</f>
        <v>94878.992156689113</v>
      </c>
      <c r="H19" s="17">
        <v>45223.718548977784</v>
      </c>
      <c r="I19" s="17">
        <v>28688.675060275149</v>
      </c>
      <c r="J19" s="17">
        <v>11112.07849488759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1595.2885422142933</v>
      </c>
      <c r="R19" s="17">
        <v>354.19156261600267</v>
      </c>
      <c r="S19" s="17">
        <v>0</v>
      </c>
      <c r="T19" s="38"/>
      <c r="U19" s="17">
        <v>7905.0399477182982</v>
      </c>
      <c r="V19" s="17">
        <v>0</v>
      </c>
      <c r="W19" s="38"/>
    </row>
    <row r="20" spans="1:23" ht="13.5" customHeight="1" x14ac:dyDescent="0.2">
      <c r="A20" s="26">
        <f>A19+1</f>
        <v>6</v>
      </c>
      <c r="C20" s="1"/>
      <c r="D20" s="26"/>
      <c r="F20" s="139">
        <f>SUM(H20:W20)</f>
        <v>1</v>
      </c>
      <c r="H20" s="159">
        <f t="shared" ref="H20:V20" si="2">H19/$F19</f>
        <v>0.47664627881262167</v>
      </c>
      <c r="I20" s="159">
        <f t="shared" si="2"/>
        <v>0.30237120365799075</v>
      </c>
      <c r="J20" s="159">
        <f t="shared" si="2"/>
        <v>0.11711842887766354</v>
      </c>
      <c r="K20" s="159">
        <f t="shared" si="2"/>
        <v>0</v>
      </c>
      <c r="L20" s="159">
        <f t="shared" si="2"/>
        <v>0</v>
      </c>
      <c r="M20" s="159">
        <f t="shared" si="2"/>
        <v>0</v>
      </c>
      <c r="N20" s="159">
        <f t="shared" si="2"/>
        <v>0</v>
      </c>
      <c r="O20" s="159">
        <f t="shared" si="2"/>
        <v>0</v>
      </c>
      <c r="P20" s="159">
        <f t="shared" si="2"/>
        <v>0</v>
      </c>
      <c r="Q20" s="159">
        <f t="shared" si="2"/>
        <v>1.6813927993456483E-2</v>
      </c>
      <c r="R20" s="159">
        <f t="shared" si="2"/>
        <v>3.733087320648058E-3</v>
      </c>
      <c r="S20" s="159">
        <f t="shared" si="2"/>
        <v>0</v>
      </c>
      <c r="T20" s="156"/>
      <c r="U20" s="159">
        <f t="shared" si="2"/>
        <v>8.3317073337619563E-2</v>
      </c>
      <c r="V20" s="156">
        <f t="shared" si="2"/>
        <v>0</v>
      </c>
      <c r="W20" s="160"/>
    </row>
    <row r="21" spans="1:23" ht="13.5" customHeight="1" x14ac:dyDescent="0.2">
      <c r="C21" s="1"/>
      <c r="D21" s="26"/>
      <c r="F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60"/>
      <c r="U21" s="139"/>
      <c r="V21" s="160"/>
      <c r="W21" s="160"/>
    </row>
    <row r="22" spans="1:23" ht="13.5" customHeight="1" x14ac:dyDescent="0.2">
      <c r="A22" s="26">
        <f>A20+1</f>
        <v>7</v>
      </c>
      <c r="C22" s="26" t="s">
        <v>431</v>
      </c>
      <c r="D22" s="26" t="s">
        <v>495</v>
      </c>
      <c r="F22" s="35">
        <f>SUM(H22:V22)</f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38"/>
      <c r="U22" s="17">
        <v>0</v>
      </c>
      <c r="V22" s="17">
        <v>0</v>
      </c>
      <c r="W22" s="38"/>
    </row>
    <row r="23" spans="1:23" ht="13.5" customHeight="1" x14ac:dyDescent="0.2">
      <c r="A23" s="26">
        <f>A22+1</f>
        <v>8</v>
      </c>
      <c r="C23" s="1"/>
      <c r="D23" s="26"/>
      <c r="F23" s="139">
        <f>SUM(H23:W23)</f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/>
      <c r="U23" s="159">
        <v>0</v>
      </c>
      <c r="V23" s="159">
        <v>0</v>
      </c>
      <c r="W23" s="160"/>
    </row>
    <row r="24" spans="1:23" ht="13.5" customHeight="1" x14ac:dyDescent="0.2">
      <c r="D24" s="26"/>
    </row>
    <row r="25" spans="1:23" ht="13.5" customHeight="1" x14ac:dyDescent="0.2">
      <c r="A25" s="26">
        <f>A23+1</f>
        <v>9</v>
      </c>
      <c r="C25" s="26" t="s">
        <v>427</v>
      </c>
      <c r="D25" s="26" t="s">
        <v>495</v>
      </c>
      <c r="F25" s="35">
        <f>SUM(H25:V25)</f>
        <v>11708.599158945412</v>
      </c>
      <c r="G25" s="17"/>
      <c r="H25" s="17">
        <v>6077.4918982845938</v>
      </c>
      <c r="I25" s="17">
        <v>4283.92913298863</v>
      </c>
      <c r="J25" s="17">
        <v>675.74755733466588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0.27702083084464268</v>
      </c>
      <c r="S25" s="17">
        <v>0</v>
      </c>
      <c r="T25" s="38"/>
      <c r="U25" s="17">
        <v>671.1535495066762</v>
      </c>
      <c r="V25" s="17">
        <v>0</v>
      </c>
      <c r="W25" s="38"/>
    </row>
    <row r="26" spans="1:23" ht="13.5" customHeight="1" x14ac:dyDescent="0.2">
      <c r="A26" s="26">
        <f>A25+1</f>
        <v>10</v>
      </c>
      <c r="C26" s="1"/>
      <c r="D26" s="26"/>
      <c r="F26" s="139">
        <f>SUM(H26:W26)</f>
        <v>0.99999999999999989</v>
      </c>
      <c r="H26" s="159">
        <f t="shared" ref="H26:V26" si="3">H25/$F25</f>
        <v>0.51906225636235637</v>
      </c>
      <c r="I26" s="159">
        <f t="shared" si="3"/>
        <v>0.36587887883374098</v>
      </c>
      <c r="J26" s="159">
        <f t="shared" si="3"/>
        <v>5.7713783533053342E-2</v>
      </c>
      <c r="K26" s="159">
        <f t="shared" si="3"/>
        <v>0</v>
      </c>
      <c r="L26" s="159">
        <f t="shared" si="3"/>
        <v>0</v>
      </c>
      <c r="M26" s="159">
        <f t="shared" si="3"/>
        <v>0</v>
      </c>
      <c r="N26" s="159">
        <f t="shared" si="3"/>
        <v>0</v>
      </c>
      <c r="O26" s="159">
        <f t="shared" si="3"/>
        <v>0</v>
      </c>
      <c r="P26" s="159">
        <f t="shared" si="3"/>
        <v>0</v>
      </c>
      <c r="Q26" s="159">
        <f t="shared" si="3"/>
        <v>0</v>
      </c>
      <c r="R26" s="159">
        <f t="shared" si="3"/>
        <v>2.3659604969309909E-5</v>
      </c>
      <c r="S26" s="159">
        <f t="shared" si="3"/>
        <v>0</v>
      </c>
      <c r="T26" s="156"/>
      <c r="U26" s="159">
        <f t="shared" si="3"/>
        <v>5.7321421665879856E-2</v>
      </c>
      <c r="V26" s="156">
        <f t="shared" si="3"/>
        <v>0</v>
      </c>
      <c r="W26" s="160"/>
    </row>
    <row r="27" spans="1:23" ht="13.5" customHeight="1" x14ac:dyDescent="0.2">
      <c r="D27" s="26"/>
    </row>
    <row r="28" spans="1:23" ht="13.5" customHeight="1" x14ac:dyDescent="0.2">
      <c r="A28" s="26">
        <f>A26+1</f>
        <v>11</v>
      </c>
      <c r="C28" s="26" t="s">
        <v>430</v>
      </c>
      <c r="D28" s="26" t="s">
        <v>495</v>
      </c>
      <c r="F28" s="35">
        <f>SUM(H28:V28)</f>
        <v>2607.5129133015721</v>
      </c>
      <c r="H28" s="17">
        <v>1353.4615362722957</v>
      </c>
      <c r="I28" s="17">
        <v>954.033901263281</v>
      </c>
      <c r="J28" s="17">
        <v>150.48943583792823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6.1692725481089644E-2</v>
      </c>
      <c r="S28" s="17">
        <v>0</v>
      </c>
      <c r="T28" s="38"/>
      <c r="U28" s="17">
        <v>149.46634720258626</v>
      </c>
      <c r="V28" s="17">
        <v>0</v>
      </c>
      <c r="W28" s="38"/>
    </row>
    <row r="29" spans="1:23" ht="13.5" customHeight="1" x14ac:dyDescent="0.2">
      <c r="A29" s="26">
        <f>A28+1</f>
        <v>12</v>
      </c>
      <c r="C29" s="1"/>
      <c r="D29" s="26"/>
      <c r="F29" s="139">
        <f>SUM(H29:W29)</f>
        <v>1</v>
      </c>
      <c r="H29" s="159">
        <f t="shared" ref="H29:V29" si="4">H28/$F28</f>
        <v>0.51906225636235648</v>
      </c>
      <c r="I29" s="159">
        <f t="shared" si="4"/>
        <v>0.36587887883374104</v>
      </c>
      <c r="J29" s="159">
        <f t="shared" si="4"/>
        <v>5.7713783533053342E-2</v>
      </c>
      <c r="K29" s="159">
        <f t="shared" si="4"/>
        <v>0</v>
      </c>
      <c r="L29" s="159">
        <f t="shared" si="4"/>
        <v>0</v>
      </c>
      <c r="M29" s="159">
        <f t="shared" si="4"/>
        <v>0</v>
      </c>
      <c r="N29" s="159">
        <f t="shared" si="4"/>
        <v>0</v>
      </c>
      <c r="O29" s="159">
        <f t="shared" si="4"/>
        <v>0</v>
      </c>
      <c r="P29" s="159">
        <f t="shared" si="4"/>
        <v>0</v>
      </c>
      <c r="Q29" s="159">
        <f t="shared" si="4"/>
        <v>0</v>
      </c>
      <c r="R29" s="159">
        <f t="shared" si="4"/>
        <v>2.3659604969309913E-5</v>
      </c>
      <c r="S29" s="159">
        <f t="shared" si="4"/>
        <v>0</v>
      </c>
      <c r="T29" s="156"/>
      <c r="U29" s="159">
        <f t="shared" si="4"/>
        <v>5.7321421665879863E-2</v>
      </c>
      <c r="V29" s="156">
        <f t="shared" si="4"/>
        <v>0</v>
      </c>
      <c r="W29" s="160"/>
    </row>
    <row r="30" spans="1:23" ht="13.5" customHeight="1" x14ac:dyDescent="0.2">
      <c r="D30" s="26"/>
    </row>
    <row r="31" spans="1:23" ht="13.5" customHeight="1" x14ac:dyDescent="0.2">
      <c r="A31" s="26">
        <f>A29+1</f>
        <v>13</v>
      </c>
      <c r="C31" s="26" t="s">
        <v>428</v>
      </c>
      <c r="D31" s="26" t="s">
        <v>495</v>
      </c>
      <c r="F31" s="35">
        <f>SUM(H31:V31)</f>
        <v>1814.0992835209827</v>
      </c>
      <c r="H31" s="17">
        <v>941.63046736973547</v>
      </c>
      <c r="I31" s="17">
        <v>663.74061194775004</v>
      </c>
      <c r="J31" s="17">
        <v>104.69853335659717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4.2920872423214594E-2</v>
      </c>
      <c r="S31" s="17">
        <v>0</v>
      </c>
      <c r="T31" s="38"/>
      <c r="U31" s="17">
        <v>103.98674997447681</v>
      </c>
      <c r="V31" s="17">
        <v>0</v>
      </c>
      <c r="W31" s="38"/>
    </row>
    <row r="32" spans="1:23" ht="13.5" customHeight="1" x14ac:dyDescent="0.2">
      <c r="A32" s="26">
        <f>A31+1</f>
        <v>14</v>
      </c>
      <c r="C32" s="1"/>
      <c r="D32" s="26"/>
      <c r="F32" s="139">
        <f>SUM(H32:W32)</f>
        <v>1</v>
      </c>
      <c r="H32" s="159">
        <f t="shared" ref="H32:V32" si="5">H31/$F31</f>
        <v>0.51906225636235648</v>
      </c>
      <c r="I32" s="159">
        <f t="shared" si="5"/>
        <v>0.36587887883374104</v>
      </c>
      <c r="J32" s="159">
        <f t="shared" si="5"/>
        <v>5.7713783533053349E-2</v>
      </c>
      <c r="K32" s="159">
        <f t="shared" si="5"/>
        <v>0</v>
      </c>
      <c r="L32" s="159">
        <f t="shared" si="5"/>
        <v>0</v>
      </c>
      <c r="M32" s="159">
        <f t="shared" si="5"/>
        <v>0</v>
      </c>
      <c r="N32" s="159">
        <f t="shared" si="5"/>
        <v>0</v>
      </c>
      <c r="O32" s="159">
        <f t="shared" si="5"/>
        <v>0</v>
      </c>
      <c r="P32" s="159">
        <f t="shared" si="5"/>
        <v>0</v>
      </c>
      <c r="Q32" s="159">
        <f t="shared" si="5"/>
        <v>0</v>
      </c>
      <c r="R32" s="159">
        <f t="shared" si="5"/>
        <v>2.3659604969309913E-5</v>
      </c>
      <c r="S32" s="159">
        <f t="shared" si="5"/>
        <v>0</v>
      </c>
      <c r="T32" s="156"/>
      <c r="U32" s="159">
        <f t="shared" si="5"/>
        <v>5.7321421665879869E-2</v>
      </c>
      <c r="V32" s="156">
        <f t="shared" si="5"/>
        <v>0</v>
      </c>
      <c r="W32" s="160"/>
    </row>
    <row r="33" spans="1:23" ht="13.5" customHeight="1" x14ac:dyDescent="0.2">
      <c r="D33" s="26"/>
    </row>
    <row r="34" spans="1:23" ht="13.5" customHeight="1" x14ac:dyDescent="0.2">
      <c r="A34" s="26">
        <f>A32+1</f>
        <v>15</v>
      </c>
      <c r="C34" s="26" t="s">
        <v>418</v>
      </c>
      <c r="D34" s="26" t="s">
        <v>495</v>
      </c>
      <c r="F34" s="35">
        <f>SUM(H34:V34)</f>
        <v>118942.25897282068</v>
      </c>
      <c r="H34" s="17">
        <v>63221.277102059634</v>
      </c>
      <c r="I34" s="17">
        <v>46132.836514297313</v>
      </c>
      <c r="J34" s="17">
        <v>4035.8216442827984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3.0014503486167237</v>
      </c>
      <c r="R34" s="17">
        <v>0</v>
      </c>
      <c r="S34" s="17">
        <v>0</v>
      </c>
      <c r="T34" s="38"/>
      <c r="U34" s="17">
        <v>5549.3222618323261</v>
      </c>
      <c r="V34" s="17">
        <v>0</v>
      </c>
      <c r="W34" s="38"/>
    </row>
    <row r="35" spans="1:23" ht="13.5" customHeight="1" x14ac:dyDescent="0.2">
      <c r="A35" s="26">
        <f>A34+1</f>
        <v>16</v>
      </c>
      <c r="C35" s="1"/>
      <c r="D35" s="26"/>
      <c r="F35" s="139">
        <f>SUM(H35:W35)</f>
        <v>1</v>
      </c>
      <c r="H35" s="159">
        <f t="shared" ref="H35:V35" si="6">H34/$F34</f>
        <v>0.53152914404043927</v>
      </c>
      <c r="I35" s="159">
        <f t="shared" si="6"/>
        <v>0.387859091568448</v>
      </c>
      <c r="J35" s="159">
        <f t="shared" si="6"/>
        <v>3.3930931522033879E-2</v>
      </c>
      <c r="K35" s="159">
        <f t="shared" si="6"/>
        <v>0</v>
      </c>
      <c r="L35" s="159">
        <f t="shared" si="6"/>
        <v>0</v>
      </c>
      <c r="M35" s="159">
        <f t="shared" si="6"/>
        <v>0</v>
      </c>
      <c r="N35" s="159">
        <f t="shared" si="6"/>
        <v>0</v>
      </c>
      <c r="O35" s="159">
        <f t="shared" si="6"/>
        <v>0</v>
      </c>
      <c r="P35" s="159">
        <f t="shared" si="6"/>
        <v>0</v>
      </c>
      <c r="Q35" s="159">
        <f t="shared" si="6"/>
        <v>2.523451609660937E-5</v>
      </c>
      <c r="R35" s="159">
        <f t="shared" si="6"/>
        <v>0</v>
      </c>
      <c r="S35" s="159">
        <f t="shared" si="6"/>
        <v>0</v>
      </c>
      <c r="T35" s="156"/>
      <c r="U35" s="159">
        <f t="shared" si="6"/>
        <v>4.6655598352982296E-2</v>
      </c>
      <c r="V35" s="156">
        <f t="shared" si="6"/>
        <v>0</v>
      </c>
      <c r="W35" s="160"/>
    </row>
    <row r="36" spans="1:23" ht="13.5" customHeight="1" x14ac:dyDescent="0.2">
      <c r="D36" s="26"/>
    </row>
    <row r="40" spans="1:23" ht="13.5" customHeight="1" x14ac:dyDescent="0.2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">
      <c r="A41" s="245" t="s">
        <v>0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</row>
    <row r="42" spans="1:23" ht="13.5" customHeight="1" x14ac:dyDescent="0.2">
      <c r="A42" s="245" t="s">
        <v>520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</row>
    <row r="44" spans="1:23" ht="13.5" customHeight="1" x14ac:dyDescent="0.2">
      <c r="A44" s="26" t="s">
        <v>3</v>
      </c>
      <c r="C44" s="1"/>
      <c r="D44" s="26"/>
      <c r="H44" s="242" t="s">
        <v>40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6"/>
      <c r="U44" s="242" t="s">
        <v>41</v>
      </c>
      <c r="V44" s="242"/>
      <c r="W44" s="26"/>
    </row>
    <row r="45" spans="1:23" ht="13.5" customHeight="1" x14ac:dyDescent="0.2">
      <c r="A45" s="116" t="s">
        <v>5</v>
      </c>
      <c r="C45" s="116" t="s">
        <v>511</v>
      </c>
      <c r="D45" s="116"/>
      <c r="F45" s="18" t="s">
        <v>82</v>
      </c>
      <c r="H45" s="116" t="s">
        <v>43</v>
      </c>
      <c r="I45" s="116" t="s">
        <v>44</v>
      </c>
      <c r="J45" s="116" t="s">
        <v>45</v>
      </c>
      <c r="K45" s="116" t="s">
        <v>48</v>
      </c>
      <c r="L45" s="116" t="s">
        <v>49</v>
      </c>
      <c r="M45" s="116" t="s">
        <v>50</v>
      </c>
      <c r="N45" s="116" t="s">
        <v>51</v>
      </c>
      <c r="O45" s="116" t="s">
        <v>52</v>
      </c>
      <c r="P45" s="116" t="s">
        <v>53</v>
      </c>
      <c r="Q45" s="116" t="s">
        <v>54</v>
      </c>
      <c r="R45" s="116" t="s">
        <v>55</v>
      </c>
      <c r="S45" s="116" t="s">
        <v>56</v>
      </c>
      <c r="T45" s="26"/>
      <c r="U45" s="116" t="s">
        <v>58</v>
      </c>
      <c r="V45" s="162" t="s">
        <v>59</v>
      </c>
      <c r="W45" s="26"/>
    </row>
    <row r="46" spans="1:23" ht="13.5" customHeight="1" x14ac:dyDescent="0.2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">
      <c r="C47" s="1"/>
      <c r="D47" s="26"/>
    </row>
    <row r="48" spans="1:23" ht="13.5" customHeight="1" x14ac:dyDescent="0.2">
      <c r="A48" s="26">
        <f>A35+1</f>
        <v>17</v>
      </c>
      <c r="C48" s="26" t="s">
        <v>419</v>
      </c>
      <c r="D48" s="26" t="s">
        <v>495</v>
      </c>
      <c r="F48" s="35">
        <f>SUM(H48:V48)</f>
        <v>616.58633565441482</v>
      </c>
      <c r="G48" s="17"/>
      <c r="H48" s="17">
        <v>327.7336072174221</v>
      </c>
      <c r="I48" s="17">
        <v>239.14861602043948</v>
      </c>
      <c r="J48" s="17">
        <v>20.921348732511746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1.555925781202072E-2</v>
      </c>
      <c r="R48" s="17">
        <v>0</v>
      </c>
      <c r="S48" s="17">
        <v>0</v>
      </c>
      <c r="T48" s="38"/>
      <c r="U48" s="17">
        <v>28.767204426229505</v>
      </c>
      <c r="V48" s="17">
        <v>0</v>
      </c>
      <c r="W48" s="38"/>
    </row>
    <row r="49" spans="1:23" ht="13.5" customHeight="1" x14ac:dyDescent="0.2">
      <c r="A49" s="26">
        <f>A48+1</f>
        <v>18</v>
      </c>
      <c r="C49" s="1"/>
      <c r="D49" s="26"/>
      <c r="F49" s="139">
        <f>SUM(H49:W49)</f>
        <v>1</v>
      </c>
      <c r="H49" s="159">
        <f t="shared" ref="H49:V49" si="7">H48/$F48</f>
        <v>0.53152914404043927</v>
      </c>
      <c r="I49" s="159">
        <f t="shared" si="7"/>
        <v>0.387859091568448</v>
      </c>
      <c r="J49" s="159">
        <f t="shared" si="7"/>
        <v>3.3930931522033879E-2</v>
      </c>
      <c r="K49" s="159">
        <f t="shared" si="7"/>
        <v>0</v>
      </c>
      <c r="L49" s="159">
        <f t="shared" si="7"/>
        <v>0</v>
      </c>
      <c r="M49" s="159">
        <f t="shared" si="7"/>
        <v>0</v>
      </c>
      <c r="N49" s="159">
        <f t="shared" si="7"/>
        <v>0</v>
      </c>
      <c r="O49" s="159">
        <f t="shared" si="7"/>
        <v>0</v>
      </c>
      <c r="P49" s="159">
        <f t="shared" si="7"/>
        <v>0</v>
      </c>
      <c r="Q49" s="159">
        <f t="shared" si="7"/>
        <v>2.523451609660937E-5</v>
      </c>
      <c r="R49" s="159">
        <f t="shared" si="7"/>
        <v>0</v>
      </c>
      <c r="S49" s="159">
        <f t="shared" si="7"/>
        <v>0</v>
      </c>
      <c r="T49" s="156"/>
      <c r="U49" s="159">
        <f t="shared" si="7"/>
        <v>4.6655598352982296E-2</v>
      </c>
      <c r="V49" s="156">
        <f t="shared" si="7"/>
        <v>0</v>
      </c>
      <c r="W49" s="160"/>
    </row>
    <row r="50" spans="1:23" ht="13.5" customHeight="1" x14ac:dyDescent="0.2">
      <c r="D50" s="26"/>
    </row>
    <row r="51" spans="1:23" ht="13.5" customHeight="1" x14ac:dyDescent="0.2">
      <c r="A51" s="26">
        <f>A49+1</f>
        <v>19</v>
      </c>
      <c r="C51" s="26" t="s">
        <v>425</v>
      </c>
      <c r="D51" s="26" t="s">
        <v>495</v>
      </c>
      <c r="F51" s="35">
        <f>SUM(H51:V51)</f>
        <v>44962.15277218791</v>
      </c>
      <c r="H51" s="17">
        <v>24784.877986520558</v>
      </c>
      <c r="I51" s="17">
        <v>17703.523962123414</v>
      </c>
      <c r="J51" s="17">
        <v>733.53306822166917</v>
      </c>
      <c r="K51" s="17">
        <v>0</v>
      </c>
      <c r="L51" s="17">
        <v>0</v>
      </c>
      <c r="M51" s="17">
        <v>309.74707559825572</v>
      </c>
      <c r="N51" s="17">
        <v>16.697903932026108</v>
      </c>
      <c r="O51" s="17">
        <v>481.7757204681912</v>
      </c>
      <c r="P51" s="17">
        <v>9.689401586155693</v>
      </c>
      <c r="Q51" s="17">
        <v>85.344106977277946</v>
      </c>
      <c r="R51" s="17">
        <v>9.0236987301514002</v>
      </c>
      <c r="S51" s="17">
        <v>0</v>
      </c>
      <c r="T51" s="38"/>
      <c r="U51" s="17">
        <v>827.9398480302084</v>
      </c>
      <c r="V51" s="17">
        <v>0</v>
      </c>
      <c r="W51" s="38"/>
    </row>
    <row r="52" spans="1:23" ht="13.5" customHeight="1" x14ac:dyDescent="0.2">
      <c r="A52" s="26">
        <f>A51+1</f>
        <v>20</v>
      </c>
      <c r="C52" s="1"/>
      <c r="D52" s="26"/>
      <c r="F52" s="139">
        <f>SUM(H52:W52)</f>
        <v>0.99999999999999978</v>
      </c>
      <c r="H52" s="159">
        <f t="shared" ref="H52:V52" si="8">H51/$F51</f>
        <v>0.55123868539167586</v>
      </c>
      <c r="I52" s="159">
        <f t="shared" si="8"/>
        <v>0.39374280079120733</v>
      </c>
      <c r="J52" s="159">
        <f t="shared" si="8"/>
        <v>1.6314456114641562E-2</v>
      </c>
      <c r="K52" s="159">
        <f t="shared" si="8"/>
        <v>0</v>
      </c>
      <c r="L52" s="159">
        <f t="shared" si="8"/>
        <v>0</v>
      </c>
      <c r="M52" s="159">
        <f t="shared" si="8"/>
        <v>6.8890623891535493E-3</v>
      </c>
      <c r="N52" s="159">
        <f t="shared" si="8"/>
        <v>3.7137687816306861E-4</v>
      </c>
      <c r="O52" s="159">
        <f t="shared" si="8"/>
        <v>1.0715139083958667E-2</v>
      </c>
      <c r="P52" s="159">
        <f t="shared" si="8"/>
        <v>2.1550128249529088E-4</v>
      </c>
      <c r="Q52" s="159">
        <f t="shared" si="8"/>
        <v>1.8981321337013242E-3</v>
      </c>
      <c r="R52" s="159">
        <f t="shared" si="8"/>
        <v>2.0069543324298207E-4</v>
      </c>
      <c r="S52" s="159">
        <f t="shared" si="8"/>
        <v>0</v>
      </c>
      <c r="T52" s="156"/>
      <c r="U52" s="159">
        <f t="shared" si="8"/>
        <v>1.8414150501760325E-2</v>
      </c>
      <c r="V52" s="156">
        <f t="shared" si="8"/>
        <v>0</v>
      </c>
      <c r="W52" s="160"/>
    </row>
    <row r="53" spans="1:23" ht="13.5" customHeight="1" x14ac:dyDescent="0.2">
      <c r="D53" s="26"/>
    </row>
    <row r="54" spans="1:23" ht="13.5" customHeight="1" x14ac:dyDescent="0.2">
      <c r="A54" s="26">
        <f>A52+1</f>
        <v>21</v>
      </c>
      <c r="C54" s="26" t="s">
        <v>287</v>
      </c>
      <c r="D54" s="26" t="s">
        <v>495</v>
      </c>
      <c r="F54" s="35">
        <f>SUM(H54:V54)</f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38"/>
      <c r="U54" s="17">
        <v>0</v>
      </c>
      <c r="V54" s="17">
        <v>0</v>
      </c>
      <c r="W54" s="38"/>
    </row>
    <row r="55" spans="1:23" ht="13.5" customHeight="1" x14ac:dyDescent="0.2">
      <c r="A55" s="26">
        <f>A54+1</f>
        <v>22</v>
      </c>
      <c r="C55" s="1"/>
      <c r="D55" s="26"/>
      <c r="F55" s="139">
        <f>SUM(H55:W55)</f>
        <v>0</v>
      </c>
      <c r="H55" s="159">
        <v>0</v>
      </c>
      <c r="I55" s="159">
        <v>0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9"/>
      <c r="U55" s="159">
        <v>0</v>
      </c>
      <c r="V55" s="159">
        <v>0</v>
      </c>
      <c r="W55" s="160"/>
    </row>
    <row r="56" spans="1:23" ht="13.5" customHeight="1" x14ac:dyDescent="0.2">
      <c r="D56" s="26"/>
    </row>
    <row r="57" spans="1:23" ht="13.5" customHeight="1" x14ac:dyDescent="0.2">
      <c r="A57" s="26">
        <f>A55+1</f>
        <v>23</v>
      </c>
      <c r="C57" s="26" t="s">
        <v>429</v>
      </c>
      <c r="D57" s="26" t="s">
        <v>495</v>
      </c>
      <c r="F57" s="35">
        <f>SUM(H57:V57)</f>
        <v>8.1007049377063591</v>
      </c>
      <c r="H57" s="17">
        <v>4.2047701830915445</v>
      </c>
      <c r="I57" s="17">
        <v>2.9638768403709528</v>
      </c>
      <c r="J57" s="17">
        <v>0.46752233123992126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1.9165947879907071E-4</v>
      </c>
      <c r="S57" s="17">
        <v>0</v>
      </c>
      <c r="T57" s="38"/>
      <c r="U57" s="17">
        <v>0.4643439235251412</v>
      </c>
      <c r="V57" s="17">
        <v>0</v>
      </c>
      <c r="W57" s="38"/>
    </row>
    <row r="58" spans="1:23" ht="13.5" customHeight="1" x14ac:dyDescent="0.2">
      <c r="A58" s="26">
        <f>A57+1</f>
        <v>24</v>
      </c>
      <c r="C58" s="1"/>
      <c r="D58" s="26"/>
      <c r="F58" s="139">
        <f>SUM(H58:W58)</f>
        <v>0.99999999999999989</v>
      </c>
      <c r="H58" s="159">
        <f t="shared" ref="H58:V58" si="9">H57/$F57</f>
        <v>0.51906225636235637</v>
      </c>
      <c r="I58" s="159">
        <f t="shared" si="9"/>
        <v>0.36587887883374104</v>
      </c>
      <c r="J58" s="159">
        <f t="shared" si="9"/>
        <v>5.7713783533053356E-2</v>
      </c>
      <c r="K58" s="159">
        <f t="shared" si="9"/>
        <v>0</v>
      </c>
      <c r="L58" s="159">
        <f t="shared" si="9"/>
        <v>0</v>
      </c>
      <c r="M58" s="159">
        <f t="shared" si="9"/>
        <v>0</v>
      </c>
      <c r="N58" s="159">
        <f t="shared" si="9"/>
        <v>0</v>
      </c>
      <c r="O58" s="159">
        <f t="shared" si="9"/>
        <v>0</v>
      </c>
      <c r="P58" s="159">
        <f t="shared" si="9"/>
        <v>0</v>
      </c>
      <c r="Q58" s="159">
        <f t="shared" si="9"/>
        <v>0</v>
      </c>
      <c r="R58" s="159">
        <f t="shared" si="9"/>
        <v>2.3659604969309909E-5</v>
      </c>
      <c r="S58" s="159">
        <f t="shared" si="9"/>
        <v>0</v>
      </c>
      <c r="T58" s="156"/>
      <c r="U58" s="159">
        <f t="shared" si="9"/>
        <v>5.7321421665879856E-2</v>
      </c>
      <c r="V58" s="156">
        <f t="shared" si="9"/>
        <v>0</v>
      </c>
      <c r="W58" s="160"/>
    </row>
    <row r="59" spans="1:23" ht="13.5" customHeight="1" x14ac:dyDescent="0.2">
      <c r="D59" s="26"/>
    </row>
    <row r="60" spans="1:23" ht="13.5" customHeight="1" x14ac:dyDescent="0.2">
      <c r="A60" s="26">
        <f>A58+1</f>
        <v>25</v>
      </c>
      <c r="C60" s="26" t="s">
        <v>424</v>
      </c>
      <c r="D60" s="26" t="s">
        <v>495</v>
      </c>
      <c r="F60" s="35">
        <f>SUM(H60:V60)</f>
        <v>29840.986898250096</v>
      </c>
      <c r="H60" s="17">
        <v>14862.917233942311</v>
      </c>
      <c r="I60" s="17">
        <v>11719.315563897282</v>
      </c>
      <c r="J60" s="17">
        <v>1190.5777713860916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178.16957061717889</v>
      </c>
      <c r="R60" s="17">
        <v>0</v>
      </c>
      <c r="S60" s="17">
        <v>0</v>
      </c>
      <c r="T60" s="38"/>
      <c r="U60" s="17">
        <v>1890.0067584072349</v>
      </c>
      <c r="V60" s="17">
        <v>0</v>
      </c>
      <c r="W60" s="38"/>
    </row>
    <row r="61" spans="1:23" ht="13.5" customHeight="1" x14ac:dyDescent="0.2">
      <c r="A61" s="26">
        <f>A60+1</f>
        <v>26</v>
      </c>
      <c r="D61" s="26"/>
      <c r="F61" s="139">
        <f>SUM(H61:W61)</f>
        <v>1</v>
      </c>
      <c r="H61" s="159">
        <f t="shared" ref="H61:V61" si="10">H60/$F60</f>
        <v>0.49807056598432697</v>
      </c>
      <c r="I61" s="159">
        <f t="shared" si="10"/>
        <v>0.39272546862665975</v>
      </c>
      <c r="J61" s="159">
        <f t="shared" si="10"/>
        <v>3.9897399353635593E-2</v>
      </c>
      <c r="K61" s="159">
        <f t="shared" si="10"/>
        <v>0</v>
      </c>
      <c r="L61" s="159">
        <f t="shared" si="10"/>
        <v>0</v>
      </c>
      <c r="M61" s="159">
        <f t="shared" si="10"/>
        <v>0</v>
      </c>
      <c r="N61" s="159">
        <f t="shared" si="10"/>
        <v>0</v>
      </c>
      <c r="O61" s="159">
        <f t="shared" si="10"/>
        <v>0</v>
      </c>
      <c r="P61" s="159">
        <f t="shared" si="10"/>
        <v>0</v>
      </c>
      <c r="Q61" s="159">
        <f t="shared" si="10"/>
        <v>5.9706326477971449E-3</v>
      </c>
      <c r="R61" s="159">
        <f t="shared" si="10"/>
        <v>0</v>
      </c>
      <c r="S61" s="159">
        <f t="shared" si="10"/>
        <v>0</v>
      </c>
      <c r="T61" s="156"/>
      <c r="U61" s="159">
        <f t="shared" si="10"/>
        <v>6.3335933387580645E-2</v>
      </c>
      <c r="V61" s="156">
        <f t="shared" si="10"/>
        <v>0</v>
      </c>
      <c r="W61" s="160"/>
    </row>
    <row r="62" spans="1:23" ht="13.5" customHeight="1" x14ac:dyDescent="0.2">
      <c r="D62" s="26"/>
      <c r="F62" s="161"/>
    </row>
    <row r="63" spans="1:23" ht="13.5" customHeight="1" x14ac:dyDescent="0.2">
      <c r="A63" s="26">
        <f>A61+1</f>
        <v>27</v>
      </c>
      <c r="B63" s="10"/>
      <c r="C63" s="26" t="s">
        <v>426</v>
      </c>
      <c r="D63" s="26" t="s">
        <v>495</v>
      </c>
      <c r="F63" s="35">
        <f>SUM(H63:V63)</f>
        <v>801.13085185446766</v>
      </c>
      <c r="H63" s="17">
        <v>381.9237122310679</v>
      </c>
      <c r="I63" s="17">
        <v>242.13900107612514</v>
      </c>
      <c r="J63" s="17">
        <v>93.850591668951964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13.466586084863405</v>
      </c>
      <c r="R63" s="17">
        <v>2.9912228233935165</v>
      </c>
      <c r="S63" s="17">
        <v>0</v>
      </c>
      <c r="T63" s="38"/>
      <c r="U63" s="17">
        <v>66.759737970065714</v>
      </c>
      <c r="V63" s="17">
        <v>0</v>
      </c>
      <c r="W63" s="38"/>
    </row>
    <row r="64" spans="1:23" ht="13.5" customHeight="1" x14ac:dyDescent="0.2">
      <c r="A64" s="26">
        <f>A63+1</f>
        <v>28</v>
      </c>
      <c r="C64" s="1"/>
      <c r="D64" s="26"/>
      <c r="F64" s="139">
        <f>SUM(H64:W64)</f>
        <v>1</v>
      </c>
      <c r="H64" s="159">
        <f t="shared" ref="H64:V64" si="11">H63/$F63</f>
        <v>0.47673075047226821</v>
      </c>
      <c r="I64" s="159">
        <f t="shared" si="11"/>
        <v>0.3022465063174371</v>
      </c>
      <c r="J64" s="159">
        <f t="shared" si="11"/>
        <v>0.11714764379839504</v>
      </c>
      <c r="K64" s="159">
        <f t="shared" si="11"/>
        <v>0</v>
      </c>
      <c r="L64" s="159">
        <f t="shared" si="11"/>
        <v>0</v>
      </c>
      <c r="M64" s="159">
        <f t="shared" si="11"/>
        <v>0</v>
      </c>
      <c r="N64" s="159">
        <f t="shared" si="11"/>
        <v>0</v>
      </c>
      <c r="O64" s="159">
        <f t="shared" si="11"/>
        <v>0</v>
      </c>
      <c r="P64" s="159">
        <f t="shared" si="11"/>
        <v>0</v>
      </c>
      <c r="Q64" s="159">
        <f t="shared" si="11"/>
        <v>1.6809471328798266E-2</v>
      </c>
      <c r="R64" s="159">
        <f t="shared" si="11"/>
        <v>3.7337506307108218E-3</v>
      </c>
      <c r="S64" s="159">
        <f t="shared" si="11"/>
        <v>0</v>
      </c>
      <c r="T64" s="156"/>
      <c r="U64" s="159">
        <f t="shared" si="11"/>
        <v>8.3331877452390513E-2</v>
      </c>
      <c r="V64" s="156">
        <f t="shared" si="11"/>
        <v>0</v>
      </c>
      <c r="W64" s="160"/>
    </row>
    <row r="65" spans="1:23" ht="13.5" customHeight="1" x14ac:dyDescent="0.2">
      <c r="D65" s="26"/>
    </row>
    <row r="66" spans="1:23" ht="13.5" customHeight="1" x14ac:dyDescent="0.2">
      <c r="A66" s="26">
        <f>A64+1</f>
        <v>29</v>
      </c>
      <c r="C66" s="26" t="s">
        <v>417</v>
      </c>
      <c r="D66" s="26" t="s">
        <v>495</v>
      </c>
      <c r="F66" s="35">
        <f>SUM(H66:V66)</f>
        <v>1638016.9521505993</v>
      </c>
      <c r="H66" s="17">
        <v>1024018.9614492089</v>
      </c>
      <c r="I66" s="17">
        <v>427658.90038139035</v>
      </c>
      <c r="J66" s="17">
        <v>45329.738669999999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214.44340000000003</v>
      </c>
      <c r="R66" s="17">
        <v>489.30824999999999</v>
      </c>
      <c r="S66" s="17">
        <v>0</v>
      </c>
      <c r="T66" s="38"/>
      <c r="U66" s="17">
        <v>140305.60000000001</v>
      </c>
      <c r="V66" s="17">
        <v>0</v>
      </c>
      <c r="W66" s="38"/>
    </row>
    <row r="67" spans="1:23" ht="13.5" customHeight="1" x14ac:dyDescent="0.2">
      <c r="A67" s="26">
        <f>A66+1</f>
        <v>30</v>
      </c>
      <c r="C67" s="1"/>
      <c r="D67" s="26"/>
      <c r="F67" s="139">
        <f>SUM(H67:W67)</f>
        <v>1</v>
      </c>
      <c r="H67" s="159">
        <f t="shared" ref="H67:V67" si="12">H66/$F66</f>
        <v>0.62515773118510476</v>
      </c>
      <c r="I67" s="159">
        <f t="shared" si="12"/>
        <v>0.26108331773972471</v>
      </c>
      <c r="J67" s="159">
        <f t="shared" si="12"/>
        <v>2.7673546730078272E-2</v>
      </c>
      <c r="K67" s="159">
        <f t="shared" si="12"/>
        <v>0</v>
      </c>
      <c r="L67" s="159">
        <f t="shared" si="12"/>
        <v>0</v>
      </c>
      <c r="M67" s="159">
        <f t="shared" si="12"/>
        <v>0</v>
      </c>
      <c r="N67" s="159">
        <f t="shared" si="12"/>
        <v>0</v>
      </c>
      <c r="O67" s="159">
        <f t="shared" si="12"/>
        <v>0</v>
      </c>
      <c r="P67" s="159">
        <f t="shared" si="12"/>
        <v>0</v>
      </c>
      <c r="Q67" s="159">
        <f t="shared" si="12"/>
        <v>1.3091647172420965E-4</v>
      </c>
      <c r="R67" s="159">
        <f t="shared" si="12"/>
        <v>2.9871989380669914E-4</v>
      </c>
      <c r="S67" s="159">
        <f t="shared" si="12"/>
        <v>0</v>
      </c>
      <c r="T67" s="156"/>
      <c r="U67" s="159">
        <f t="shared" si="12"/>
        <v>8.565576797956137E-2</v>
      </c>
      <c r="V67" s="156">
        <f t="shared" si="12"/>
        <v>0</v>
      </c>
      <c r="W67" s="160"/>
    </row>
    <row r="68" spans="1:23" ht="13.5" customHeight="1" x14ac:dyDescent="0.2">
      <c r="D68" s="26"/>
    </row>
    <row r="69" spans="1:23" ht="13.5" customHeight="1" x14ac:dyDescent="0.2">
      <c r="A69" s="26">
        <f>A67+1</f>
        <v>31</v>
      </c>
      <c r="C69" s="26" t="s">
        <v>518</v>
      </c>
      <c r="D69" s="26" t="s">
        <v>495</v>
      </c>
      <c r="F69" s="35">
        <f>SUM(H69:V69)</f>
        <v>94878.940318579233</v>
      </c>
      <c r="H69" s="17">
        <v>45328.470974954529</v>
      </c>
      <c r="I69" s="17">
        <v>28676.934490171396</v>
      </c>
      <c r="J69" s="17">
        <v>11074.800287214173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1586.2577678430666</v>
      </c>
      <c r="R69" s="17">
        <v>352.18651838636282</v>
      </c>
      <c r="S69" s="17">
        <v>0</v>
      </c>
      <c r="T69" s="38"/>
      <c r="U69" s="17">
        <v>7860.290280009729</v>
      </c>
      <c r="V69" s="17">
        <v>0</v>
      </c>
      <c r="W69" s="38"/>
    </row>
    <row r="70" spans="1:23" ht="13.5" customHeight="1" x14ac:dyDescent="0.2">
      <c r="A70" s="26">
        <f>A69+1</f>
        <v>32</v>
      </c>
      <c r="C70" s="1"/>
      <c r="D70" s="26"/>
      <c r="F70" s="139">
        <f>SUM(H70:W70)</f>
        <v>1.0000000000000002</v>
      </c>
      <c r="H70" s="159">
        <f t="shared" ref="H70:V70" si="13">H69/$F69</f>
        <v>0.4777506032714226</v>
      </c>
      <c r="I70" s="159">
        <f t="shared" si="13"/>
        <v>0.30224762622644791</v>
      </c>
      <c r="J70" s="159">
        <f t="shared" si="13"/>
        <v>0.116725589999507</v>
      </c>
      <c r="K70" s="159">
        <f t="shared" si="13"/>
        <v>0</v>
      </c>
      <c r="L70" s="159">
        <f t="shared" si="13"/>
        <v>0</v>
      </c>
      <c r="M70" s="159">
        <f t="shared" si="13"/>
        <v>0</v>
      </c>
      <c r="N70" s="159">
        <f t="shared" si="13"/>
        <v>0</v>
      </c>
      <c r="O70" s="159">
        <f t="shared" si="13"/>
        <v>0</v>
      </c>
      <c r="P70" s="159">
        <f t="shared" si="13"/>
        <v>0</v>
      </c>
      <c r="Q70" s="159">
        <f t="shared" si="13"/>
        <v>1.6718755105367095E-2</v>
      </c>
      <c r="R70" s="159">
        <f t="shared" si="13"/>
        <v>3.7119567019173118E-3</v>
      </c>
      <c r="S70" s="159">
        <f t="shared" si="13"/>
        <v>0</v>
      </c>
      <c r="T70" s="156"/>
      <c r="U70" s="159">
        <f t="shared" si="13"/>
        <v>8.284546869533832E-2</v>
      </c>
      <c r="V70" s="156">
        <f t="shared" si="13"/>
        <v>0</v>
      </c>
      <c r="W70" s="160"/>
    </row>
    <row r="71" spans="1:23" ht="13.5" customHeight="1" x14ac:dyDescent="0.2">
      <c r="D71" s="26"/>
    </row>
    <row r="72" spans="1:23" ht="13.5" customHeight="1" x14ac:dyDescent="0.2">
      <c r="A72" s="26">
        <f>A70+1</f>
        <v>33</v>
      </c>
      <c r="C72" s="26" t="s">
        <v>422</v>
      </c>
      <c r="D72" s="26" t="s">
        <v>495</v>
      </c>
      <c r="F72" s="35">
        <f>SUM(H72:V72)</f>
        <v>11975.321647742401</v>
      </c>
      <c r="H72" s="17">
        <v>5707.9925009806475</v>
      </c>
      <c r="I72" s="17">
        <v>3620.9924208194625</v>
      </c>
      <c r="J72" s="17">
        <v>1402.5308566882625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201.35219588362136</v>
      </c>
      <c r="R72" s="17">
        <v>44.704921403869363</v>
      </c>
      <c r="S72" s="17">
        <v>0</v>
      </c>
      <c r="T72" s="38"/>
      <c r="U72" s="17">
        <v>997.74875196653659</v>
      </c>
      <c r="V72" s="17">
        <v>0</v>
      </c>
      <c r="W72" s="38"/>
    </row>
    <row r="73" spans="1:23" ht="13.5" customHeight="1" x14ac:dyDescent="0.2">
      <c r="A73" s="26">
        <f>A72+1</f>
        <v>34</v>
      </c>
      <c r="C73" s="1"/>
      <c r="D73" s="26"/>
      <c r="F73" s="139">
        <f>SUM(H73:W73)</f>
        <v>0.99999999999999967</v>
      </c>
      <c r="H73" s="159">
        <f t="shared" ref="H73:V73" si="14">H72/$F72</f>
        <v>0.47664627881262156</v>
      </c>
      <c r="I73" s="159">
        <f t="shared" si="14"/>
        <v>0.30237120365799069</v>
      </c>
      <c r="J73" s="159">
        <f t="shared" si="14"/>
        <v>0.11711842887766349</v>
      </c>
      <c r="K73" s="159">
        <f t="shared" si="14"/>
        <v>0</v>
      </c>
      <c r="L73" s="159">
        <f t="shared" si="14"/>
        <v>0</v>
      </c>
      <c r="M73" s="159">
        <f t="shared" si="14"/>
        <v>0</v>
      </c>
      <c r="N73" s="159">
        <f t="shared" si="14"/>
        <v>0</v>
      </c>
      <c r="O73" s="159">
        <f t="shared" si="14"/>
        <v>0</v>
      </c>
      <c r="P73" s="159">
        <f t="shared" si="14"/>
        <v>0</v>
      </c>
      <c r="Q73" s="159">
        <f t="shared" si="14"/>
        <v>1.6813927993456483E-2</v>
      </c>
      <c r="R73" s="159">
        <f t="shared" si="14"/>
        <v>3.7330873206480575E-3</v>
      </c>
      <c r="S73" s="159">
        <f t="shared" si="14"/>
        <v>0</v>
      </c>
      <c r="T73" s="156"/>
      <c r="U73" s="159">
        <f t="shared" si="14"/>
        <v>8.3317073337619549E-2</v>
      </c>
      <c r="V73" s="156">
        <f t="shared" si="14"/>
        <v>0</v>
      </c>
      <c r="W73" s="160"/>
    </row>
    <row r="74" spans="1:23" ht="13.5" customHeight="1" x14ac:dyDescent="0.2">
      <c r="D74" s="26"/>
    </row>
    <row r="75" spans="1:23" ht="13.5" customHeight="1" x14ac:dyDescent="0.2">
      <c r="A75" s="26">
        <f>A73+1</f>
        <v>35</v>
      </c>
      <c r="C75" s="26" t="s">
        <v>433</v>
      </c>
      <c r="D75" s="26" t="s">
        <v>495</v>
      </c>
      <c r="F75" s="35">
        <f>SUM(H75:V75)</f>
        <v>39.905654818999814</v>
      </c>
      <c r="H75" s="17">
        <v>19.017483598723</v>
      </c>
      <c r="I75" s="17">
        <v>12.071294658581158</v>
      </c>
      <c r="J75" s="17">
        <v>4.672852594201931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0.67085093073837043</v>
      </c>
      <c r="R75" s="17">
        <v>0.14894467872841544</v>
      </c>
      <c r="S75" s="17">
        <v>0</v>
      </c>
      <c r="T75" s="38"/>
      <c r="U75" s="17">
        <v>3.3242283580269483</v>
      </c>
      <c r="V75" s="17">
        <v>0</v>
      </c>
      <c r="W75" s="38"/>
    </row>
    <row r="76" spans="1:23" ht="13.5" customHeight="1" x14ac:dyDescent="0.2">
      <c r="A76" s="26">
        <f>A75+1</f>
        <v>36</v>
      </c>
      <c r="C76" s="1"/>
      <c r="D76" s="26"/>
      <c r="F76" s="139">
        <f>SUM(H76:W76)</f>
        <v>1.0000000000000002</v>
      </c>
      <c r="H76" s="159">
        <f t="shared" ref="H76:V76" si="15">H75/$F75</f>
        <v>0.47656112109876786</v>
      </c>
      <c r="I76" s="159">
        <f t="shared" si="15"/>
        <v>0.30249584208887087</v>
      </c>
      <c r="J76" s="159">
        <f t="shared" si="15"/>
        <v>0.11709750448643434</v>
      </c>
      <c r="K76" s="159">
        <f t="shared" si="15"/>
        <v>0</v>
      </c>
      <c r="L76" s="159">
        <f t="shared" si="15"/>
        <v>0</v>
      </c>
      <c r="M76" s="159">
        <f t="shared" si="15"/>
        <v>0</v>
      </c>
      <c r="N76" s="159">
        <f t="shared" si="15"/>
        <v>0</v>
      </c>
      <c r="O76" s="159">
        <f t="shared" si="15"/>
        <v>0</v>
      </c>
      <c r="P76" s="159">
        <f t="shared" si="15"/>
        <v>0</v>
      </c>
      <c r="Q76" s="159">
        <f t="shared" si="15"/>
        <v>1.6810924010172264E-2</v>
      </c>
      <c r="R76" s="159">
        <f t="shared" si="15"/>
        <v>3.7324203650832E-3</v>
      </c>
      <c r="S76" s="159">
        <f t="shared" si="15"/>
        <v>0</v>
      </c>
      <c r="T76" s="156"/>
      <c r="U76" s="159">
        <f t="shared" si="15"/>
        <v>8.3302187950671652E-2</v>
      </c>
      <c r="V76" s="156">
        <f t="shared" si="15"/>
        <v>0</v>
      </c>
      <c r="W76" s="160"/>
    </row>
    <row r="77" spans="1:23" ht="13.5" customHeight="1" x14ac:dyDescent="0.2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16 of 26</oddHeader>
    <firstHeader>&amp;R&amp;"Arial,Regular"&amp;10Filed: 2025-02-28
EB-2025-0064
Phase 3 Exhibit 7
Tab 3
Schedule 6
Attachment 12
Page 15 of 26</firstHeader>
  </headerFooter>
  <rowBreaks count="1" manualBreakCount="1">
    <brk id="3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469B-7B31-4132-8A60-36394612FF18}">
  <dimension ref="A5:W77"/>
  <sheetViews>
    <sheetView view="pageBreakPreview" topLeftCell="A37" zoomScale="80" zoomScaleNormal="70" zoomScaleSheetLayoutView="8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4.140625" style="6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  <col min="24" max="16384" width="8.7109375" style="1"/>
  </cols>
  <sheetData>
    <row r="5" spans="1:23" ht="13.5" customHeight="1" x14ac:dyDescent="0.2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">
      <c r="A6" s="245" t="s">
        <v>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</row>
    <row r="7" spans="1:23" ht="13.5" customHeight="1" x14ac:dyDescent="0.2">
      <c r="A7" s="245" t="s">
        <v>521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</row>
    <row r="9" spans="1:23" ht="13.5" customHeight="1" x14ac:dyDescent="0.2">
      <c r="A9" s="26" t="s">
        <v>3</v>
      </c>
      <c r="C9" s="1"/>
      <c r="D9" s="26"/>
      <c r="H9" s="242" t="s">
        <v>40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6"/>
      <c r="U9" s="242" t="s">
        <v>41</v>
      </c>
      <c r="V9" s="242"/>
      <c r="W9" s="26"/>
    </row>
    <row r="10" spans="1:23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43</v>
      </c>
      <c r="I10" s="116" t="s">
        <v>44</v>
      </c>
      <c r="J10" s="116" t="s">
        <v>45</v>
      </c>
      <c r="K10" s="116" t="s">
        <v>48</v>
      </c>
      <c r="L10" s="116" t="s">
        <v>49</v>
      </c>
      <c r="M10" s="116" t="s">
        <v>50</v>
      </c>
      <c r="N10" s="116" t="s">
        <v>51</v>
      </c>
      <c r="O10" s="116" t="s">
        <v>52</v>
      </c>
      <c r="P10" s="116" t="s">
        <v>53</v>
      </c>
      <c r="Q10" s="116" t="s">
        <v>54</v>
      </c>
      <c r="R10" s="116" t="s">
        <v>55</v>
      </c>
      <c r="S10" s="116" t="s">
        <v>56</v>
      </c>
      <c r="T10" s="26"/>
      <c r="U10" s="116" t="s">
        <v>58</v>
      </c>
      <c r="V10" s="162" t="s">
        <v>59</v>
      </c>
      <c r="W10" s="26"/>
    </row>
    <row r="11" spans="1:23" ht="13.5" customHeight="1" x14ac:dyDescent="0.2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">
      <c r="C12" s="1"/>
      <c r="D12" s="26"/>
    </row>
    <row r="13" spans="1:23" ht="13.5" customHeight="1" x14ac:dyDescent="0.2">
      <c r="A13" s="26">
        <v>1</v>
      </c>
      <c r="C13" s="26" t="s">
        <v>423</v>
      </c>
      <c r="D13" s="26" t="s">
        <v>496</v>
      </c>
      <c r="F13" s="35">
        <f>SUM(H13:V13)</f>
        <v>53.902583373719764</v>
      </c>
      <c r="H13" s="17">
        <v>29.740386615921238</v>
      </c>
      <c r="I13" s="17">
        <v>21.866380244104572</v>
      </c>
      <c r="J13" s="17">
        <v>2.0852024440930461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0.21061406960090268</v>
      </c>
      <c r="R13" s="17">
        <v>0</v>
      </c>
      <c r="S13" s="17">
        <v>0</v>
      </c>
      <c r="T13" s="38"/>
      <c r="U13" s="17">
        <v>0</v>
      </c>
      <c r="V13" s="17">
        <v>0</v>
      </c>
      <c r="W13" s="38"/>
    </row>
    <row r="14" spans="1:23" ht="13.5" customHeight="1" x14ac:dyDescent="0.2">
      <c r="A14" s="26">
        <f>A13+1</f>
        <v>2</v>
      </c>
      <c r="C14" s="1"/>
      <c r="D14" s="26"/>
      <c r="F14" s="139">
        <f>SUM(H14:W14)</f>
        <v>0.99999999999999989</v>
      </c>
      <c r="H14" s="159">
        <f t="shared" ref="H14:V14" si="0">H13/$F13</f>
        <v>0.55174325151957715</v>
      </c>
      <c r="I14" s="159">
        <f t="shared" si="0"/>
        <v>0.40566479147204543</v>
      </c>
      <c r="J14" s="159">
        <f t="shared" si="0"/>
        <v>3.8684647628775576E-2</v>
      </c>
      <c r="K14" s="159">
        <f t="shared" si="0"/>
        <v>0</v>
      </c>
      <c r="L14" s="159">
        <f t="shared" si="0"/>
        <v>0</v>
      </c>
      <c r="M14" s="159">
        <f t="shared" si="0"/>
        <v>0</v>
      </c>
      <c r="N14" s="159">
        <f t="shared" si="0"/>
        <v>0</v>
      </c>
      <c r="O14" s="159">
        <f t="shared" si="0"/>
        <v>0</v>
      </c>
      <c r="P14" s="159">
        <f t="shared" si="0"/>
        <v>0</v>
      </c>
      <c r="Q14" s="159">
        <f t="shared" si="0"/>
        <v>3.9073093796017887E-3</v>
      </c>
      <c r="R14" s="159">
        <f t="shared" si="0"/>
        <v>0</v>
      </c>
      <c r="S14" s="159">
        <f t="shared" si="0"/>
        <v>0</v>
      </c>
      <c r="T14" s="156"/>
      <c r="U14" s="159">
        <f t="shared" si="0"/>
        <v>0</v>
      </c>
      <c r="V14" s="156">
        <f t="shared" si="0"/>
        <v>0</v>
      </c>
      <c r="W14" s="160"/>
    </row>
    <row r="15" spans="1:23" ht="13.5" customHeight="1" x14ac:dyDescent="0.2">
      <c r="D15" s="26"/>
    </row>
    <row r="16" spans="1:23" ht="13.5" customHeight="1" x14ac:dyDescent="0.2">
      <c r="A16" s="26">
        <f>A14+1</f>
        <v>3</v>
      </c>
      <c r="C16" s="19" t="s">
        <v>432</v>
      </c>
      <c r="D16" s="26" t="s">
        <v>495</v>
      </c>
      <c r="F16" s="35">
        <f>SUM(H16:V16)</f>
        <v>20088.285841185982</v>
      </c>
      <c r="H16" s="17">
        <v>9177.1658230183621</v>
      </c>
      <c r="I16" s="17">
        <v>7648.2908419851819</v>
      </c>
      <c r="J16" s="17">
        <v>2575.8348947515533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599.07457750553408</v>
      </c>
      <c r="R16" s="17">
        <v>87.919703925351882</v>
      </c>
      <c r="S16" s="17">
        <v>0</v>
      </c>
      <c r="T16" s="38"/>
      <c r="U16" s="17">
        <v>0</v>
      </c>
      <c r="V16" s="17">
        <v>0</v>
      </c>
      <c r="W16" s="38"/>
    </row>
    <row r="17" spans="1:23" ht="13.5" customHeight="1" x14ac:dyDescent="0.2">
      <c r="A17" s="26">
        <f>A16+1</f>
        <v>4</v>
      </c>
      <c r="C17" s="1"/>
      <c r="D17" s="26"/>
      <c r="F17" s="139">
        <f>SUM(H17:W17)</f>
        <v>1</v>
      </c>
      <c r="H17" s="159">
        <f t="shared" ref="H17:V17" si="1">H16/$F16</f>
        <v>0.4568416586448053</v>
      </c>
      <c r="I17" s="159">
        <f t="shared" si="1"/>
        <v>0.38073387159317912</v>
      </c>
      <c r="J17" s="159">
        <f t="shared" si="1"/>
        <v>0.12822571896455451</v>
      </c>
      <c r="K17" s="159">
        <f t="shared" si="1"/>
        <v>0</v>
      </c>
      <c r="L17" s="159">
        <f t="shared" si="1"/>
        <v>0</v>
      </c>
      <c r="M17" s="159">
        <f t="shared" si="1"/>
        <v>0</v>
      </c>
      <c r="N17" s="159">
        <f t="shared" si="1"/>
        <v>0</v>
      </c>
      <c r="O17" s="159">
        <f t="shared" si="1"/>
        <v>0</v>
      </c>
      <c r="P17" s="159">
        <f t="shared" si="1"/>
        <v>0</v>
      </c>
      <c r="Q17" s="159">
        <f t="shared" si="1"/>
        <v>2.9822085480149939E-2</v>
      </c>
      <c r="R17" s="159">
        <f t="shared" si="1"/>
        <v>4.3766653173111774E-3</v>
      </c>
      <c r="S17" s="159">
        <f t="shared" si="1"/>
        <v>0</v>
      </c>
      <c r="T17" s="156"/>
      <c r="U17" s="159">
        <f t="shared" si="1"/>
        <v>0</v>
      </c>
      <c r="V17" s="156">
        <f t="shared" si="1"/>
        <v>0</v>
      </c>
      <c r="W17" s="160"/>
    </row>
    <row r="18" spans="1:23" ht="13.5" customHeight="1" x14ac:dyDescent="0.2">
      <c r="D18" s="26"/>
    </row>
    <row r="19" spans="1:23" ht="13.5" customHeight="1" x14ac:dyDescent="0.2">
      <c r="A19" s="26">
        <f>A17+1</f>
        <v>5</v>
      </c>
      <c r="C19" s="26" t="s">
        <v>517</v>
      </c>
      <c r="D19" s="26" t="s">
        <v>495</v>
      </c>
      <c r="F19" s="35">
        <f>SUM(H19:V19)</f>
        <v>39862.356280504915</v>
      </c>
      <c r="H19" s="17">
        <v>18210.784960676036</v>
      </c>
      <c r="I19" s="17">
        <v>15176.949237503315</v>
      </c>
      <c r="J19" s="17">
        <v>5111.3792936889677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1188.7785964374095</v>
      </c>
      <c r="R19" s="17">
        <v>174.46419219918724</v>
      </c>
      <c r="S19" s="17">
        <v>0</v>
      </c>
      <c r="T19" s="38"/>
      <c r="U19" s="17">
        <v>0</v>
      </c>
      <c r="V19" s="17">
        <v>0</v>
      </c>
      <c r="W19" s="38"/>
    </row>
    <row r="20" spans="1:23" ht="13.5" customHeight="1" x14ac:dyDescent="0.2">
      <c r="A20" s="26">
        <f>A19+1</f>
        <v>6</v>
      </c>
      <c r="C20" s="1"/>
      <c r="D20" s="26"/>
      <c r="F20" s="139">
        <f>SUM(H20:W20)</f>
        <v>1</v>
      </c>
      <c r="H20" s="159">
        <f t="shared" ref="H20:V20" si="2">H19/$F19</f>
        <v>0.45684165864480525</v>
      </c>
      <c r="I20" s="159">
        <f t="shared" si="2"/>
        <v>0.38073387159317912</v>
      </c>
      <c r="J20" s="159">
        <f t="shared" si="2"/>
        <v>0.12822571896455451</v>
      </c>
      <c r="K20" s="159">
        <f t="shared" si="2"/>
        <v>0</v>
      </c>
      <c r="L20" s="159">
        <f t="shared" si="2"/>
        <v>0</v>
      </c>
      <c r="M20" s="159">
        <f t="shared" si="2"/>
        <v>0</v>
      </c>
      <c r="N20" s="159">
        <f t="shared" si="2"/>
        <v>0</v>
      </c>
      <c r="O20" s="159">
        <f t="shared" si="2"/>
        <v>0</v>
      </c>
      <c r="P20" s="159">
        <f t="shared" si="2"/>
        <v>0</v>
      </c>
      <c r="Q20" s="159">
        <f t="shared" si="2"/>
        <v>2.9822085480149942E-2</v>
      </c>
      <c r="R20" s="159">
        <f t="shared" si="2"/>
        <v>4.3766653173111774E-3</v>
      </c>
      <c r="S20" s="159">
        <f t="shared" si="2"/>
        <v>0</v>
      </c>
      <c r="T20" s="156"/>
      <c r="U20" s="159">
        <f t="shared" si="2"/>
        <v>0</v>
      </c>
      <c r="V20" s="156">
        <f t="shared" si="2"/>
        <v>0</v>
      </c>
      <c r="W20" s="160"/>
    </row>
    <row r="21" spans="1:23" ht="13.5" customHeight="1" x14ac:dyDescent="0.2">
      <c r="C21" s="1"/>
      <c r="D21" s="26"/>
      <c r="F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60"/>
      <c r="U21" s="139"/>
      <c r="V21" s="160"/>
      <c r="W21" s="160"/>
    </row>
    <row r="22" spans="1:23" ht="13.5" customHeight="1" x14ac:dyDescent="0.2">
      <c r="A22" s="26">
        <f>A20+1</f>
        <v>7</v>
      </c>
      <c r="C22" s="26" t="s">
        <v>431</v>
      </c>
      <c r="D22" s="26" t="s">
        <v>495</v>
      </c>
      <c r="F22" s="35">
        <f>SUM(H22:V22)</f>
        <v>40</v>
      </c>
      <c r="H22" s="17">
        <v>20.921215371365577</v>
      </c>
      <c r="I22" s="17">
        <v>16.522333521491642</v>
      </c>
      <c r="J22" s="17">
        <v>2.5483558840871257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8.0952230556559871E-3</v>
      </c>
      <c r="S22" s="17">
        <v>0</v>
      </c>
      <c r="T22" s="38"/>
      <c r="U22" s="17">
        <v>0</v>
      </c>
      <c r="V22" s="17">
        <v>0</v>
      </c>
      <c r="W22" s="38"/>
    </row>
    <row r="23" spans="1:23" ht="13.5" customHeight="1" x14ac:dyDescent="0.2">
      <c r="A23" s="26">
        <f>A22+1</f>
        <v>8</v>
      </c>
      <c r="C23" s="1"/>
      <c r="D23" s="26"/>
      <c r="F23" s="139">
        <f>SUM(H23:W23)</f>
        <v>1</v>
      </c>
      <c r="H23" s="159">
        <f t="shared" ref="H23:V23" si="3">H22/$F22</f>
        <v>0.52303038428413939</v>
      </c>
      <c r="I23" s="159">
        <f t="shared" si="3"/>
        <v>0.41305833803729108</v>
      </c>
      <c r="J23" s="159">
        <f t="shared" si="3"/>
        <v>6.3708897102178141E-2</v>
      </c>
      <c r="K23" s="159">
        <f t="shared" si="3"/>
        <v>0</v>
      </c>
      <c r="L23" s="159">
        <f t="shared" si="3"/>
        <v>0</v>
      </c>
      <c r="M23" s="159">
        <f t="shared" si="3"/>
        <v>0</v>
      </c>
      <c r="N23" s="159">
        <f t="shared" si="3"/>
        <v>0</v>
      </c>
      <c r="O23" s="159">
        <f t="shared" si="3"/>
        <v>0</v>
      </c>
      <c r="P23" s="159">
        <f t="shared" si="3"/>
        <v>0</v>
      </c>
      <c r="Q23" s="159">
        <f t="shared" si="3"/>
        <v>0</v>
      </c>
      <c r="R23" s="159">
        <f t="shared" si="3"/>
        <v>2.0238057639139967E-4</v>
      </c>
      <c r="S23" s="159">
        <f t="shared" si="3"/>
        <v>0</v>
      </c>
      <c r="T23" s="156"/>
      <c r="U23" s="159">
        <f t="shared" si="3"/>
        <v>0</v>
      </c>
      <c r="V23" s="156">
        <f t="shared" si="3"/>
        <v>0</v>
      </c>
      <c r="W23" s="160"/>
    </row>
    <row r="24" spans="1:23" ht="13.5" customHeight="1" x14ac:dyDescent="0.2">
      <c r="D24" s="26"/>
    </row>
    <row r="25" spans="1:23" ht="13.5" customHeight="1" x14ac:dyDescent="0.2">
      <c r="A25" s="26">
        <f>A23+1</f>
        <v>9</v>
      </c>
      <c r="C25" s="26" t="s">
        <v>427</v>
      </c>
      <c r="D25" s="26" t="s">
        <v>495</v>
      </c>
      <c r="F25" s="35">
        <f>SUM(H25:V25)</f>
        <v>75290.199590583419</v>
      </c>
      <c r="G25" s="17"/>
      <c r="H25" s="17">
        <v>39379.062024692401</v>
      </c>
      <c r="I25" s="17">
        <v>31099.244713382323</v>
      </c>
      <c r="J25" s="17">
        <v>4796.6555785189339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15.237273989765798</v>
      </c>
      <c r="S25" s="17">
        <v>0</v>
      </c>
      <c r="T25" s="38"/>
      <c r="U25" s="17">
        <v>0</v>
      </c>
      <c r="V25" s="17">
        <v>0</v>
      </c>
      <c r="W25" s="38"/>
    </row>
    <row r="26" spans="1:23" ht="13.5" customHeight="1" x14ac:dyDescent="0.2">
      <c r="A26" s="26">
        <f>A25+1</f>
        <v>10</v>
      </c>
      <c r="C26" s="1"/>
      <c r="D26" s="26"/>
      <c r="F26" s="139">
        <f>SUM(H26:W26)</f>
        <v>1</v>
      </c>
      <c r="H26" s="159">
        <f t="shared" ref="H26:V26" si="4">H25/$F25</f>
        <v>0.52303038428413939</v>
      </c>
      <c r="I26" s="159">
        <f t="shared" si="4"/>
        <v>0.41305833803729108</v>
      </c>
      <c r="J26" s="159">
        <f t="shared" si="4"/>
        <v>6.3708897102178141E-2</v>
      </c>
      <c r="K26" s="159">
        <f t="shared" si="4"/>
        <v>0</v>
      </c>
      <c r="L26" s="159">
        <f t="shared" si="4"/>
        <v>0</v>
      </c>
      <c r="M26" s="159">
        <f t="shared" si="4"/>
        <v>0</v>
      </c>
      <c r="N26" s="159">
        <f t="shared" si="4"/>
        <v>0</v>
      </c>
      <c r="O26" s="159">
        <f t="shared" si="4"/>
        <v>0</v>
      </c>
      <c r="P26" s="159">
        <f t="shared" si="4"/>
        <v>0</v>
      </c>
      <c r="Q26" s="159">
        <f t="shared" si="4"/>
        <v>0</v>
      </c>
      <c r="R26" s="159">
        <f t="shared" si="4"/>
        <v>2.0238057639139969E-4</v>
      </c>
      <c r="S26" s="159">
        <f t="shared" si="4"/>
        <v>0</v>
      </c>
      <c r="T26" s="156"/>
      <c r="U26" s="159">
        <f t="shared" si="4"/>
        <v>0</v>
      </c>
      <c r="V26" s="156">
        <f t="shared" si="4"/>
        <v>0</v>
      </c>
      <c r="W26" s="160"/>
    </row>
    <row r="27" spans="1:23" ht="13.5" customHeight="1" x14ac:dyDescent="0.2">
      <c r="D27" s="26"/>
    </row>
    <row r="28" spans="1:23" ht="13.5" customHeight="1" x14ac:dyDescent="0.2">
      <c r="A28" s="26">
        <f>A26+1</f>
        <v>11</v>
      </c>
      <c r="C28" s="26" t="s">
        <v>430</v>
      </c>
      <c r="D28" s="26" t="s">
        <v>495</v>
      </c>
      <c r="F28" s="35">
        <f>SUM(H28:V28)</f>
        <v>17236.938294268166</v>
      </c>
      <c r="H28" s="17">
        <v>9015.4424599330778</v>
      </c>
      <c r="I28" s="17">
        <v>7119.8610846817473</v>
      </c>
      <c r="J28" s="17">
        <v>1098.1463281461247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3.4884215072169811</v>
      </c>
      <c r="S28" s="17">
        <v>0</v>
      </c>
      <c r="T28" s="38"/>
      <c r="U28" s="17">
        <v>0</v>
      </c>
      <c r="V28" s="17">
        <v>0</v>
      </c>
      <c r="W28" s="38"/>
    </row>
    <row r="29" spans="1:23" ht="13.5" customHeight="1" x14ac:dyDescent="0.2">
      <c r="A29" s="26">
        <f>A28+1</f>
        <v>12</v>
      </c>
      <c r="C29" s="1"/>
      <c r="D29" s="26"/>
      <c r="F29" s="139">
        <f>SUM(H29:W29)</f>
        <v>1</v>
      </c>
      <c r="H29" s="159">
        <f t="shared" ref="H29:V29" si="5">H28/$F28</f>
        <v>0.52303038428413939</v>
      </c>
      <c r="I29" s="159">
        <f t="shared" si="5"/>
        <v>0.41305833803729108</v>
      </c>
      <c r="J29" s="159">
        <f t="shared" si="5"/>
        <v>6.3708897102178141E-2</v>
      </c>
      <c r="K29" s="159">
        <f t="shared" si="5"/>
        <v>0</v>
      </c>
      <c r="L29" s="159">
        <f t="shared" si="5"/>
        <v>0</v>
      </c>
      <c r="M29" s="159">
        <f t="shared" si="5"/>
        <v>0</v>
      </c>
      <c r="N29" s="159">
        <f t="shared" si="5"/>
        <v>0</v>
      </c>
      <c r="O29" s="159">
        <f t="shared" si="5"/>
        <v>0</v>
      </c>
      <c r="P29" s="159">
        <f t="shared" si="5"/>
        <v>0</v>
      </c>
      <c r="Q29" s="159">
        <f t="shared" si="5"/>
        <v>0</v>
      </c>
      <c r="R29" s="159">
        <f t="shared" si="5"/>
        <v>2.0238057639139969E-4</v>
      </c>
      <c r="S29" s="159">
        <f t="shared" si="5"/>
        <v>0</v>
      </c>
      <c r="T29" s="156"/>
      <c r="U29" s="159">
        <f t="shared" si="5"/>
        <v>0</v>
      </c>
      <c r="V29" s="156">
        <f t="shared" si="5"/>
        <v>0</v>
      </c>
      <c r="W29" s="160"/>
    </row>
    <row r="30" spans="1:23" ht="13.5" customHeight="1" x14ac:dyDescent="0.2">
      <c r="D30" s="26"/>
    </row>
    <row r="31" spans="1:23" ht="13.5" customHeight="1" x14ac:dyDescent="0.2">
      <c r="A31" s="26">
        <f>A29+1</f>
        <v>13</v>
      </c>
      <c r="C31" s="26" t="s">
        <v>428</v>
      </c>
      <c r="D31" s="26" t="s">
        <v>495</v>
      </c>
      <c r="F31" s="35">
        <f>SUM(H31:V31)</f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8"/>
      <c r="U31" s="17">
        <v>0</v>
      </c>
      <c r="V31" s="17">
        <v>0</v>
      </c>
      <c r="W31" s="38"/>
    </row>
    <row r="32" spans="1:23" ht="13.5" customHeight="1" x14ac:dyDescent="0.2">
      <c r="A32" s="26">
        <f>A31+1</f>
        <v>14</v>
      </c>
      <c r="C32" s="1"/>
      <c r="D32" s="26"/>
      <c r="F32" s="139">
        <f>SUM(H32:W32)</f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>
        <v>0</v>
      </c>
      <c r="R32" s="159">
        <v>0</v>
      </c>
      <c r="S32" s="159">
        <v>0</v>
      </c>
      <c r="T32" s="156"/>
      <c r="U32" s="159">
        <v>0</v>
      </c>
      <c r="V32" s="159">
        <v>0</v>
      </c>
      <c r="W32" s="160"/>
    </row>
    <row r="33" spans="1:23" ht="13.5" customHeight="1" x14ac:dyDescent="0.2">
      <c r="D33" s="26"/>
    </row>
    <row r="34" spans="1:23" ht="13.5" customHeight="1" x14ac:dyDescent="0.2">
      <c r="A34" s="26">
        <f>A32+1</f>
        <v>15</v>
      </c>
      <c r="C34" s="26" t="s">
        <v>418</v>
      </c>
      <c r="D34" s="26" t="s">
        <v>495</v>
      </c>
      <c r="F34" s="35">
        <f>SUM(H34:V34)</f>
        <v>15013.636797140982</v>
      </c>
      <c r="H34" s="17">
        <v>8168.5458580011718</v>
      </c>
      <c r="I34" s="17">
        <v>6321.4802187074283</v>
      </c>
      <c r="J34" s="17">
        <v>523.61072043238141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U34" s="10">
        <v>0</v>
      </c>
      <c r="V34" s="17">
        <v>0</v>
      </c>
      <c r="W34" s="38"/>
    </row>
    <row r="35" spans="1:23" ht="13.5" customHeight="1" x14ac:dyDescent="0.2">
      <c r="A35" s="26">
        <f>A34+1</f>
        <v>16</v>
      </c>
      <c r="C35" s="1"/>
      <c r="D35" s="26"/>
      <c r="F35" s="139">
        <f>SUM(H35:W35)</f>
        <v>1</v>
      </c>
      <c r="H35" s="159">
        <f t="shared" ref="H35:V35" si="6">H34/$F34</f>
        <v>0.54407509442060653</v>
      </c>
      <c r="I35" s="159">
        <f t="shared" si="6"/>
        <v>0.42104923038442066</v>
      </c>
      <c r="J35" s="159">
        <f t="shared" si="6"/>
        <v>3.4875675194972852E-2</v>
      </c>
      <c r="K35" s="159">
        <f t="shared" si="6"/>
        <v>0</v>
      </c>
      <c r="L35" s="159">
        <f t="shared" si="6"/>
        <v>0</v>
      </c>
      <c r="M35" s="159">
        <f t="shared" si="6"/>
        <v>0</v>
      </c>
      <c r="N35" s="159">
        <f t="shared" si="6"/>
        <v>0</v>
      </c>
      <c r="O35" s="159">
        <f t="shared" si="6"/>
        <v>0</v>
      </c>
      <c r="P35" s="159">
        <f t="shared" si="6"/>
        <v>0</v>
      </c>
      <c r="Q35" s="159">
        <f t="shared" si="6"/>
        <v>0</v>
      </c>
      <c r="R35" s="159">
        <f t="shared" si="6"/>
        <v>0</v>
      </c>
      <c r="S35" s="159">
        <f t="shared" si="6"/>
        <v>0</v>
      </c>
      <c r="T35" s="156"/>
      <c r="U35" s="159">
        <f t="shared" si="6"/>
        <v>0</v>
      </c>
      <c r="V35" s="159">
        <f t="shared" si="6"/>
        <v>0</v>
      </c>
      <c r="W35" s="160"/>
    </row>
    <row r="36" spans="1:23" ht="13.5" customHeight="1" x14ac:dyDescent="0.2">
      <c r="D36" s="26"/>
    </row>
    <row r="40" spans="1:23" ht="13.5" customHeight="1" x14ac:dyDescent="0.2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">
      <c r="A41" s="245" t="s">
        <v>0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</row>
    <row r="42" spans="1:23" ht="13.5" customHeight="1" x14ac:dyDescent="0.2">
      <c r="A42" s="245" t="s">
        <v>522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</row>
    <row r="44" spans="1:23" ht="13.5" customHeight="1" x14ac:dyDescent="0.2">
      <c r="A44" s="26" t="s">
        <v>3</v>
      </c>
      <c r="C44" s="1"/>
      <c r="D44" s="26"/>
      <c r="H44" s="242" t="s">
        <v>40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6"/>
      <c r="U44" s="242" t="s">
        <v>41</v>
      </c>
      <c r="V44" s="242"/>
      <c r="W44" s="26"/>
    </row>
    <row r="45" spans="1:23" ht="13.5" customHeight="1" x14ac:dyDescent="0.2">
      <c r="A45" s="116" t="s">
        <v>5</v>
      </c>
      <c r="C45" s="116" t="s">
        <v>511</v>
      </c>
      <c r="D45" s="116"/>
      <c r="F45" s="18" t="s">
        <v>82</v>
      </c>
      <c r="H45" s="116" t="s">
        <v>43</v>
      </c>
      <c r="I45" s="116" t="s">
        <v>44</v>
      </c>
      <c r="J45" s="116" t="s">
        <v>45</v>
      </c>
      <c r="K45" s="116" t="s">
        <v>48</v>
      </c>
      <c r="L45" s="116" t="s">
        <v>49</v>
      </c>
      <c r="M45" s="116" t="s">
        <v>50</v>
      </c>
      <c r="N45" s="116" t="s">
        <v>51</v>
      </c>
      <c r="O45" s="116" t="s">
        <v>52</v>
      </c>
      <c r="P45" s="116" t="s">
        <v>53</v>
      </c>
      <c r="Q45" s="116" t="s">
        <v>54</v>
      </c>
      <c r="R45" s="116" t="s">
        <v>55</v>
      </c>
      <c r="S45" s="116" t="s">
        <v>56</v>
      </c>
      <c r="T45" s="26"/>
      <c r="U45" s="116" t="s">
        <v>58</v>
      </c>
      <c r="V45" s="162" t="s">
        <v>59</v>
      </c>
      <c r="W45" s="26"/>
    </row>
    <row r="46" spans="1:23" ht="13.5" customHeight="1" x14ac:dyDescent="0.2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">
      <c r="C47" s="1"/>
      <c r="D47" s="26"/>
    </row>
    <row r="48" spans="1:23" ht="13.5" customHeight="1" x14ac:dyDescent="0.2">
      <c r="A48" s="26">
        <f>A35+1</f>
        <v>17</v>
      </c>
      <c r="C48" s="26" t="s">
        <v>419</v>
      </c>
      <c r="D48" s="26" t="s">
        <v>495</v>
      </c>
      <c r="F48" s="35">
        <f>SUM(H48:V48)</f>
        <v>2491.9075586560566</v>
      </c>
      <c r="G48" s="17"/>
      <c r="H48" s="17">
        <v>1355.7848402632169</v>
      </c>
      <c r="I48" s="17">
        <v>1049.2157597612531</v>
      </c>
      <c r="J48" s="17">
        <v>86.906958631586392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38"/>
      <c r="U48" s="17">
        <v>0</v>
      </c>
      <c r="V48" s="17">
        <v>0</v>
      </c>
      <c r="W48" s="38"/>
    </row>
    <row r="49" spans="1:23" ht="13.5" customHeight="1" x14ac:dyDescent="0.2">
      <c r="A49" s="26">
        <f>A48+1</f>
        <v>18</v>
      </c>
      <c r="C49" s="1"/>
      <c r="D49" s="26"/>
      <c r="F49" s="139">
        <f>SUM(H49:W49)</f>
        <v>0.99999999999999978</v>
      </c>
      <c r="H49" s="159">
        <f t="shared" ref="H49:V49" si="7">H48/$F48</f>
        <v>0.54407509442060642</v>
      </c>
      <c r="I49" s="159">
        <f t="shared" si="7"/>
        <v>0.4210492303844206</v>
      </c>
      <c r="J49" s="159">
        <f t="shared" si="7"/>
        <v>3.4875675194972852E-2</v>
      </c>
      <c r="K49" s="159">
        <f t="shared" si="7"/>
        <v>0</v>
      </c>
      <c r="L49" s="159">
        <f t="shared" si="7"/>
        <v>0</v>
      </c>
      <c r="M49" s="159">
        <f t="shared" si="7"/>
        <v>0</v>
      </c>
      <c r="N49" s="159">
        <f t="shared" si="7"/>
        <v>0</v>
      </c>
      <c r="O49" s="159">
        <f t="shared" si="7"/>
        <v>0</v>
      </c>
      <c r="P49" s="159">
        <f t="shared" si="7"/>
        <v>0</v>
      </c>
      <c r="Q49" s="159">
        <f t="shared" si="7"/>
        <v>0</v>
      </c>
      <c r="R49" s="159">
        <f t="shared" si="7"/>
        <v>0</v>
      </c>
      <c r="S49" s="159">
        <f t="shared" si="7"/>
        <v>0</v>
      </c>
      <c r="T49" s="156"/>
      <c r="U49" s="159">
        <f t="shared" si="7"/>
        <v>0</v>
      </c>
      <c r="V49" s="156">
        <f t="shared" si="7"/>
        <v>0</v>
      </c>
      <c r="W49" s="160"/>
    </row>
    <row r="50" spans="1:23" ht="13.5" customHeight="1" x14ac:dyDescent="0.2">
      <c r="D50" s="26"/>
    </row>
    <row r="51" spans="1:23" ht="13.5" customHeight="1" x14ac:dyDescent="0.2">
      <c r="A51" s="26">
        <f>A49+1</f>
        <v>19</v>
      </c>
      <c r="C51" s="26" t="s">
        <v>425</v>
      </c>
      <c r="D51" s="26" t="s">
        <v>495</v>
      </c>
      <c r="F51" s="35">
        <f>SUM(H51:V51)</f>
        <v>194815.63586851407</v>
      </c>
      <c r="H51" s="17">
        <v>106459.77601499404</v>
      </c>
      <c r="I51" s="17">
        <v>83459.553392160902</v>
      </c>
      <c r="J51" s="17">
        <v>3545.6746308938355</v>
      </c>
      <c r="K51" s="17">
        <v>0</v>
      </c>
      <c r="L51" s="17">
        <v>0</v>
      </c>
      <c r="M51" s="17">
        <v>0</v>
      </c>
      <c r="N51" s="17">
        <v>0</v>
      </c>
      <c r="O51" s="17">
        <v>873.6986044058749</v>
      </c>
      <c r="P51" s="17">
        <v>0</v>
      </c>
      <c r="Q51" s="17">
        <v>426.61962164219096</v>
      </c>
      <c r="R51" s="17">
        <v>50.313604417228426</v>
      </c>
      <c r="S51" s="17">
        <v>0</v>
      </c>
      <c r="T51" s="38"/>
      <c r="U51" s="17">
        <v>0</v>
      </c>
      <c r="V51" s="17">
        <v>0</v>
      </c>
      <c r="W51" s="38"/>
    </row>
    <row r="52" spans="1:23" ht="13.5" customHeight="1" x14ac:dyDescent="0.2">
      <c r="A52" s="26">
        <f>A51+1</f>
        <v>20</v>
      </c>
      <c r="C52" s="1"/>
      <c r="D52" s="26"/>
      <c r="F52" s="139">
        <f>SUM(H52:W52)</f>
        <v>0.99999999999999989</v>
      </c>
      <c r="H52" s="159">
        <f t="shared" ref="H52:V52" si="8">H51/$F51</f>
        <v>0.54646422778326886</v>
      </c>
      <c r="I52" s="159">
        <f t="shared" si="8"/>
        <v>0.42840274611474122</v>
      </c>
      <c r="J52" s="159">
        <f t="shared" si="8"/>
        <v>1.8200154289909766E-2</v>
      </c>
      <c r="K52" s="159">
        <f t="shared" si="8"/>
        <v>0</v>
      </c>
      <c r="L52" s="159">
        <f t="shared" si="8"/>
        <v>0</v>
      </c>
      <c r="M52" s="159">
        <f t="shared" si="8"/>
        <v>0</v>
      </c>
      <c r="N52" s="159">
        <f t="shared" si="8"/>
        <v>0</v>
      </c>
      <c r="O52" s="159">
        <f t="shared" si="8"/>
        <v>4.4847457983072563E-3</v>
      </c>
      <c r="P52" s="159">
        <f t="shared" si="8"/>
        <v>0</v>
      </c>
      <c r="Q52" s="159">
        <f t="shared" si="8"/>
        <v>2.1898633533199933E-3</v>
      </c>
      <c r="R52" s="159">
        <f t="shared" si="8"/>
        <v>2.5826266045291321E-4</v>
      </c>
      <c r="S52" s="159">
        <f t="shared" si="8"/>
        <v>0</v>
      </c>
      <c r="T52" s="156"/>
      <c r="U52" s="159">
        <f t="shared" si="8"/>
        <v>0</v>
      </c>
      <c r="V52" s="156">
        <f t="shared" si="8"/>
        <v>0</v>
      </c>
      <c r="W52" s="160"/>
    </row>
    <row r="53" spans="1:23" ht="13.5" customHeight="1" x14ac:dyDescent="0.2">
      <c r="D53" s="26"/>
    </row>
    <row r="54" spans="1:23" ht="13.5" customHeight="1" x14ac:dyDescent="0.2">
      <c r="A54" s="26">
        <f>A52+1</f>
        <v>21</v>
      </c>
      <c r="C54" s="26" t="s">
        <v>287</v>
      </c>
      <c r="D54" s="26" t="s">
        <v>495</v>
      </c>
      <c r="F54" s="35">
        <f>SUM(H54:V54)</f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38"/>
      <c r="U54" s="17">
        <v>0</v>
      </c>
      <c r="V54" s="17">
        <v>0</v>
      </c>
      <c r="W54" s="38"/>
    </row>
    <row r="55" spans="1:23" ht="13.5" customHeight="1" x14ac:dyDescent="0.2">
      <c r="A55" s="26">
        <f>A54+1</f>
        <v>22</v>
      </c>
      <c r="C55" s="1"/>
      <c r="D55" s="26"/>
      <c r="F55" s="139">
        <f>SUM(H55:W55)</f>
        <v>0</v>
      </c>
      <c r="H55" s="159">
        <v>0</v>
      </c>
      <c r="I55" s="159">
        <v>0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6"/>
      <c r="U55" s="159">
        <v>0</v>
      </c>
      <c r="V55" s="159">
        <v>0</v>
      </c>
      <c r="W55" s="160"/>
    </row>
    <row r="56" spans="1:23" ht="13.5" customHeight="1" x14ac:dyDescent="0.2">
      <c r="D56" s="26"/>
    </row>
    <row r="57" spans="1:23" ht="13.5" customHeight="1" x14ac:dyDescent="0.2">
      <c r="A57" s="26">
        <f>A55+1</f>
        <v>23</v>
      </c>
      <c r="C57" s="26" t="s">
        <v>429</v>
      </c>
      <c r="D57" s="26" t="s">
        <v>495</v>
      </c>
      <c r="F57" s="35">
        <f>SUM(H57:V57)</f>
        <v>35.641798822288479</v>
      </c>
      <c r="H57" s="17">
        <v>18.64174373459953</v>
      </c>
      <c r="I57" s="17">
        <v>14.722142186193956</v>
      </c>
      <c r="J57" s="17">
        <v>2.2706996937057107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7.2132077892810521E-3</v>
      </c>
      <c r="S57" s="17">
        <v>0</v>
      </c>
      <c r="T57" s="38"/>
      <c r="U57" s="17">
        <v>0</v>
      </c>
      <c r="V57" s="17">
        <v>0</v>
      </c>
      <c r="W57" s="38"/>
    </row>
    <row r="58" spans="1:23" ht="13.5" customHeight="1" x14ac:dyDescent="0.2">
      <c r="A58" s="26">
        <f>A57+1</f>
        <v>24</v>
      </c>
      <c r="C58" s="1"/>
      <c r="D58" s="26"/>
      <c r="F58" s="139">
        <f>SUM(H58:W58)</f>
        <v>1</v>
      </c>
      <c r="H58" s="159">
        <f t="shared" ref="H58:V58" si="9">H57/$F57</f>
        <v>0.52303038428413939</v>
      </c>
      <c r="I58" s="159">
        <f t="shared" si="9"/>
        <v>0.41305833803729103</v>
      </c>
      <c r="J58" s="159">
        <f t="shared" si="9"/>
        <v>6.3708897102178141E-2</v>
      </c>
      <c r="K58" s="159">
        <f t="shared" si="9"/>
        <v>0</v>
      </c>
      <c r="L58" s="159">
        <f t="shared" si="9"/>
        <v>0</v>
      </c>
      <c r="M58" s="159">
        <f t="shared" si="9"/>
        <v>0</v>
      </c>
      <c r="N58" s="159">
        <f t="shared" si="9"/>
        <v>0</v>
      </c>
      <c r="O58" s="159">
        <f t="shared" si="9"/>
        <v>0</v>
      </c>
      <c r="P58" s="159">
        <f t="shared" si="9"/>
        <v>0</v>
      </c>
      <c r="Q58" s="159">
        <f t="shared" si="9"/>
        <v>0</v>
      </c>
      <c r="R58" s="159">
        <f t="shared" si="9"/>
        <v>2.0238057639139967E-4</v>
      </c>
      <c r="S58" s="159">
        <f t="shared" si="9"/>
        <v>0</v>
      </c>
      <c r="T58" s="156"/>
      <c r="U58" s="159">
        <f t="shared" si="9"/>
        <v>0</v>
      </c>
      <c r="V58" s="156">
        <f t="shared" si="9"/>
        <v>0</v>
      </c>
      <c r="W58" s="160"/>
    </row>
    <row r="59" spans="1:23" ht="13.5" customHeight="1" x14ac:dyDescent="0.2">
      <c r="D59" s="26"/>
    </row>
    <row r="60" spans="1:23" ht="13.5" customHeight="1" x14ac:dyDescent="0.2">
      <c r="A60" s="26">
        <f>A58+1</f>
        <v>25</v>
      </c>
      <c r="C60" s="26" t="s">
        <v>424</v>
      </c>
      <c r="D60" s="26" t="s">
        <v>495</v>
      </c>
      <c r="F60" s="35">
        <f>SUM(H60:V60)</f>
        <v>109245.99198663711</v>
      </c>
      <c r="H60" s="17">
        <v>60275.738834188829</v>
      </c>
      <c r="I60" s="17">
        <v>44317.252558415894</v>
      </c>
      <c r="J60" s="17">
        <v>4226.1427048590976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426.8578891732891</v>
      </c>
      <c r="R60" s="17">
        <v>0</v>
      </c>
      <c r="S60" s="17">
        <v>0</v>
      </c>
      <c r="T60" s="38"/>
      <c r="U60" s="17">
        <v>0</v>
      </c>
      <c r="V60" s="17">
        <v>0</v>
      </c>
      <c r="W60" s="38"/>
    </row>
    <row r="61" spans="1:23" ht="13.5" customHeight="1" x14ac:dyDescent="0.2">
      <c r="A61" s="26">
        <f>A60+1</f>
        <v>26</v>
      </c>
      <c r="D61" s="26"/>
      <c r="F61" s="139">
        <f>SUM(H61:W61)</f>
        <v>1</v>
      </c>
      <c r="H61" s="159">
        <f t="shared" ref="H61:V61" si="10">H60/$F60</f>
        <v>0.55174325151957715</v>
      </c>
      <c r="I61" s="159">
        <f t="shared" si="10"/>
        <v>0.40566479147204548</v>
      </c>
      <c r="J61" s="159">
        <f t="shared" si="10"/>
        <v>3.8684647628775583E-2</v>
      </c>
      <c r="K61" s="159">
        <f t="shared" si="10"/>
        <v>0</v>
      </c>
      <c r="L61" s="159">
        <f t="shared" si="10"/>
        <v>0</v>
      </c>
      <c r="M61" s="159">
        <f t="shared" si="10"/>
        <v>0</v>
      </c>
      <c r="N61" s="159">
        <f t="shared" si="10"/>
        <v>0</v>
      </c>
      <c r="O61" s="159">
        <f t="shared" si="10"/>
        <v>0</v>
      </c>
      <c r="P61" s="159">
        <f t="shared" si="10"/>
        <v>0</v>
      </c>
      <c r="Q61" s="159">
        <f t="shared" si="10"/>
        <v>3.9073093796017895E-3</v>
      </c>
      <c r="R61" s="159">
        <f t="shared" si="10"/>
        <v>0</v>
      </c>
      <c r="S61" s="159">
        <f t="shared" si="10"/>
        <v>0</v>
      </c>
      <c r="T61" s="156"/>
      <c r="U61" s="159">
        <f t="shared" si="10"/>
        <v>0</v>
      </c>
      <c r="V61" s="156">
        <f t="shared" si="10"/>
        <v>0</v>
      </c>
      <c r="W61" s="160"/>
    </row>
    <row r="62" spans="1:23" ht="13.5" customHeight="1" x14ac:dyDescent="0.2">
      <c r="D62" s="26"/>
      <c r="F62" s="161"/>
    </row>
    <row r="63" spans="1:23" ht="13.5" customHeight="1" x14ac:dyDescent="0.2">
      <c r="A63" s="26">
        <f>A61+1</f>
        <v>27</v>
      </c>
      <c r="B63" s="10"/>
      <c r="C63" s="26" t="s">
        <v>426</v>
      </c>
      <c r="D63" s="26" t="s">
        <v>495</v>
      </c>
      <c r="F63" s="35">
        <f>SUM(H63:V63)</f>
        <v>3567.9869497203863</v>
      </c>
      <c r="H63" s="17">
        <v>1630.3774115903666</v>
      </c>
      <c r="I63" s="17">
        <v>1357.9627801235079</v>
      </c>
      <c r="J63" s="17">
        <v>457.64524453544635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106.38205442873952</v>
      </c>
      <c r="R63" s="17">
        <v>15.619459042325847</v>
      </c>
      <c r="S63" s="17">
        <v>0</v>
      </c>
      <c r="T63" s="38"/>
      <c r="U63" s="17">
        <v>0</v>
      </c>
      <c r="V63" s="17">
        <v>0</v>
      </c>
      <c r="W63" s="38"/>
    </row>
    <row r="64" spans="1:23" ht="13.5" customHeight="1" x14ac:dyDescent="0.2">
      <c r="A64" s="26">
        <f>A63+1</f>
        <v>28</v>
      </c>
      <c r="C64" s="1"/>
      <c r="D64" s="26"/>
      <c r="F64" s="139">
        <f>SUM(H64:W64)</f>
        <v>0.99999999999999989</v>
      </c>
      <c r="H64" s="159">
        <f t="shared" ref="H64:V64" si="11">H63/$F63</f>
        <v>0.45694601313441885</v>
      </c>
      <c r="I64" s="159">
        <f t="shared" si="11"/>
        <v>0.3805963416513975</v>
      </c>
      <c r="J64" s="159">
        <f t="shared" si="11"/>
        <v>0.12826427085763606</v>
      </c>
      <c r="K64" s="159">
        <f t="shared" si="11"/>
        <v>0</v>
      </c>
      <c r="L64" s="159">
        <f t="shared" si="11"/>
        <v>0</v>
      </c>
      <c r="M64" s="159">
        <f t="shared" si="11"/>
        <v>0</v>
      </c>
      <c r="N64" s="159">
        <f t="shared" si="11"/>
        <v>0</v>
      </c>
      <c r="O64" s="159">
        <f t="shared" si="11"/>
        <v>0</v>
      </c>
      <c r="P64" s="159">
        <f t="shared" si="11"/>
        <v>0</v>
      </c>
      <c r="Q64" s="159">
        <f t="shared" si="11"/>
        <v>2.9815707267952983E-2</v>
      </c>
      <c r="R64" s="159">
        <f t="shared" si="11"/>
        <v>4.3776670885945649E-3</v>
      </c>
      <c r="S64" s="159">
        <f t="shared" si="11"/>
        <v>0</v>
      </c>
      <c r="T64" s="156"/>
      <c r="U64" s="159">
        <f t="shared" si="11"/>
        <v>0</v>
      </c>
      <c r="V64" s="156">
        <f t="shared" si="11"/>
        <v>0</v>
      </c>
      <c r="W64" s="160"/>
    </row>
    <row r="65" spans="1:23" ht="13.5" customHeight="1" x14ac:dyDescent="0.2">
      <c r="D65" s="26"/>
    </row>
    <row r="66" spans="1:23" ht="13.5" customHeight="1" x14ac:dyDescent="0.2">
      <c r="A66" s="26">
        <f>A64+1</f>
        <v>29</v>
      </c>
      <c r="C66" s="26" t="s">
        <v>417</v>
      </c>
      <c r="D66" s="26" t="s">
        <v>495</v>
      </c>
      <c r="F66" s="35">
        <f>SUM(H66:V66)</f>
        <v>6864069.3093887148</v>
      </c>
      <c r="H66" s="17">
        <v>4375565.7165106088</v>
      </c>
      <c r="I66" s="17">
        <v>2400792.6091081048</v>
      </c>
      <c r="J66" s="17">
        <v>77874.956330000001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5933.8281999999999</v>
      </c>
      <c r="R66" s="17">
        <v>3902.1992399999999</v>
      </c>
      <c r="S66" s="17">
        <v>0</v>
      </c>
      <c r="T66" s="38"/>
      <c r="U66" s="17">
        <v>0</v>
      </c>
      <c r="V66" s="17">
        <v>0</v>
      </c>
      <c r="W66" s="38"/>
    </row>
    <row r="67" spans="1:23" ht="13.5" customHeight="1" x14ac:dyDescent="0.2">
      <c r="A67" s="26">
        <f>A66+1</f>
        <v>30</v>
      </c>
      <c r="C67" s="1"/>
      <c r="D67" s="26"/>
      <c r="F67" s="139">
        <f>SUM(H67:W67)</f>
        <v>0.99999999999999978</v>
      </c>
      <c r="H67" s="159">
        <f t="shared" ref="H67:V67" si="12">H66/$F66</f>
        <v>0.63745943102959113</v>
      </c>
      <c r="I67" s="159">
        <f t="shared" si="12"/>
        <v>0.349762291272946</v>
      </c>
      <c r="J67" s="159">
        <f t="shared" si="12"/>
        <v>1.1345304486288064E-2</v>
      </c>
      <c r="K67" s="159">
        <f t="shared" si="12"/>
        <v>0</v>
      </c>
      <c r="L67" s="159">
        <f t="shared" si="12"/>
        <v>0</v>
      </c>
      <c r="M67" s="159">
        <f t="shared" si="12"/>
        <v>0</v>
      </c>
      <c r="N67" s="159">
        <f t="shared" si="12"/>
        <v>0</v>
      </c>
      <c r="O67" s="159">
        <f t="shared" si="12"/>
        <v>0</v>
      </c>
      <c r="P67" s="159">
        <f t="shared" si="12"/>
        <v>0</v>
      </c>
      <c r="Q67" s="159">
        <f t="shared" si="12"/>
        <v>8.6447673130043642E-4</v>
      </c>
      <c r="R67" s="159">
        <f t="shared" si="12"/>
        <v>5.6849647987419771E-4</v>
      </c>
      <c r="S67" s="159">
        <f t="shared" si="12"/>
        <v>0</v>
      </c>
      <c r="T67" s="156"/>
      <c r="U67" s="159">
        <f t="shared" si="12"/>
        <v>0</v>
      </c>
      <c r="V67" s="156">
        <f t="shared" si="12"/>
        <v>0</v>
      </c>
      <c r="W67" s="160"/>
    </row>
    <row r="68" spans="1:23" ht="13.5" customHeight="1" x14ac:dyDescent="0.2">
      <c r="D68" s="26"/>
    </row>
    <row r="69" spans="1:23" ht="13.5" customHeight="1" x14ac:dyDescent="0.2">
      <c r="A69" s="26">
        <f>A67+1</f>
        <v>31</v>
      </c>
      <c r="C69" s="26" t="s">
        <v>518</v>
      </c>
      <c r="D69" s="26" t="s">
        <v>495</v>
      </c>
      <c r="F69" s="35">
        <f>SUM(H69:V69)</f>
        <v>39862.356280504922</v>
      </c>
      <c r="H69" s="17">
        <v>18935.080436576496</v>
      </c>
      <c r="I69" s="17">
        <v>14958.078315595158</v>
      </c>
      <c r="J69" s="17">
        <v>4767.98620161297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1047.483490766461</v>
      </c>
      <c r="R69" s="17">
        <v>153.72783595383089</v>
      </c>
      <c r="S69" s="17">
        <v>0</v>
      </c>
      <c r="T69" s="38"/>
      <c r="U69" s="17">
        <v>0</v>
      </c>
      <c r="V69" s="17">
        <v>0</v>
      </c>
      <c r="W69" s="38"/>
    </row>
    <row r="70" spans="1:23" ht="13.5" customHeight="1" x14ac:dyDescent="0.2">
      <c r="A70" s="26">
        <f>A69+1</f>
        <v>32</v>
      </c>
      <c r="C70" s="1"/>
      <c r="D70" s="26"/>
      <c r="F70" s="139">
        <f>SUM(H70:W70)</f>
        <v>0.99999999999999989</v>
      </c>
      <c r="H70" s="159">
        <f t="shared" ref="H70:V70" si="13">H69/$F69</f>
        <v>0.47501156989650617</v>
      </c>
      <c r="I70" s="159">
        <f t="shared" si="13"/>
        <v>0.37524320464996075</v>
      </c>
      <c r="J70" s="159">
        <f t="shared" si="13"/>
        <v>0.11961124846864109</v>
      </c>
      <c r="K70" s="159">
        <f t="shared" si="13"/>
        <v>0</v>
      </c>
      <c r="L70" s="159">
        <f t="shared" si="13"/>
        <v>0</v>
      </c>
      <c r="M70" s="159">
        <f t="shared" si="13"/>
        <v>0</v>
      </c>
      <c r="N70" s="159">
        <f t="shared" si="13"/>
        <v>0</v>
      </c>
      <c r="O70" s="159">
        <f t="shared" si="13"/>
        <v>0</v>
      </c>
      <c r="P70" s="159">
        <f t="shared" si="13"/>
        <v>0</v>
      </c>
      <c r="Q70" s="159">
        <f t="shared" si="13"/>
        <v>2.6277510626704803E-2</v>
      </c>
      <c r="R70" s="159">
        <f t="shared" si="13"/>
        <v>3.8564663581869846E-3</v>
      </c>
      <c r="S70" s="159">
        <f t="shared" si="13"/>
        <v>0</v>
      </c>
      <c r="T70" s="156"/>
      <c r="U70" s="159">
        <f t="shared" si="13"/>
        <v>0</v>
      </c>
      <c r="V70" s="156">
        <f t="shared" si="13"/>
        <v>0</v>
      </c>
      <c r="W70" s="160"/>
    </row>
    <row r="71" spans="1:23" ht="13.5" customHeight="1" x14ac:dyDescent="0.2">
      <c r="D71" s="26"/>
    </row>
    <row r="72" spans="1:23" ht="13.5" customHeight="1" x14ac:dyDescent="0.2">
      <c r="A72" s="26">
        <f>A70+1</f>
        <v>33</v>
      </c>
      <c r="C72" s="26" t="s">
        <v>422</v>
      </c>
      <c r="D72" s="26" t="s">
        <v>495</v>
      </c>
      <c r="F72" s="35">
        <f>SUM(H72:V72)</f>
        <v>442.02141430753244</v>
      </c>
      <c r="H72" s="17">
        <v>201.93379606877576</v>
      </c>
      <c r="I72" s="17">
        <v>168.29252439639947</v>
      </c>
      <c r="J72" s="17">
        <v>56.678513647312563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13.182000401536003</v>
      </c>
      <c r="R72" s="17">
        <v>1.9345797935086115</v>
      </c>
      <c r="S72" s="17">
        <v>0</v>
      </c>
      <c r="T72" s="38"/>
      <c r="U72" s="17">
        <v>0</v>
      </c>
      <c r="V72" s="17">
        <v>0</v>
      </c>
      <c r="W72" s="38"/>
    </row>
    <row r="73" spans="1:23" ht="13.5" customHeight="1" x14ac:dyDescent="0.2">
      <c r="A73" s="26">
        <f>A72+1</f>
        <v>34</v>
      </c>
      <c r="C73" s="1"/>
      <c r="D73" s="26"/>
      <c r="F73" s="139">
        <f>SUM(H73:W73)</f>
        <v>1</v>
      </c>
      <c r="H73" s="159">
        <f t="shared" ref="H73:V73" si="14">H72/$F72</f>
        <v>0.45684165864480525</v>
      </c>
      <c r="I73" s="159">
        <f t="shared" si="14"/>
        <v>0.38073387159317912</v>
      </c>
      <c r="J73" s="159">
        <f t="shared" si="14"/>
        <v>0.12822571896455451</v>
      </c>
      <c r="K73" s="159">
        <f t="shared" si="14"/>
        <v>0</v>
      </c>
      <c r="L73" s="159">
        <f t="shared" si="14"/>
        <v>0</v>
      </c>
      <c r="M73" s="159">
        <f t="shared" si="14"/>
        <v>0</v>
      </c>
      <c r="N73" s="159">
        <f t="shared" si="14"/>
        <v>0</v>
      </c>
      <c r="O73" s="159">
        <f t="shared" si="14"/>
        <v>0</v>
      </c>
      <c r="P73" s="159">
        <f t="shared" si="14"/>
        <v>0</v>
      </c>
      <c r="Q73" s="159">
        <f t="shared" si="14"/>
        <v>2.9822085480149939E-2</v>
      </c>
      <c r="R73" s="159">
        <f t="shared" si="14"/>
        <v>4.3766653173111765E-3</v>
      </c>
      <c r="S73" s="159">
        <f t="shared" si="14"/>
        <v>0</v>
      </c>
      <c r="T73" s="156"/>
      <c r="U73" s="159">
        <f t="shared" si="14"/>
        <v>0</v>
      </c>
      <c r="V73" s="156">
        <f t="shared" si="14"/>
        <v>0</v>
      </c>
      <c r="W73" s="160"/>
    </row>
    <row r="74" spans="1:23" ht="13.5" customHeight="1" x14ac:dyDescent="0.2">
      <c r="D74" s="26"/>
    </row>
    <row r="75" spans="1:23" ht="13.5" customHeight="1" x14ac:dyDescent="0.2">
      <c r="A75" s="26">
        <f>A73+1</f>
        <v>35</v>
      </c>
      <c r="C75" s="26" t="s">
        <v>433</v>
      </c>
      <c r="D75" s="26" t="s">
        <v>495</v>
      </c>
      <c r="F75" s="35">
        <f>SUM(H75:V75)</f>
        <v>177.74466881446747</v>
      </c>
      <c r="H75" s="17">
        <v>81.182903003125119</v>
      </c>
      <c r="I75" s="17">
        <v>67.698176590327094</v>
      </c>
      <c r="J75" s="17">
        <v>22.786310987734645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5.2995243024211343</v>
      </c>
      <c r="R75" s="17">
        <v>0.77775393085946887</v>
      </c>
      <c r="S75" s="17">
        <v>0</v>
      </c>
      <c r="T75" s="38"/>
      <c r="U75" s="17">
        <v>0</v>
      </c>
      <c r="V75" s="17">
        <v>0</v>
      </c>
      <c r="W75" s="38"/>
    </row>
    <row r="76" spans="1:23" ht="13.5" customHeight="1" x14ac:dyDescent="0.2">
      <c r="A76" s="26">
        <f>A75+1</f>
        <v>36</v>
      </c>
      <c r="C76" s="1"/>
      <c r="D76" s="26"/>
      <c r="F76" s="139">
        <f>SUM(H76:W76)</f>
        <v>0.99999999999999978</v>
      </c>
      <c r="H76" s="159">
        <f t="shared" ref="H76:V76" si="15">H75/$F75</f>
        <v>0.4567388914930835</v>
      </c>
      <c r="I76" s="159">
        <f t="shared" si="15"/>
        <v>0.38087317634821138</v>
      </c>
      <c r="J76" s="159">
        <f t="shared" si="15"/>
        <v>0.12819687442507394</v>
      </c>
      <c r="K76" s="159">
        <f t="shared" si="15"/>
        <v>0</v>
      </c>
      <c r="L76" s="159">
        <f t="shared" si="15"/>
        <v>0</v>
      </c>
      <c r="M76" s="159">
        <f t="shared" si="15"/>
        <v>0</v>
      </c>
      <c r="N76" s="159">
        <f t="shared" si="15"/>
        <v>0</v>
      </c>
      <c r="O76" s="159">
        <f t="shared" si="15"/>
        <v>0</v>
      </c>
      <c r="P76" s="159">
        <f t="shared" si="15"/>
        <v>0</v>
      </c>
      <c r="Q76" s="159">
        <f t="shared" si="15"/>
        <v>2.981537695486584E-2</v>
      </c>
      <c r="R76" s="159">
        <f t="shared" si="15"/>
        <v>4.3756807787652969E-3</v>
      </c>
      <c r="S76" s="159">
        <f t="shared" si="15"/>
        <v>0</v>
      </c>
      <c r="T76" s="156"/>
      <c r="U76" s="159">
        <f t="shared" si="15"/>
        <v>0</v>
      </c>
      <c r="V76" s="156">
        <f t="shared" si="15"/>
        <v>0</v>
      </c>
      <c r="W76" s="160"/>
    </row>
    <row r="77" spans="1:23" ht="13.5" customHeight="1" x14ac:dyDescent="0.2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18 of 26</oddHeader>
    <firstHeader>&amp;R&amp;"Arial,Regular"&amp;10Filed: 2025-02-28
EB-2025-0064
Phase 3 Exhibit 7
Tab 3
Schedule 6
Attachment 12
Page 17 of 26</firstHeader>
  </headerFooter>
  <rowBreaks count="1" manualBreakCount="1">
    <brk id="3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EC44-FAFB-4C4F-BBFF-8E10C5A69021}">
  <dimension ref="A5:W77"/>
  <sheetViews>
    <sheetView view="pageBreakPreview" topLeftCell="A34" zoomScale="80" zoomScaleNormal="70" zoomScaleSheetLayoutView="8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4.140625" style="6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2" width="12.7109375" style="6" customWidth="1"/>
    <col min="23" max="23" width="1.7109375" style="6" customWidth="1"/>
    <col min="24" max="16384" width="8.7109375" style="1"/>
  </cols>
  <sheetData>
    <row r="5" spans="1:23" ht="13.5" customHeight="1" x14ac:dyDescent="0.2">
      <c r="C5" s="1"/>
      <c r="F5" s="1"/>
      <c r="G5" s="1"/>
      <c r="H5" s="1"/>
      <c r="I5" s="1"/>
      <c r="J5" s="1"/>
      <c r="K5" s="1"/>
      <c r="L5" s="1"/>
      <c r="M5" s="1"/>
      <c r="N5" s="1"/>
    </row>
    <row r="6" spans="1:23" ht="13.5" customHeight="1" x14ac:dyDescent="0.2">
      <c r="A6" s="245" t="s">
        <v>0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</row>
    <row r="7" spans="1:23" ht="13.5" customHeight="1" x14ac:dyDescent="0.2">
      <c r="A7" s="245" t="s">
        <v>523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</row>
    <row r="9" spans="1:23" ht="13.5" customHeight="1" x14ac:dyDescent="0.2">
      <c r="A9" s="26" t="s">
        <v>3</v>
      </c>
      <c r="C9" s="1"/>
      <c r="D9" s="26"/>
      <c r="H9" s="242" t="s">
        <v>40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6"/>
      <c r="U9" s="242" t="s">
        <v>41</v>
      </c>
      <c r="V9" s="242"/>
      <c r="W9" s="26"/>
    </row>
    <row r="10" spans="1:23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43</v>
      </c>
      <c r="I10" s="116" t="s">
        <v>44</v>
      </c>
      <c r="J10" s="116" t="s">
        <v>45</v>
      </c>
      <c r="K10" s="116" t="s">
        <v>48</v>
      </c>
      <c r="L10" s="116" t="s">
        <v>49</v>
      </c>
      <c r="M10" s="116" t="s">
        <v>50</v>
      </c>
      <c r="N10" s="116" t="s">
        <v>51</v>
      </c>
      <c r="O10" s="116" t="s">
        <v>52</v>
      </c>
      <c r="P10" s="116" t="s">
        <v>53</v>
      </c>
      <c r="Q10" s="116" t="s">
        <v>54</v>
      </c>
      <c r="R10" s="116" t="s">
        <v>55</v>
      </c>
      <c r="S10" s="116" t="s">
        <v>56</v>
      </c>
      <c r="T10" s="26"/>
      <c r="U10" s="116" t="s">
        <v>58</v>
      </c>
      <c r="V10" s="162" t="s">
        <v>59</v>
      </c>
      <c r="W10" s="26"/>
    </row>
    <row r="11" spans="1:23" ht="13.5" customHeight="1" x14ac:dyDescent="0.2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/>
    </row>
    <row r="12" spans="1:23" ht="13.5" customHeight="1" x14ac:dyDescent="0.2">
      <c r="C12" s="1"/>
      <c r="D12" s="26"/>
    </row>
    <row r="13" spans="1:23" ht="13.5" customHeight="1" x14ac:dyDescent="0.2">
      <c r="A13" s="26">
        <v>1</v>
      </c>
      <c r="C13" s="26" t="s">
        <v>423</v>
      </c>
      <c r="D13" s="26" t="s">
        <v>496</v>
      </c>
      <c r="F13" s="35">
        <f>SUM(H13:V13)</f>
        <v>26.645921870333613</v>
      </c>
      <c r="H13" s="17">
        <v>14.549813473180345</v>
      </c>
      <c r="I13" s="17">
        <v>8.7616728869826446</v>
      </c>
      <c r="J13" s="17">
        <v>2.9770816717429769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0.18309249006737288</v>
      </c>
      <c r="R13" s="17">
        <v>0</v>
      </c>
      <c r="S13" s="17">
        <v>0</v>
      </c>
      <c r="T13" s="38"/>
      <c r="U13" s="17">
        <v>0.17426134836027396</v>
      </c>
      <c r="V13" s="17">
        <v>0</v>
      </c>
      <c r="W13" s="38"/>
    </row>
    <row r="14" spans="1:23" ht="13.5" customHeight="1" x14ac:dyDescent="0.2">
      <c r="A14" s="26">
        <f>A13+1</f>
        <v>2</v>
      </c>
      <c r="C14" s="1"/>
      <c r="D14" s="26"/>
      <c r="F14" s="139">
        <f>SUM(H14:W14)</f>
        <v>0.99999999999999989</v>
      </c>
      <c r="H14" s="159">
        <f t="shared" ref="H14:V14" si="0">H13/$F13</f>
        <v>0.54604278823542829</v>
      </c>
      <c r="I14" s="159">
        <f t="shared" si="0"/>
        <v>0.3288185310164668</v>
      </c>
      <c r="J14" s="159">
        <f t="shared" si="0"/>
        <v>0.11172747883260618</v>
      </c>
      <c r="K14" s="159">
        <f t="shared" si="0"/>
        <v>0</v>
      </c>
      <c r="L14" s="159">
        <f t="shared" si="0"/>
        <v>0</v>
      </c>
      <c r="M14" s="159">
        <f t="shared" si="0"/>
        <v>0</v>
      </c>
      <c r="N14" s="159">
        <f t="shared" si="0"/>
        <v>0</v>
      </c>
      <c r="O14" s="159">
        <f t="shared" si="0"/>
        <v>0</v>
      </c>
      <c r="P14" s="159">
        <f t="shared" si="0"/>
        <v>0</v>
      </c>
      <c r="Q14" s="159">
        <f t="shared" si="0"/>
        <v>6.8713137777086982E-3</v>
      </c>
      <c r="R14" s="159">
        <f t="shared" si="0"/>
        <v>0</v>
      </c>
      <c r="S14" s="159">
        <f t="shared" si="0"/>
        <v>0</v>
      </c>
      <c r="T14" s="156"/>
      <c r="U14" s="159">
        <f t="shared" si="0"/>
        <v>6.5398881377900014E-3</v>
      </c>
      <c r="V14" s="156">
        <f t="shared" si="0"/>
        <v>0</v>
      </c>
      <c r="W14" s="160"/>
    </row>
    <row r="15" spans="1:23" ht="13.5" customHeight="1" x14ac:dyDescent="0.2">
      <c r="D15" s="26"/>
    </row>
    <row r="16" spans="1:23" ht="13.5" customHeight="1" x14ac:dyDescent="0.2">
      <c r="A16" s="26">
        <f>A14+1</f>
        <v>3</v>
      </c>
      <c r="C16" s="19" t="s">
        <v>432</v>
      </c>
      <c r="D16" s="26" t="s">
        <v>495</v>
      </c>
      <c r="F16" s="35">
        <f>SUM(H16:V16)</f>
        <v>31361.031863783192</v>
      </c>
      <c r="H16" s="17">
        <v>7537.5640845527669</v>
      </c>
      <c r="I16" s="17">
        <v>4638.0797499088621</v>
      </c>
      <c r="J16" s="17">
        <v>3485.5646850822118</v>
      </c>
      <c r="K16" s="17">
        <v>10444.860862837992</v>
      </c>
      <c r="L16" s="17">
        <v>210.73374839325288</v>
      </c>
      <c r="M16" s="17">
        <v>0</v>
      </c>
      <c r="N16" s="17">
        <v>0</v>
      </c>
      <c r="O16" s="17">
        <v>3793.0576156534275</v>
      </c>
      <c r="P16" s="17">
        <v>0</v>
      </c>
      <c r="Q16" s="17">
        <v>343.77394125682804</v>
      </c>
      <c r="R16" s="17">
        <v>5.7774565334058448</v>
      </c>
      <c r="S16" s="17">
        <v>0</v>
      </c>
      <c r="T16" s="38"/>
      <c r="U16" s="17">
        <v>239.37018320054929</v>
      </c>
      <c r="V16" s="17">
        <v>662.24953636389193</v>
      </c>
      <c r="W16" s="38"/>
    </row>
    <row r="17" spans="1:23" ht="13.5" customHeight="1" x14ac:dyDescent="0.2">
      <c r="A17" s="26">
        <f>A16+1</f>
        <v>4</v>
      </c>
      <c r="C17" s="1"/>
      <c r="D17" s="26"/>
      <c r="F17" s="139">
        <f>SUM(H17:W17)</f>
        <v>1</v>
      </c>
      <c r="H17" s="159">
        <f t="shared" ref="H17:V17" si="1">H16/$F16</f>
        <v>0.24034808922398399</v>
      </c>
      <c r="I17" s="159">
        <f t="shared" si="1"/>
        <v>0.14789308496143833</v>
      </c>
      <c r="J17" s="159">
        <f t="shared" si="1"/>
        <v>0.11114317603520765</v>
      </c>
      <c r="K17" s="159">
        <f t="shared" si="1"/>
        <v>0.33305220657934026</v>
      </c>
      <c r="L17" s="159">
        <f t="shared" si="1"/>
        <v>6.7196050598263488E-3</v>
      </c>
      <c r="M17" s="159">
        <f t="shared" si="1"/>
        <v>0</v>
      </c>
      <c r="N17" s="159">
        <f t="shared" si="1"/>
        <v>0</v>
      </c>
      <c r="O17" s="159">
        <f t="shared" si="1"/>
        <v>0.12094811268100468</v>
      </c>
      <c r="P17" s="159">
        <f t="shared" si="1"/>
        <v>0</v>
      </c>
      <c r="Q17" s="159">
        <f t="shared" si="1"/>
        <v>1.0961818563560408E-2</v>
      </c>
      <c r="R17" s="159">
        <f t="shared" si="1"/>
        <v>1.842240573747783E-4</v>
      </c>
      <c r="S17" s="159">
        <f t="shared" si="1"/>
        <v>0</v>
      </c>
      <c r="T17" s="156"/>
      <c r="U17" s="159">
        <f t="shared" si="1"/>
        <v>7.632726634769384E-3</v>
      </c>
      <c r="V17" s="156">
        <f t="shared" si="1"/>
        <v>2.1116956203494078E-2</v>
      </c>
      <c r="W17" s="160"/>
    </row>
    <row r="18" spans="1:23" ht="13.5" customHeight="1" x14ac:dyDescent="0.2">
      <c r="D18" s="26"/>
    </row>
    <row r="19" spans="1:23" ht="13.5" customHeight="1" x14ac:dyDescent="0.2">
      <c r="A19" s="26">
        <f>A17+1</f>
        <v>5</v>
      </c>
      <c r="C19" s="26" t="s">
        <v>517</v>
      </c>
      <c r="D19" s="26" t="s">
        <v>495</v>
      </c>
      <c r="F19" s="35">
        <f>SUM(H19:V19)</f>
        <v>1143.5864065573767</v>
      </c>
      <c r="H19" s="17">
        <v>274.85880767858771</v>
      </c>
      <c r="I19" s="17">
        <v>169.12852158573611</v>
      </c>
      <c r="J19" s="17">
        <v>127.10182529547711</v>
      </c>
      <c r="K19" s="17">
        <v>380.87397611807296</v>
      </c>
      <c r="L19" s="17">
        <v>7.6844490038515829</v>
      </c>
      <c r="M19" s="17">
        <v>0</v>
      </c>
      <c r="N19" s="17">
        <v>0</v>
      </c>
      <c r="O19" s="17">
        <v>138.31461756076686</v>
      </c>
      <c r="P19" s="17">
        <v>0</v>
      </c>
      <c r="Q19" s="17">
        <v>12.535786700435995</v>
      </c>
      <c r="R19" s="17">
        <v>0.21067612777464276</v>
      </c>
      <c r="S19" s="17">
        <v>0</v>
      </c>
      <c r="T19" s="38"/>
      <c r="U19" s="17">
        <v>8.7286824244907013</v>
      </c>
      <c r="V19" s="17">
        <v>24.149064062183303</v>
      </c>
      <c r="W19" s="38"/>
    </row>
    <row r="20" spans="1:23" ht="13.5" customHeight="1" x14ac:dyDescent="0.2">
      <c r="A20" s="26">
        <f>A19+1</f>
        <v>6</v>
      </c>
      <c r="C20" s="1"/>
      <c r="D20" s="26"/>
      <c r="F20" s="139">
        <f>SUM(H20:W20)</f>
        <v>1.0000000000000002</v>
      </c>
      <c r="H20" s="159">
        <f t="shared" ref="H20:V20" si="2">H19/$F19</f>
        <v>0.2403480892239841</v>
      </c>
      <c r="I20" s="159">
        <f t="shared" si="2"/>
        <v>0.14789308496143838</v>
      </c>
      <c r="J20" s="159">
        <f t="shared" si="2"/>
        <v>0.11114317603520769</v>
      </c>
      <c r="K20" s="159">
        <f t="shared" si="2"/>
        <v>0.33305220657934037</v>
      </c>
      <c r="L20" s="159">
        <f t="shared" si="2"/>
        <v>6.7196050598263514E-3</v>
      </c>
      <c r="M20" s="159">
        <f t="shared" si="2"/>
        <v>0</v>
      </c>
      <c r="N20" s="159">
        <f t="shared" si="2"/>
        <v>0</v>
      </c>
      <c r="O20" s="159">
        <f t="shared" si="2"/>
        <v>0.12094811268100471</v>
      </c>
      <c r="P20" s="159">
        <f t="shared" si="2"/>
        <v>0</v>
      </c>
      <c r="Q20" s="159">
        <f t="shared" si="2"/>
        <v>1.0961818563560412E-2</v>
      </c>
      <c r="R20" s="159">
        <f t="shared" si="2"/>
        <v>1.8422405737477835E-4</v>
      </c>
      <c r="S20" s="159">
        <f t="shared" si="2"/>
        <v>0</v>
      </c>
      <c r="T20" s="156"/>
      <c r="U20" s="159">
        <f t="shared" si="2"/>
        <v>7.6327266347693866E-3</v>
      </c>
      <c r="V20" s="156">
        <f t="shared" si="2"/>
        <v>2.1116956203494085E-2</v>
      </c>
      <c r="W20" s="160"/>
    </row>
    <row r="21" spans="1:23" ht="13.5" customHeight="1" x14ac:dyDescent="0.2">
      <c r="C21" s="1"/>
      <c r="D21" s="26"/>
      <c r="F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60"/>
      <c r="U21" s="139"/>
      <c r="V21" s="160"/>
      <c r="W21" s="160"/>
    </row>
    <row r="22" spans="1:23" ht="13.5" customHeight="1" x14ac:dyDescent="0.2">
      <c r="A22" s="26">
        <f>A20+1</f>
        <v>7</v>
      </c>
      <c r="C22" s="26" t="s">
        <v>431</v>
      </c>
      <c r="D22" s="26" t="s">
        <v>495</v>
      </c>
      <c r="F22" s="35">
        <f>SUM(H22:V22)</f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38"/>
      <c r="U22" s="17">
        <v>0</v>
      </c>
      <c r="V22" s="17">
        <v>0</v>
      </c>
      <c r="W22" s="38"/>
    </row>
    <row r="23" spans="1:23" ht="13.5" customHeight="1" x14ac:dyDescent="0.2">
      <c r="A23" s="26">
        <f>A22+1</f>
        <v>8</v>
      </c>
      <c r="C23" s="1"/>
      <c r="D23" s="26"/>
      <c r="F23" s="139">
        <f>SUM(H23:W23)</f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/>
      <c r="U23" s="159">
        <v>0</v>
      </c>
      <c r="V23" s="159">
        <v>0</v>
      </c>
      <c r="W23" s="160"/>
    </row>
    <row r="24" spans="1:23" ht="13.5" customHeight="1" x14ac:dyDescent="0.2">
      <c r="D24" s="26"/>
    </row>
    <row r="25" spans="1:23" ht="13.5" customHeight="1" x14ac:dyDescent="0.2">
      <c r="A25" s="26">
        <f>A23+1</f>
        <v>9</v>
      </c>
      <c r="C25" s="26" t="s">
        <v>427</v>
      </c>
      <c r="D25" s="26" t="s">
        <v>495</v>
      </c>
      <c r="F25" s="35">
        <f>SUM(H25:V25)</f>
        <v>48171.346107688369</v>
      </c>
      <c r="G25" s="17"/>
      <c r="H25" s="17">
        <v>20246.645361740382</v>
      </c>
      <c r="I25" s="17">
        <v>12354.750368662262</v>
      </c>
      <c r="J25" s="17">
        <v>3579.9699381532864</v>
      </c>
      <c r="K25" s="17">
        <v>5512.4194524573959</v>
      </c>
      <c r="L25" s="17">
        <v>0</v>
      </c>
      <c r="M25" s="17">
        <v>0</v>
      </c>
      <c r="N25" s="17">
        <v>0</v>
      </c>
      <c r="O25" s="17">
        <v>3416.9672401662774</v>
      </c>
      <c r="P25" s="17">
        <v>0</v>
      </c>
      <c r="Q25" s="17">
        <v>20.627323012523977</v>
      </c>
      <c r="R25" s="17">
        <v>0</v>
      </c>
      <c r="S25" s="17">
        <v>0</v>
      </c>
      <c r="T25" s="38"/>
      <c r="U25" s="17">
        <v>485.78629573888537</v>
      </c>
      <c r="V25" s="17">
        <v>2554.180127757355</v>
      </c>
      <c r="W25" s="38"/>
    </row>
    <row r="26" spans="1:23" ht="13.5" customHeight="1" x14ac:dyDescent="0.2">
      <c r="A26" s="26">
        <f>A25+1</f>
        <v>10</v>
      </c>
      <c r="C26" s="1"/>
      <c r="D26" s="26"/>
      <c r="F26" s="139">
        <f>SUM(H26:W26)</f>
        <v>1</v>
      </c>
      <c r="H26" s="159">
        <f t="shared" ref="H26:V26" si="3">H25/$F25</f>
        <v>0.42030474540774615</v>
      </c>
      <c r="I26" s="159">
        <f t="shared" si="3"/>
        <v>0.25647509083601022</v>
      </c>
      <c r="J26" s="159">
        <f t="shared" si="3"/>
        <v>7.4317415381130625E-2</v>
      </c>
      <c r="K26" s="159">
        <f t="shared" si="3"/>
        <v>0.11443357717540695</v>
      </c>
      <c r="L26" s="159">
        <f t="shared" si="3"/>
        <v>0</v>
      </c>
      <c r="M26" s="159">
        <f t="shared" si="3"/>
        <v>0</v>
      </c>
      <c r="N26" s="159">
        <f t="shared" si="3"/>
        <v>0</v>
      </c>
      <c r="O26" s="159">
        <f t="shared" si="3"/>
        <v>7.0933605063216484E-2</v>
      </c>
      <c r="P26" s="159">
        <f t="shared" si="3"/>
        <v>0</v>
      </c>
      <c r="Q26" s="159">
        <f t="shared" si="3"/>
        <v>4.2820731989533841E-4</v>
      </c>
      <c r="R26" s="159">
        <f t="shared" si="3"/>
        <v>0</v>
      </c>
      <c r="S26" s="159">
        <f t="shared" si="3"/>
        <v>0</v>
      </c>
      <c r="T26" s="156"/>
      <c r="U26" s="159">
        <f t="shared" si="3"/>
        <v>1.0084548906997465E-2</v>
      </c>
      <c r="V26" s="156">
        <f t="shared" si="3"/>
        <v>5.3022809909596777E-2</v>
      </c>
      <c r="W26" s="160"/>
    </row>
    <row r="27" spans="1:23" ht="13.5" customHeight="1" x14ac:dyDescent="0.2">
      <c r="D27" s="26"/>
    </row>
    <row r="28" spans="1:23" ht="13.5" customHeight="1" x14ac:dyDescent="0.2">
      <c r="A28" s="26">
        <f>A26+1</f>
        <v>11</v>
      </c>
      <c r="C28" s="26" t="s">
        <v>430</v>
      </c>
      <c r="D28" s="26" t="s">
        <v>495</v>
      </c>
      <c r="F28" s="35">
        <f>SUM(H28:V28)</f>
        <v>8126.7243772646834</v>
      </c>
      <c r="H28" s="17">
        <v>3415.7008203851569</v>
      </c>
      <c r="I28" s="17">
        <v>2084.3023728581784</v>
      </c>
      <c r="J28" s="17">
        <v>603.9571512331396</v>
      </c>
      <c r="K28" s="17">
        <v>929.97014120897916</v>
      </c>
      <c r="L28" s="17">
        <v>0</v>
      </c>
      <c r="M28" s="17">
        <v>0</v>
      </c>
      <c r="N28" s="17">
        <v>0</v>
      </c>
      <c r="O28" s="17">
        <v>576.45785743450699</v>
      </c>
      <c r="P28" s="17">
        <v>0</v>
      </c>
      <c r="Q28" s="17">
        <v>3.4799228651166225</v>
      </c>
      <c r="R28" s="17">
        <v>0</v>
      </c>
      <c r="S28" s="17">
        <v>0</v>
      </c>
      <c r="T28" s="38"/>
      <c r="U28" s="17">
        <v>81.954349436214216</v>
      </c>
      <c r="V28" s="17">
        <v>430.90176184339157</v>
      </c>
      <c r="W28" s="38"/>
    </row>
    <row r="29" spans="1:23" ht="13.5" customHeight="1" x14ac:dyDescent="0.2">
      <c r="A29" s="26">
        <f>A28+1</f>
        <v>12</v>
      </c>
      <c r="C29" s="1"/>
      <c r="D29" s="26"/>
      <c r="F29" s="139">
        <f>SUM(H29:W29)</f>
        <v>1</v>
      </c>
      <c r="H29" s="159">
        <f t="shared" ref="H29:V29" si="4">H28/$F28</f>
        <v>0.42030474540774615</v>
      </c>
      <c r="I29" s="159">
        <f t="shared" si="4"/>
        <v>0.25647509083601022</v>
      </c>
      <c r="J29" s="159">
        <f t="shared" si="4"/>
        <v>7.4317415381130625E-2</v>
      </c>
      <c r="K29" s="159">
        <f t="shared" si="4"/>
        <v>0.11443357717540695</v>
      </c>
      <c r="L29" s="159">
        <f t="shared" si="4"/>
        <v>0</v>
      </c>
      <c r="M29" s="159">
        <f t="shared" si="4"/>
        <v>0</v>
      </c>
      <c r="N29" s="159">
        <f t="shared" si="4"/>
        <v>0</v>
      </c>
      <c r="O29" s="159">
        <f t="shared" si="4"/>
        <v>7.0933605063216484E-2</v>
      </c>
      <c r="P29" s="159">
        <f t="shared" si="4"/>
        <v>0</v>
      </c>
      <c r="Q29" s="159">
        <f t="shared" si="4"/>
        <v>4.2820731989533836E-4</v>
      </c>
      <c r="R29" s="159">
        <f t="shared" si="4"/>
        <v>0</v>
      </c>
      <c r="S29" s="159">
        <f t="shared" si="4"/>
        <v>0</v>
      </c>
      <c r="T29" s="156"/>
      <c r="U29" s="159">
        <f t="shared" si="4"/>
        <v>1.0084548906997465E-2</v>
      </c>
      <c r="V29" s="156">
        <f t="shared" si="4"/>
        <v>5.3022809909596777E-2</v>
      </c>
      <c r="W29" s="160"/>
    </row>
    <row r="30" spans="1:23" ht="13.5" customHeight="1" x14ac:dyDescent="0.2">
      <c r="D30" s="26"/>
    </row>
    <row r="31" spans="1:23" ht="13.5" customHeight="1" x14ac:dyDescent="0.2">
      <c r="A31" s="26">
        <f>A29+1</f>
        <v>13</v>
      </c>
      <c r="C31" s="26" t="s">
        <v>428</v>
      </c>
      <c r="D31" s="26" t="s">
        <v>495</v>
      </c>
      <c r="F31" s="35">
        <f>SUM(H31:V31)</f>
        <v>3822.5726057215443</v>
      </c>
      <c r="H31" s="17">
        <v>1606.6454058504185</v>
      </c>
      <c r="I31" s="17">
        <v>980.39465627967741</v>
      </c>
      <c r="J31" s="17">
        <v>284.08371616393885</v>
      </c>
      <c r="K31" s="17">
        <v>437.43065728543274</v>
      </c>
      <c r="L31" s="17">
        <v>0</v>
      </c>
      <c r="M31" s="17">
        <v>0</v>
      </c>
      <c r="N31" s="17">
        <v>0</v>
      </c>
      <c r="O31" s="17">
        <v>271.14885553972238</v>
      </c>
      <c r="P31" s="17">
        <v>0</v>
      </c>
      <c r="Q31" s="17">
        <v>1.6368535706013625</v>
      </c>
      <c r="R31" s="17">
        <v>0</v>
      </c>
      <c r="S31" s="17">
        <v>0</v>
      </c>
      <c r="T31" s="38"/>
      <c r="U31" s="17">
        <v>38.54892039294765</v>
      </c>
      <c r="V31" s="17">
        <v>202.68354063880548</v>
      </c>
      <c r="W31" s="38"/>
    </row>
    <row r="32" spans="1:23" ht="13.5" customHeight="1" x14ac:dyDescent="0.2">
      <c r="A32" s="26">
        <f>A31+1</f>
        <v>14</v>
      </c>
      <c r="C32" s="1"/>
      <c r="D32" s="26"/>
      <c r="F32" s="139">
        <f>SUM(H32:W32)</f>
        <v>1</v>
      </c>
      <c r="H32" s="159">
        <f t="shared" ref="H32:V32" si="5">H31/$F31</f>
        <v>0.42030474540774615</v>
      </c>
      <c r="I32" s="159">
        <f t="shared" si="5"/>
        <v>0.25647509083601022</v>
      </c>
      <c r="J32" s="159">
        <f t="shared" si="5"/>
        <v>7.4317415381130625E-2</v>
      </c>
      <c r="K32" s="159">
        <f t="shared" si="5"/>
        <v>0.11443357717540695</v>
      </c>
      <c r="L32" s="159">
        <f t="shared" si="5"/>
        <v>0</v>
      </c>
      <c r="M32" s="159">
        <f t="shared" si="5"/>
        <v>0</v>
      </c>
      <c r="N32" s="159">
        <f t="shared" si="5"/>
        <v>0</v>
      </c>
      <c r="O32" s="159">
        <f t="shared" si="5"/>
        <v>7.0933605063216484E-2</v>
      </c>
      <c r="P32" s="159">
        <f t="shared" si="5"/>
        <v>0</v>
      </c>
      <c r="Q32" s="159">
        <f t="shared" si="5"/>
        <v>4.2820731989533836E-4</v>
      </c>
      <c r="R32" s="159">
        <f t="shared" si="5"/>
        <v>0</v>
      </c>
      <c r="S32" s="159">
        <f t="shared" si="5"/>
        <v>0</v>
      </c>
      <c r="T32" s="156"/>
      <c r="U32" s="159">
        <f t="shared" si="5"/>
        <v>1.0084548906997465E-2</v>
      </c>
      <c r="V32" s="156">
        <f t="shared" si="5"/>
        <v>5.3022809909596777E-2</v>
      </c>
      <c r="W32" s="160"/>
    </row>
    <row r="33" spans="1:23" ht="13.5" customHeight="1" x14ac:dyDescent="0.2">
      <c r="D33" s="26"/>
    </row>
    <row r="34" spans="1:23" ht="13.5" customHeight="1" x14ac:dyDescent="0.2">
      <c r="A34" s="26">
        <f>A32+1</f>
        <v>15</v>
      </c>
      <c r="C34" s="26" t="s">
        <v>418</v>
      </c>
      <c r="D34" s="26" t="s">
        <v>495</v>
      </c>
      <c r="F34" s="35">
        <f>SUM(H34:V34)</f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38"/>
      <c r="U34" s="17">
        <v>0</v>
      </c>
      <c r="V34" s="17">
        <v>0</v>
      </c>
      <c r="W34" s="38"/>
    </row>
    <row r="35" spans="1:23" ht="13.5" customHeight="1" x14ac:dyDescent="0.2">
      <c r="A35" s="26">
        <f>A34+1</f>
        <v>16</v>
      </c>
      <c r="C35" s="1"/>
      <c r="D35" s="26"/>
      <c r="F35" s="139">
        <f>SUM(H35:W35)</f>
        <v>0</v>
      </c>
      <c r="H35" s="159">
        <v>0</v>
      </c>
      <c r="I35" s="159">
        <v>0</v>
      </c>
      <c r="J35" s="159">
        <v>0</v>
      </c>
      <c r="K35" s="159">
        <v>0</v>
      </c>
      <c r="L35" s="159">
        <v>0</v>
      </c>
      <c r="M35" s="159">
        <v>0</v>
      </c>
      <c r="N35" s="159">
        <v>0</v>
      </c>
      <c r="O35" s="159">
        <v>0</v>
      </c>
      <c r="P35" s="159">
        <v>0</v>
      </c>
      <c r="Q35" s="159">
        <v>0</v>
      </c>
      <c r="R35" s="159">
        <v>0</v>
      </c>
      <c r="S35" s="159">
        <v>0</v>
      </c>
      <c r="T35" s="156"/>
      <c r="U35" s="159">
        <v>0</v>
      </c>
      <c r="V35" s="159">
        <v>0</v>
      </c>
      <c r="W35" s="160"/>
    </row>
    <row r="36" spans="1:23" ht="13.5" customHeight="1" x14ac:dyDescent="0.2">
      <c r="D36" s="26"/>
    </row>
    <row r="40" spans="1:23" ht="13.5" customHeight="1" x14ac:dyDescent="0.2">
      <c r="C40" s="1"/>
      <c r="F40" s="1"/>
      <c r="G40" s="1"/>
      <c r="H40" s="1"/>
      <c r="I40" s="1"/>
      <c r="J40" s="1"/>
      <c r="K40" s="1"/>
      <c r="L40" s="1"/>
      <c r="M40" s="1"/>
      <c r="N40" s="1"/>
    </row>
    <row r="41" spans="1:23" ht="13.5" customHeight="1" x14ac:dyDescent="0.2">
      <c r="A41" s="245" t="s">
        <v>0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</row>
    <row r="42" spans="1:23" ht="13.5" customHeight="1" x14ac:dyDescent="0.2">
      <c r="A42" s="245" t="s">
        <v>524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</row>
    <row r="44" spans="1:23" ht="13.5" customHeight="1" x14ac:dyDescent="0.2">
      <c r="A44" s="26" t="s">
        <v>3</v>
      </c>
      <c r="C44" s="1"/>
      <c r="D44" s="26"/>
      <c r="H44" s="242" t="s">
        <v>40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6"/>
      <c r="U44" s="242" t="s">
        <v>41</v>
      </c>
      <c r="V44" s="242"/>
      <c r="W44" s="26"/>
    </row>
    <row r="45" spans="1:23" ht="13.5" customHeight="1" x14ac:dyDescent="0.2">
      <c r="A45" s="116" t="s">
        <v>5</v>
      </c>
      <c r="C45" s="116" t="s">
        <v>511</v>
      </c>
      <c r="D45" s="116"/>
      <c r="F45" s="18" t="s">
        <v>82</v>
      </c>
      <c r="H45" s="116" t="s">
        <v>43</v>
      </c>
      <c r="I45" s="116" t="s">
        <v>44</v>
      </c>
      <c r="J45" s="116" t="s">
        <v>45</v>
      </c>
      <c r="K45" s="116" t="s">
        <v>48</v>
      </c>
      <c r="L45" s="116" t="s">
        <v>49</v>
      </c>
      <c r="M45" s="116" t="s">
        <v>50</v>
      </c>
      <c r="N45" s="116" t="s">
        <v>51</v>
      </c>
      <c r="O45" s="116" t="s">
        <v>52</v>
      </c>
      <c r="P45" s="116" t="s">
        <v>53</v>
      </c>
      <c r="Q45" s="116" t="s">
        <v>54</v>
      </c>
      <c r="R45" s="116" t="s">
        <v>55</v>
      </c>
      <c r="S45" s="116" t="s">
        <v>56</v>
      </c>
      <c r="T45" s="26"/>
      <c r="U45" s="116" t="s">
        <v>58</v>
      </c>
      <c r="V45" s="162" t="s">
        <v>59</v>
      </c>
      <c r="W45" s="26"/>
    </row>
    <row r="46" spans="1:23" ht="13.5" customHeight="1" x14ac:dyDescent="0.2">
      <c r="C46" s="1"/>
      <c r="D46" s="26"/>
      <c r="F46" s="26" t="s">
        <v>64</v>
      </c>
      <c r="G46" s="26"/>
      <c r="H46" s="26" t="s">
        <v>13</v>
      </c>
      <c r="I46" s="26" t="s">
        <v>14</v>
      </c>
      <c r="J46" s="26" t="s">
        <v>15</v>
      </c>
      <c r="K46" s="26" t="s">
        <v>16</v>
      </c>
      <c r="L46" s="26" t="s">
        <v>65</v>
      </c>
      <c r="M46" s="26" t="s">
        <v>66</v>
      </c>
      <c r="N46" s="26" t="s">
        <v>67</v>
      </c>
      <c r="O46" s="26" t="s">
        <v>68</v>
      </c>
      <c r="P46" s="26" t="s">
        <v>69</v>
      </c>
      <c r="Q46" s="26" t="s">
        <v>70</v>
      </c>
      <c r="R46" s="26" t="s">
        <v>71</v>
      </c>
      <c r="S46" s="26" t="s">
        <v>72</v>
      </c>
      <c r="T46" s="26"/>
      <c r="U46" s="26" t="s">
        <v>73</v>
      </c>
      <c r="V46" s="26" t="s">
        <v>74</v>
      </c>
      <c r="W46" s="26"/>
    </row>
    <row r="47" spans="1:23" ht="13.5" customHeight="1" x14ac:dyDescent="0.2">
      <c r="C47" s="1"/>
      <c r="D47" s="26"/>
    </row>
    <row r="48" spans="1:23" ht="13.5" customHeight="1" x14ac:dyDescent="0.2">
      <c r="A48" s="26">
        <f>A35+1</f>
        <v>17</v>
      </c>
      <c r="C48" s="26" t="s">
        <v>419</v>
      </c>
      <c r="D48" s="26" t="s">
        <v>495</v>
      </c>
      <c r="F48" s="35">
        <f>SUM(H48:V48)</f>
        <v>1741.4495652989915</v>
      </c>
      <c r="G48" s="17"/>
      <c r="H48" s="17">
        <v>730.39769045068022</v>
      </c>
      <c r="I48" s="17">
        <v>444.14804561488944</v>
      </c>
      <c r="J48" s="17">
        <v>258.25831516849883</v>
      </c>
      <c r="K48" s="17">
        <v>212.9107424005467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5.4711999999999997E-2</v>
      </c>
      <c r="R48" s="17">
        <v>0</v>
      </c>
      <c r="S48" s="17">
        <v>31.824000000000005</v>
      </c>
      <c r="T48" s="38"/>
      <c r="U48" s="17">
        <v>9.7170596643762064</v>
      </c>
      <c r="V48" s="17">
        <v>54.139000000000003</v>
      </c>
      <c r="W48" s="38"/>
    </row>
    <row r="49" spans="1:23" ht="13.5" customHeight="1" x14ac:dyDescent="0.2">
      <c r="A49" s="26">
        <f>A48+1</f>
        <v>18</v>
      </c>
      <c r="C49" s="1"/>
      <c r="D49" s="26"/>
      <c r="F49" s="139">
        <f>SUM(H49:W49)</f>
        <v>0.99999999999999989</v>
      </c>
      <c r="H49" s="159">
        <f t="shared" ref="H49:V49" si="6">H48/$F48</f>
        <v>0.41941937625123088</v>
      </c>
      <c r="I49" s="159">
        <f t="shared" si="6"/>
        <v>0.25504502367752069</v>
      </c>
      <c r="J49" s="159">
        <f t="shared" si="6"/>
        <v>0.14830077213528614</v>
      </c>
      <c r="K49" s="159">
        <f t="shared" si="6"/>
        <v>0.12226064230806007</v>
      </c>
      <c r="L49" s="159">
        <f t="shared" si="6"/>
        <v>0</v>
      </c>
      <c r="M49" s="159">
        <f t="shared" si="6"/>
        <v>0</v>
      </c>
      <c r="N49" s="159">
        <f t="shared" si="6"/>
        <v>0</v>
      </c>
      <c r="O49" s="159">
        <f t="shared" si="6"/>
        <v>0</v>
      </c>
      <c r="P49" s="159">
        <f t="shared" si="6"/>
        <v>0</v>
      </c>
      <c r="Q49" s="159">
        <f t="shared" si="6"/>
        <v>3.1417504755933849E-5</v>
      </c>
      <c r="R49" s="159">
        <f t="shared" si="6"/>
        <v>0</v>
      </c>
      <c r="S49" s="159">
        <f t="shared" si="6"/>
        <v>1.8274431045343598E-2</v>
      </c>
      <c r="T49" s="156"/>
      <c r="U49" s="159">
        <f t="shared" si="6"/>
        <v>5.5798685520403648E-3</v>
      </c>
      <c r="V49" s="156">
        <f t="shared" si="6"/>
        <v>3.1088468525762223E-2</v>
      </c>
      <c r="W49" s="160"/>
    </row>
    <row r="50" spans="1:23" ht="13.5" customHeight="1" x14ac:dyDescent="0.2">
      <c r="D50" s="26"/>
    </row>
    <row r="51" spans="1:23" ht="13.5" customHeight="1" x14ac:dyDescent="0.2">
      <c r="A51" s="26">
        <f>A49+1</f>
        <v>19</v>
      </c>
      <c r="C51" s="26" t="s">
        <v>425</v>
      </c>
      <c r="D51" s="26" t="s">
        <v>495</v>
      </c>
      <c r="F51" s="35">
        <f>SUM(H51:V51)</f>
        <v>107440.39918524904</v>
      </c>
      <c r="H51" s="17">
        <v>57088.00410618668</v>
      </c>
      <c r="I51" s="17">
        <v>34791.402558144699</v>
      </c>
      <c r="J51" s="17">
        <v>3521.6106252123441</v>
      </c>
      <c r="K51" s="17">
        <v>7238.7434360095722</v>
      </c>
      <c r="L51" s="17">
        <v>83.981539397015325</v>
      </c>
      <c r="M51" s="17">
        <v>0</v>
      </c>
      <c r="N51" s="17">
        <v>0</v>
      </c>
      <c r="O51" s="17">
        <v>2093.1097619010852</v>
      </c>
      <c r="P51" s="17">
        <v>0</v>
      </c>
      <c r="Q51" s="17">
        <v>234.19517875016714</v>
      </c>
      <c r="R51" s="17">
        <v>2.3024299485686992</v>
      </c>
      <c r="S51" s="17">
        <v>611.82226461191749</v>
      </c>
      <c r="T51" s="38"/>
      <c r="U51" s="17">
        <v>267.23060695548827</v>
      </c>
      <c r="V51" s="17">
        <v>1507.9966781315211</v>
      </c>
      <c r="W51" s="38"/>
    </row>
    <row r="52" spans="1:23" ht="13.5" customHeight="1" x14ac:dyDescent="0.2">
      <c r="A52" s="26">
        <f>A51+1</f>
        <v>20</v>
      </c>
      <c r="C52" s="1"/>
      <c r="D52" s="26"/>
      <c r="F52" s="139">
        <f>SUM(H52:W52)</f>
        <v>1.0000000000000002</v>
      </c>
      <c r="H52" s="159">
        <f t="shared" ref="H52:V52" si="7">H51/$F51</f>
        <v>0.53134579300804141</v>
      </c>
      <c r="I52" s="159">
        <f t="shared" si="7"/>
        <v>0.32382048858695378</v>
      </c>
      <c r="J52" s="159">
        <f t="shared" si="7"/>
        <v>3.2777341222833441E-2</v>
      </c>
      <c r="K52" s="159">
        <f t="shared" si="7"/>
        <v>6.7374502430212591E-2</v>
      </c>
      <c r="L52" s="159">
        <f t="shared" si="7"/>
        <v>7.8165699340165438E-4</v>
      </c>
      <c r="M52" s="159">
        <f t="shared" si="7"/>
        <v>0</v>
      </c>
      <c r="N52" s="159">
        <f t="shared" si="7"/>
        <v>0</v>
      </c>
      <c r="O52" s="159">
        <f t="shared" si="7"/>
        <v>1.9481589586168042E-2</v>
      </c>
      <c r="P52" s="159">
        <f t="shared" si="7"/>
        <v>0</v>
      </c>
      <c r="Q52" s="159">
        <f t="shared" si="7"/>
        <v>2.1797683229598502E-3</v>
      </c>
      <c r="R52" s="159">
        <f t="shared" si="7"/>
        <v>2.1429834271174317E-5</v>
      </c>
      <c r="S52" s="159">
        <f t="shared" si="7"/>
        <v>5.6945270982939273E-3</v>
      </c>
      <c r="T52" s="156"/>
      <c r="U52" s="159">
        <f t="shared" si="7"/>
        <v>2.4872451050254245E-3</v>
      </c>
      <c r="V52" s="156">
        <f t="shared" si="7"/>
        <v>1.4035657811838811E-2</v>
      </c>
      <c r="W52" s="160"/>
    </row>
    <row r="53" spans="1:23" ht="13.5" customHeight="1" x14ac:dyDescent="0.2">
      <c r="D53" s="26"/>
    </row>
    <row r="54" spans="1:23" ht="13.5" customHeight="1" x14ac:dyDescent="0.2">
      <c r="A54" s="26">
        <f>A52+1</f>
        <v>21</v>
      </c>
      <c r="C54" s="26" t="s">
        <v>287</v>
      </c>
      <c r="D54" s="26" t="s">
        <v>495</v>
      </c>
      <c r="F54" s="35">
        <f>SUM(H54:V54)</f>
        <v>34987.548184254068</v>
      </c>
      <c r="H54" s="17">
        <v>5658.3336645786057</v>
      </c>
      <c r="I54" s="17">
        <v>3452.784334365278</v>
      </c>
      <c r="J54" s="17">
        <v>6199.8073193104656</v>
      </c>
      <c r="K54" s="17">
        <v>13224.13286599972</v>
      </c>
      <c r="L54" s="17">
        <v>0</v>
      </c>
      <c r="M54" s="17">
        <v>0</v>
      </c>
      <c r="N54" s="17">
        <v>0</v>
      </c>
      <c r="O54" s="17">
        <v>6451.79</v>
      </c>
      <c r="P54" s="17">
        <v>0</v>
      </c>
      <c r="Q54" s="17">
        <v>0.7</v>
      </c>
      <c r="R54" s="17">
        <v>0</v>
      </c>
      <c r="S54" s="17">
        <v>0</v>
      </c>
      <c r="T54" s="38"/>
      <c r="U54" s="17">
        <v>0</v>
      </c>
      <c r="V54" s="17">
        <v>0</v>
      </c>
      <c r="W54" s="38"/>
    </row>
    <row r="55" spans="1:23" ht="13.5" customHeight="1" x14ac:dyDescent="0.2">
      <c r="A55" s="26">
        <f>A54+1</f>
        <v>22</v>
      </c>
      <c r="C55" s="1"/>
      <c r="D55" s="26"/>
      <c r="F55" s="139">
        <f>SUM(H55:W55)</f>
        <v>0.99999999999999989</v>
      </c>
      <c r="H55" s="159">
        <f t="shared" ref="H55:V55" si="8">H54/$F54</f>
        <v>0.16172421213342134</v>
      </c>
      <c r="I55" s="159">
        <f t="shared" si="8"/>
        <v>9.8686090153615916E-2</v>
      </c>
      <c r="J55" s="159">
        <f t="shared" si="8"/>
        <v>0.1772003938847207</v>
      </c>
      <c r="K55" s="159">
        <f t="shared" si="8"/>
        <v>0.37796683541120951</v>
      </c>
      <c r="L55" s="159">
        <f t="shared" si="8"/>
        <v>0</v>
      </c>
      <c r="M55" s="159">
        <f t="shared" si="8"/>
        <v>0</v>
      </c>
      <c r="N55" s="159">
        <f t="shared" si="8"/>
        <v>0</v>
      </c>
      <c r="O55" s="159">
        <f t="shared" si="8"/>
        <v>0.18440246129917695</v>
      </c>
      <c r="P55" s="159">
        <f t="shared" si="8"/>
        <v>0</v>
      </c>
      <c r="Q55" s="159">
        <f t="shared" si="8"/>
        <v>2.0007117855575563E-5</v>
      </c>
      <c r="R55" s="159">
        <f t="shared" si="8"/>
        <v>0</v>
      </c>
      <c r="S55" s="159">
        <f t="shared" si="8"/>
        <v>0</v>
      </c>
      <c r="T55" s="156"/>
      <c r="U55" s="159">
        <f t="shared" si="8"/>
        <v>0</v>
      </c>
      <c r="V55" s="156">
        <f t="shared" si="8"/>
        <v>0</v>
      </c>
      <c r="W55" s="160"/>
    </row>
    <row r="56" spans="1:23" ht="13.5" customHeight="1" x14ac:dyDescent="0.2">
      <c r="D56" s="26"/>
    </row>
    <row r="57" spans="1:23" ht="13.5" customHeight="1" x14ac:dyDescent="0.2">
      <c r="A57" s="26">
        <f>A55+1</f>
        <v>23</v>
      </c>
      <c r="C57" s="26" t="s">
        <v>429</v>
      </c>
      <c r="D57" s="26" t="s">
        <v>495</v>
      </c>
      <c r="F57" s="35">
        <f>SUM(H57:V57)</f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38"/>
      <c r="U57" s="17">
        <v>0</v>
      </c>
      <c r="V57" s="17">
        <v>0</v>
      </c>
      <c r="W57" s="38"/>
    </row>
    <row r="58" spans="1:23" ht="13.5" customHeight="1" x14ac:dyDescent="0.2">
      <c r="A58" s="26">
        <f>A57+1</f>
        <v>24</v>
      </c>
      <c r="C58" s="1"/>
      <c r="D58" s="26"/>
      <c r="F58" s="139">
        <f>SUM(H58:W58)</f>
        <v>0</v>
      </c>
      <c r="H58" s="159">
        <v>0</v>
      </c>
      <c r="I58" s="159">
        <v>0</v>
      </c>
      <c r="J58" s="159">
        <v>0</v>
      </c>
      <c r="K58" s="159">
        <v>0</v>
      </c>
      <c r="L58" s="159">
        <v>0</v>
      </c>
      <c r="M58" s="159">
        <v>0</v>
      </c>
      <c r="N58" s="159">
        <v>0</v>
      </c>
      <c r="O58" s="159">
        <v>0</v>
      </c>
      <c r="P58" s="159">
        <v>0</v>
      </c>
      <c r="Q58" s="159">
        <v>0</v>
      </c>
      <c r="R58" s="159">
        <v>0</v>
      </c>
      <c r="S58" s="159">
        <v>0</v>
      </c>
      <c r="T58" s="159"/>
      <c r="U58" s="159">
        <v>0</v>
      </c>
      <c r="V58" s="159">
        <v>0</v>
      </c>
      <c r="W58" s="160"/>
    </row>
    <row r="59" spans="1:23" ht="13.5" customHeight="1" x14ac:dyDescent="0.2">
      <c r="D59" s="26"/>
    </row>
    <row r="60" spans="1:23" ht="13.5" customHeight="1" x14ac:dyDescent="0.2">
      <c r="A60" s="26">
        <f>A58+1</f>
        <v>25</v>
      </c>
      <c r="C60" s="26" t="s">
        <v>424</v>
      </c>
      <c r="D60" s="26" t="s">
        <v>495</v>
      </c>
      <c r="F60" s="35">
        <f>SUM(H60:V60)</f>
        <v>68102.659124203157</v>
      </c>
      <c r="H60" s="17">
        <v>29488.545939953794</v>
      </c>
      <c r="I60" s="17">
        <v>17757.546783323825</v>
      </c>
      <c r="J60" s="17">
        <v>6033.7412439004847</v>
      </c>
      <c r="K60" s="17">
        <v>8469.1411265547304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371.0790735953056</v>
      </c>
      <c r="R60" s="17">
        <v>0</v>
      </c>
      <c r="S60" s="17">
        <v>2423.403224616673</v>
      </c>
      <c r="T60" s="38"/>
      <c r="U60" s="17">
        <v>353.18073225834934</v>
      </c>
      <c r="V60" s="17">
        <v>3206.0210000000002</v>
      </c>
      <c r="W60" s="38"/>
    </row>
    <row r="61" spans="1:23" ht="13.5" customHeight="1" x14ac:dyDescent="0.2">
      <c r="A61" s="26">
        <f>A60+1</f>
        <v>26</v>
      </c>
      <c r="D61" s="26"/>
      <c r="F61" s="139">
        <f>SUM(H61:W61)</f>
        <v>1</v>
      </c>
      <c r="H61" s="159">
        <f t="shared" ref="H61:V61" si="9">H60/$F60</f>
        <v>0.43300138818623302</v>
      </c>
      <c r="I61" s="159">
        <f t="shared" si="9"/>
        <v>0.26074674633391709</v>
      </c>
      <c r="J61" s="159">
        <f t="shared" si="9"/>
        <v>8.8597733502540132E-2</v>
      </c>
      <c r="K61" s="159">
        <f t="shared" si="9"/>
        <v>0.1243584499558089</v>
      </c>
      <c r="L61" s="159">
        <f t="shared" si="9"/>
        <v>0</v>
      </c>
      <c r="M61" s="159">
        <f t="shared" si="9"/>
        <v>0</v>
      </c>
      <c r="N61" s="159">
        <f t="shared" si="9"/>
        <v>0</v>
      </c>
      <c r="O61" s="159">
        <f t="shared" si="9"/>
        <v>0</v>
      </c>
      <c r="P61" s="159">
        <f t="shared" si="9"/>
        <v>0</v>
      </c>
      <c r="Q61" s="159">
        <f t="shared" si="9"/>
        <v>5.4488191557769431E-3</v>
      </c>
      <c r="R61" s="159">
        <f t="shared" si="9"/>
        <v>0</v>
      </c>
      <c r="S61" s="159">
        <f t="shared" si="9"/>
        <v>3.5584560952267051E-2</v>
      </c>
      <c r="T61" s="156"/>
      <c r="U61" s="159">
        <f t="shared" si="9"/>
        <v>5.1860050224210941E-3</v>
      </c>
      <c r="V61" s="156">
        <f t="shared" si="9"/>
        <v>4.707629689103586E-2</v>
      </c>
      <c r="W61" s="160"/>
    </row>
    <row r="62" spans="1:23" ht="13.5" customHeight="1" x14ac:dyDescent="0.2">
      <c r="D62" s="26"/>
      <c r="F62" s="161"/>
    </row>
    <row r="63" spans="1:23" ht="13.5" customHeight="1" x14ac:dyDescent="0.2">
      <c r="A63" s="26">
        <f>A61+1</f>
        <v>27</v>
      </c>
      <c r="B63" s="10"/>
      <c r="C63" s="26" t="s">
        <v>426</v>
      </c>
      <c r="D63" s="26" t="s">
        <v>495</v>
      </c>
      <c r="F63" s="35">
        <f>SUM(H63:V63)</f>
        <v>2790.715347030708</v>
      </c>
      <c r="H63" s="17">
        <v>1002.6520589040621</v>
      </c>
      <c r="I63" s="17">
        <v>616.59691268153517</v>
      </c>
      <c r="J63" s="17">
        <v>463.68574024181163</v>
      </c>
      <c r="K63" s="17">
        <v>349.48414003695706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45.7088292719558</v>
      </c>
      <c r="R63" s="17">
        <v>0.76852167440007557</v>
      </c>
      <c r="S63" s="17">
        <v>180.2888137984184</v>
      </c>
      <c r="T63" s="38"/>
      <c r="U63" s="17">
        <v>31.841204331189093</v>
      </c>
      <c r="V63" s="17">
        <v>99.689126090378352</v>
      </c>
      <c r="W63" s="38"/>
    </row>
    <row r="64" spans="1:23" ht="13.5" customHeight="1" x14ac:dyDescent="0.2">
      <c r="A64" s="26">
        <f>A63+1</f>
        <v>28</v>
      </c>
      <c r="C64" s="1"/>
      <c r="D64" s="26"/>
      <c r="F64" s="139">
        <f>SUM(H64:W64)</f>
        <v>1</v>
      </c>
      <c r="H64" s="159">
        <f t="shared" ref="H64:V64" si="10">H63/$F63</f>
        <v>0.35928137922446063</v>
      </c>
      <c r="I64" s="159">
        <f t="shared" si="10"/>
        <v>0.22094582786366507</v>
      </c>
      <c r="J64" s="159">
        <f t="shared" si="10"/>
        <v>0.166153004725175</v>
      </c>
      <c r="K64" s="159">
        <f t="shared" si="10"/>
        <v>0.12523102379782464</v>
      </c>
      <c r="L64" s="159">
        <f t="shared" si="10"/>
        <v>0</v>
      </c>
      <c r="M64" s="159">
        <f t="shared" si="10"/>
        <v>0</v>
      </c>
      <c r="N64" s="159">
        <f t="shared" si="10"/>
        <v>0</v>
      </c>
      <c r="O64" s="159">
        <f t="shared" si="10"/>
        <v>0</v>
      </c>
      <c r="P64" s="159">
        <f t="shared" si="10"/>
        <v>0</v>
      </c>
      <c r="Q64" s="159">
        <f t="shared" si="10"/>
        <v>1.6378893433394961E-2</v>
      </c>
      <c r="R64" s="159">
        <f t="shared" si="10"/>
        <v>2.7538518939875922E-4</v>
      </c>
      <c r="S64" s="159">
        <f t="shared" si="10"/>
        <v>6.460308250006358E-2</v>
      </c>
      <c r="T64" s="156"/>
      <c r="U64" s="159">
        <f t="shared" si="10"/>
        <v>1.1409692631341926E-2</v>
      </c>
      <c r="V64" s="156">
        <f t="shared" si="10"/>
        <v>3.5721710634675281E-2</v>
      </c>
      <c r="W64" s="160"/>
    </row>
    <row r="65" spans="1:23" ht="13.5" customHeight="1" x14ac:dyDescent="0.2">
      <c r="D65" s="26"/>
    </row>
    <row r="66" spans="1:23" ht="13.5" customHeight="1" x14ac:dyDescent="0.2">
      <c r="A66" s="26">
        <f>A64+1</f>
        <v>29</v>
      </c>
      <c r="C66" s="26" t="s">
        <v>417</v>
      </c>
      <c r="D66" s="26" t="s">
        <v>495</v>
      </c>
      <c r="F66" s="35">
        <f>SUM(H66:V66)</f>
        <v>3881709.4162297882</v>
      </c>
      <c r="H66" s="17">
        <v>2676562.60017044</v>
      </c>
      <c r="I66" s="17">
        <v>1092207.2861193479</v>
      </c>
      <c r="J66" s="17">
        <v>93109.967639999988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1860.2217000000003</v>
      </c>
      <c r="R66" s="17">
        <v>2174.0189</v>
      </c>
      <c r="S66" s="17">
        <v>0</v>
      </c>
      <c r="T66" s="38"/>
      <c r="U66" s="17">
        <v>15795.3217</v>
      </c>
      <c r="V66" s="17">
        <v>0</v>
      </c>
      <c r="W66" s="38"/>
    </row>
    <row r="67" spans="1:23" ht="13.5" customHeight="1" x14ac:dyDescent="0.2">
      <c r="A67" s="26">
        <f>A66+1</f>
        <v>30</v>
      </c>
      <c r="C67" s="1"/>
      <c r="D67" s="26"/>
      <c r="F67" s="139">
        <f>SUM(H67:W67)</f>
        <v>1</v>
      </c>
      <c r="H67" s="159">
        <f t="shared" ref="H67:V67" si="11">H66/$F66</f>
        <v>0.68953193378656397</v>
      </c>
      <c r="I67" s="159">
        <f t="shared" si="11"/>
        <v>0.28137275849467958</v>
      </c>
      <c r="J67" s="159">
        <f t="shared" si="11"/>
        <v>2.3986846426653823E-2</v>
      </c>
      <c r="K67" s="159">
        <f t="shared" si="11"/>
        <v>0</v>
      </c>
      <c r="L67" s="159">
        <f t="shared" si="11"/>
        <v>0</v>
      </c>
      <c r="M67" s="159">
        <f t="shared" si="11"/>
        <v>0</v>
      </c>
      <c r="N67" s="159">
        <f t="shared" si="11"/>
        <v>0</v>
      </c>
      <c r="O67" s="159">
        <f t="shared" si="11"/>
        <v>0</v>
      </c>
      <c r="P67" s="159">
        <f t="shared" si="11"/>
        <v>0</v>
      </c>
      <c r="Q67" s="159">
        <f t="shared" si="11"/>
        <v>4.7922744866533295E-4</v>
      </c>
      <c r="R67" s="159">
        <f t="shared" si="11"/>
        <v>5.6006739992185521E-4</v>
      </c>
      <c r="S67" s="159">
        <f t="shared" si="11"/>
        <v>0</v>
      </c>
      <c r="T67" s="156"/>
      <c r="U67" s="159">
        <f t="shared" si="11"/>
        <v>4.0691664435153979E-3</v>
      </c>
      <c r="V67" s="156">
        <f t="shared" si="11"/>
        <v>0</v>
      </c>
      <c r="W67" s="160"/>
    </row>
    <row r="68" spans="1:23" ht="13.5" customHeight="1" x14ac:dyDescent="0.2">
      <c r="D68" s="26"/>
    </row>
    <row r="69" spans="1:23" ht="13.5" customHeight="1" x14ac:dyDescent="0.2">
      <c r="A69" s="26">
        <f>A67+1</f>
        <v>31</v>
      </c>
      <c r="C69" s="26" t="s">
        <v>518</v>
      </c>
      <c r="D69" s="26" t="s">
        <v>495</v>
      </c>
      <c r="F69" s="35">
        <f>SUM(H69:V69)</f>
        <v>1143.5864065573767</v>
      </c>
      <c r="H69" s="17">
        <v>274.85880767858771</v>
      </c>
      <c r="I69" s="17">
        <v>169.12852158573611</v>
      </c>
      <c r="J69" s="17">
        <v>127.10182529547711</v>
      </c>
      <c r="K69" s="17">
        <v>380.87397611807296</v>
      </c>
      <c r="L69" s="17">
        <v>7.6844490038515829</v>
      </c>
      <c r="M69" s="17">
        <v>0</v>
      </c>
      <c r="N69" s="17">
        <v>0</v>
      </c>
      <c r="O69" s="17">
        <v>138.31461756076686</v>
      </c>
      <c r="P69" s="17">
        <v>0</v>
      </c>
      <c r="Q69" s="17">
        <v>12.535786700435995</v>
      </c>
      <c r="R69" s="17">
        <v>0.21067612777464276</v>
      </c>
      <c r="S69" s="17">
        <v>0</v>
      </c>
      <c r="T69" s="38"/>
      <c r="U69" s="17">
        <v>8.7286824244907013</v>
      </c>
      <c r="V69" s="17">
        <v>24.149064062183303</v>
      </c>
      <c r="W69" s="38"/>
    </row>
    <row r="70" spans="1:23" ht="13.5" customHeight="1" x14ac:dyDescent="0.2">
      <c r="A70" s="26">
        <f>A69+1</f>
        <v>32</v>
      </c>
      <c r="C70" s="1"/>
      <c r="D70" s="26"/>
      <c r="F70" s="139">
        <f>SUM(H70:W70)</f>
        <v>1.0000000000000002</v>
      </c>
      <c r="H70" s="159">
        <f t="shared" ref="H70:V70" si="12">H69/$F69</f>
        <v>0.2403480892239841</v>
      </c>
      <c r="I70" s="159">
        <f t="shared" si="12"/>
        <v>0.14789308496143838</v>
      </c>
      <c r="J70" s="159">
        <f t="shared" si="12"/>
        <v>0.11114317603520769</v>
      </c>
      <c r="K70" s="159">
        <f t="shared" si="12"/>
        <v>0.33305220657934037</v>
      </c>
      <c r="L70" s="159">
        <f t="shared" si="12"/>
        <v>6.7196050598263514E-3</v>
      </c>
      <c r="M70" s="159">
        <f t="shared" si="12"/>
        <v>0</v>
      </c>
      <c r="N70" s="159">
        <f t="shared" si="12"/>
        <v>0</v>
      </c>
      <c r="O70" s="159">
        <f t="shared" si="12"/>
        <v>0.12094811268100471</v>
      </c>
      <c r="P70" s="159">
        <f t="shared" si="12"/>
        <v>0</v>
      </c>
      <c r="Q70" s="159">
        <f t="shared" si="12"/>
        <v>1.0961818563560412E-2</v>
      </c>
      <c r="R70" s="159">
        <f t="shared" si="12"/>
        <v>1.8422405737477835E-4</v>
      </c>
      <c r="S70" s="159">
        <f t="shared" si="12"/>
        <v>0</v>
      </c>
      <c r="T70" s="156"/>
      <c r="U70" s="159">
        <f t="shared" si="12"/>
        <v>7.6327266347693866E-3</v>
      </c>
      <c r="V70" s="156">
        <f t="shared" si="12"/>
        <v>2.1116956203494085E-2</v>
      </c>
      <c r="W70" s="160"/>
    </row>
    <row r="71" spans="1:23" ht="13.5" customHeight="1" x14ac:dyDescent="0.2">
      <c r="D71" s="26"/>
    </row>
    <row r="72" spans="1:23" ht="13.5" customHeight="1" x14ac:dyDescent="0.2">
      <c r="A72" s="26">
        <f>A70+1</f>
        <v>33</v>
      </c>
      <c r="C72" s="26" t="s">
        <v>422</v>
      </c>
      <c r="D72" s="26" t="s">
        <v>495</v>
      </c>
      <c r="F72" s="35">
        <f>SUM(H72:V72)</f>
        <v>121.83135768851584</v>
      </c>
      <c r="H72" s="17">
        <v>29.281934027998513</v>
      </c>
      <c r="I72" s="17">
        <v>18.018015333595059</v>
      </c>
      <c r="J72" s="17">
        <v>13.540724034183066</v>
      </c>
      <c r="K72" s="17">
        <v>40.576202508717074</v>
      </c>
      <c r="L72" s="17">
        <v>0.8186586075692649</v>
      </c>
      <c r="M72" s="17">
        <v>0</v>
      </c>
      <c r="N72" s="17">
        <v>0</v>
      </c>
      <c r="O72" s="17">
        <v>14.735272777790401</v>
      </c>
      <c r="P72" s="17">
        <v>0</v>
      </c>
      <c r="Q72" s="17">
        <v>1.335493238333741</v>
      </c>
      <c r="R72" s="17">
        <v>2.2444267028856279E-2</v>
      </c>
      <c r="S72" s="17">
        <v>0</v>
      </c>
      <c r="T72" s="38"/>
      <c r="U72" s="17">
        <v>0.92990544877925074</v>
      </c>
      <c r="V72" s="17">
        <v>2.5727074445206108</v>
      </c>
      <c r="W72" s="38"/>
    </row>
    <row r="73" spans="1:23" ht="13.5" customHeight="1" x14ac:dyDescent="0.2">
      <c r="A73" s="26">
        <f>A72+1</f>
        <v>34</v>
      </c>
      <c r="C73" s="1"/>
      <c r="D73" s="26"/>
      <c r="F73" s="139">
        <f>SUM(H73:W73)</f>
        <v>1</v>
      </c>
      <c r="H73" s="159">
        <f t="shared" ref="H73:V73" si="13">H72/$F72</f>
        <v>0.24034808922398401</v>
      </c>
      <c r="I73" s="159">
        <f t="shared" si="13"/>
        <v>0.14789308496143835</v>
      </c>
      <c r="J73" s="159">
        <f t="shared" si="13"/>
        <v>0.11114317603520767</v>
      </c>
      <c r="K73" s="159">
        <f t="shared" si="13"/>
        <v>0.33305220657934026</v>
      </c>
      <c r="L73" s="159">
        <f t="shared" si="13"/>
        <v>6.7196050598263496E-3</v>
      </c>
      <c r="M73" s="159">
        <f t="shared" si="13"/>
        <v>0</v>
      </c>
      <c r="N73" s="159">
        <f t="shared" si="13"/>
        <v>0</v>
      </c>
      <c r="O73" s="159">
        <f t="shared" si="13"/>
        <v>0.12094811268100469</v>
      </c>
      <c r="P73" s="159">
        <f t="shared" si="13"/>
        <v>0</v>
      </c>
      <c r="Q73" s="159">
        <f t="shared" si="13"/>
        <v>1.0961818563560408E-2</v>
      </c>
      <c r="R73" s="159">
        <f t="shared" si="13"/>
        <v>1.842240573747783E-4</v>
      </c>
      <c r="S73" s="159">
        <f t="shared" si="13"/>
        <v>0</v>
      </c>
      <c r="T73" s="156"/>
      <c r="U73" s="159">
        <f t="shared" si="13"/>
        <v>7.6327266347693849E-3</v>
      </c>
      <c r="V73" s="156">
        <f t="shared" si="13"/>
        <v>2.1116956203494082E-2</v>
      </c>
      <c r="W73" s="160"/>
    </row>
    <row r="74" spans="1:23" ht="13.5" customHeight="1" x14ac:dyDescent="0.2">
      <c r="D74" s="26"/>
    </row>
    <row r="75" spans="1:23" ht="13.5" customHeight="1" x14ac:dyDescent="0.2">
      <c r="A75" s="26">
        <f>A73+1</f>
        <v>35</v>
      </c>
      <c r="C75" s="26" t="s">
        <v>433</v>
      </c>
      <c r="D75" s="26" t="s">
        <v>495</v>
      </c>
      <c r="F75" s="35">
        <f>SUM(H75:V75)</f>
        <v>207.74183303947416</v>
      </c>
      <c r="H75" s="17">
        <v>49.925989077885681</v>
      </c>
      <c r="I75" s="17">
        <v>30.739050650540328</v>
      </c>
      <c r="J75" s="17">
        <v>23.08706930507504</v>
      </c>
      <c r="K75" s="17">
        <v>69.182829300498</v>
      </c>
      <c r="L75" s="17">
        <v>1.3958210825232042</v>
      </c>
      <c r="M75" s="17">
        <v>0</v>
      </c>
      <c r="N75" s="17">
        <v>0</v>
      </c>
      <c r="O75" s="17">
        <v>25.123786804594342</v>
      </c>
      <c r="P75" s="17">
        <v>0</v>
      </c>
      <c r="Q75" s="17">
        <v>2.2770292683547528</v>
      </c>
      <c r="R75" s="17">
        <v>3.8267698746521688E-2</v>
      </c>
      <c r="S75" s="17">
        <v>0</v>
      </c>
      <c r="T75" s="38"/>
      <c r="U75" s="17">
        <v>1.5854980503208396</v>
      </c>
      <c r="V75" s="17">
        <v>4.3864918009354144</v>
      </c>
      <c r="W75" s="38"/>
    </row>
    <row r="76" spans="1:23" ht="13.5" customHeight="1" x14ac:dyDescent="0.2">
      <c r="A76" s="26">
        <f>A75+1</f>
        <v>36</v>
      </c>
      <c r="C76" s="1"/>
      <c r="D76" s="26"/>
      <c r="F76" s="139">
        <f>SUM(H76:W76)</f>
        <v>0.99999999999999967</v>
      </c>
      <c r="H76" s="159">
        <f t="shared" ref="H76:V76" si="14">H75/$F75</f>
        <v>0.24032708457135338</v>
      </c>
      <c r="I76" s="159">
        <f t="shared" si="14"/>
        <v>0.14796755280723567</v>
      </c>
      <c r="J76" s="159">
        <f t="shared" si="14"/>
        <v>0.11113346294912176</v>
      </c>
      <c r="K76" s="159">
        <f t="shared" si="14"/>
        <v>0.33302310029849497</v>
      </c>
      <c r="L76" s="159">
        <f t="shared" si="14"/>
        <v>6.7190178410430059E-3</v>
      </c>
      <c r="M76" s="159">
        <f t="shared" si="14"/>
        <v>0</v>
      </c>
      <c r="N76" s="159">
        <f t="shared" si="14"/>
        <v>0</v>
      </c>
      <c r="O76" s="159">
        <f t="shared" si="14"/>
        <v>0.12093754270388302</v>
      </c>
      <c r="P76" s="159">
        <f t="shared" si="14"/>
        <v>0</v>
      </c>
      <c r="Q76" s="159">
        <f t="shared" si="14"/>
        <v>1.0960860578919037E-2</v>
      </c>
      <c r="R76" s="159">
        <f t="shared" si="14"/>
        <v>1.8420795747599972E-4</v>
      </c>
      <c r="S76" s="159">
        <f t="shared" si="14"/>
        <v>0</v>
      </c>
      <c r="T76" s="156"/>
      <c r="U76" s="159">
        <f t="shared" si="14"/>
        <v>7.6320595959099412E-3</v>
      </c>
      <c r="V76" s="156">
        <f t="shared" si="14"/>
        <v>2.1115110696563043E-2</v>
      </c>
      <c r="W76" s="160"/>
    </row>
    <row r="77" spans="1:23" ht="13.5" customHeight="1" x14ac:dyDescent="0.2">
      <c r="D77" s="26"/>
    </row>
  </sheetData>
  <mergeCells count="8">
    <mergeCell ref="H44:S44"/>
    <mergeCell ref="U44:V44"/>
    <mergeCell ref="A6:V6"/>
    <mergeCell ref="A7:V7"/>
    <mergeCell ref="H9:S9"/>
    <mergeCell ref="U9:V9"/>
    <mergeCell ref="A41:V41"/>
    <mergeCell ref="A42:V42"/>
  </mergeCells>
  <pageMargins left="0.7" right="0.7" top="0.75" bottom="0.75" header="0.3" footer="0.3"/>
  <pageSetup scale="55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20 of 26</oddHeader>
    <firstHeader>&amp;R&amp;"Arial,Regular"&amp;10Filed: 2025-02-28
EB-2025-0064
Phase 3 Exhibit 7
Tab 3
Schedule 6
Attachment 12
Page 19 of 26</firstHeader>
  </headerFooter>
  <rowBreaks count="1" manualBreakCount="1">
    <brk id="3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AF1E-78EB-426C-BE5E-6A1C4F14CE82}">
  <dimension ref="A3:N71"/>
  <sheetViews>
    <sheetView view="pageBreakPreview" topLeftCell="A28" zoomScale="80" zoomScaleNormal="70" zoomScaleSheetLayoutView="8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9" width="1.7109375" style="6" customWidth="1"/>
    <col min="10" max="10" width="15.140625" style="6" customWidth="1"/>
    <col min="11" max="13" width="12.7109375" style="6" customWidth="1"/>
    <col min="14" max="14" width="12.7109375" style="1" customWidth="1"/>
    <col min="15" max="16384" width="8.7109375" style="1"/>
  </cols>
  <sheetData>
    <row r="3" spans="1:14" ht="13.5" customHeight="1" x14ac:dyDescent="0.2">
      <c r="A3" s="245" t="s">
        <v>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4" ht="13.5" customHeight="1" x14ac:dyDescent="0.2">
      <c r="A4" s="245" t="s">
        <v>525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4" ht="13.5" customHeight="1" x14ac:dyDescent="0.2">
      <c r="C5" s="1"/>
      <c r="F5" s="1"/>
      <c r="G5" s="1"/>
    </row>
    <row r="6" spans="1:14" ht="13.5" customHeight="1" x14ac:dyDescent="0.2">
      <c r="D6" s="26"/>
      <c r="E6" s="26"/>
      <c r="F6" s="19"/>
      <c r="G6" s="19"/>
    </row>
    <row r="7" spans="1:14" ht="13.5" customHeight="1" x14ac:dyDescent="0.2">
      <c r="D7" s="26"/>
      <c r="E7" s="26"/>
      <c r="F7" s="19"/>
      <c r="G7" s="19"/>
    </row>
    <row r="9" spans="1:14" ht="13.5" customHeight="1" x14ac:dyDescent="0.2">
      <c r="A9" s="26" t="s">
        <v>3</v>
      </c>
      <c r="C9" s="1"/>
      <c r="D9" s="26"/>
      <c r="H9" s="26"/>
      <c r="I9" s="26"/>
      <c r="J9" s="242" t="s">
        <v>42</v>
      </c>
      <c r="K9" s="242"/>
      <c r="L9" s="242"/>
      <c r="M9" s="242"/>
      <c r="N9" s="242"/>
    </row>
    <row r="10" spans="1:14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26"/>
      <c r="I10" s="26"/>
      <c r="J10" s="162" t="s">
        <v>57</v>
      </c>
      <c r="K10" s="163" t="s">
        <v>60</v>
      </c>
      <c r="L10" s="116" t="s">
        <v>61</v>
      </c>
      <c r="M10" s="116" t="s">
        <v>62</v>
      </c>
      <c r="N10" s="116" t="s">
        <v>63</v>
      </c>
    </row>
    <row r="11" spans="1:14" ht="13.5" customHeight="1" x14ac:dyDescent="0.2">
      <c r="C11" s="1"/>
      <c r="D11" s="26"/>
      <c r="F11" s="26" t="s">
        <v>64</v>
      </c>
      <c r="G11" s="26"/>
      <c r="H11" s="26"/>
      <c r="I11" s="26"/>
      <c r="J11" s="104" t="s">
        <v>13</v>
      </c>
      <c r="K11" s="26" t="s">
        <v>14</v>
      </c>
      <c r="L11" s="119" t="s">
        <v>15</v>
      </c>
      <c r="M11" s="119" t="s">
        <v>16</v>
      </c>
      <c r="N11" s="104" t="s">
        <v>65</v>
      </c>
    </row>
    <row r="12" spans="1:14" ht="13.5" customHeight="1" x14ac:dyDescent="0.2">
      <c r="C12" s="1"/>
      <c r="D12" s="26"/>
    </row>
    <row r="13" spans="1:14" ht="13.5" customHeight="1" x14ac:dyDescent="0.2">
      <c r="A13" s="26">
        <v>1</v>
      </c>
      <c r="C13" s="26" t="s">
        <v>423</v>
      </c>
      <c r="D13" s="26" t="s">
        <v>496</v>
      </c>
      <c r="F13" s="35">
        <f>SUM(J13:N13)</f>
        <v>0</v>
      </c>
      <c r="H13" s="38"/>
      <c r="I13" s="38"/>
      <c r="J13" s="38">
        <v>0</v>
      </c>
      <c r="K13" s="38">
        <v>0</v>
      </c>
      <c r="L13" s="38">
        <v>0</v>
      </c>
      <c r="M13" s="38">
        <v>0</v>
      </c>
      <c r="N13" s="38">
        <v>0</v>
      </c>
    </row>
    <row r="14" spans="1:14" ht="13.5" customHeight="1" x14ac:dyDescent="0.2">
      <c r="A14" s="26">
        <f>A13+1</f>
        <v>2</v>
      </c>
      <c r="C14" s="1"/>
      <c r="D14" s="26"/>
      <c r="F14" s="139">
        <f>SUM(J14:N14)</f>
        <v>0</v>
      </c>
      <c r="H14" s="160"/>
      <c r="I14" s="160"/>
      <c r="J14" s="139">
        <v>0</v>
      </c>
      <c r="K14" s="139">
        <v>0</v>
      </c>
      <c r="L14" s="139">
        <v>0</v>
      </c>
      <c r="M14" s="139">
        <v>0</v>
      </c>
      <c r="N14" s="139">
        <v>0</v>
      </c>
    </row>
    <row r="15" spans="1:14" ht="13.5" customHeight="1" x14ac:dyDescent="0.2">
      <c r="D15" s="26"/>
      <c r="N15" s="6"/>
    </row>
    <row r="16" spans="1:14" ht="13.5" customHeight="1" x14ac:dyDescent="0.2">
      <c r="A16" s="26">
        <f>A14+1</f>
        <v>3</v>
      </c>
      <c r="C16" s="19" t="s">
        <v>432</v>
      </c>
      <c r="D16" s="26" t="s">
        <v>495</v>
      </c>
      <c r="F16" s="35">
        <f>SUM(J16:N16)</f>
        <v>68148.55814707953</v>
      </c>
      <c r="H16" s="38"/>
      <c r="I16" s="38"/>
      <c r="J16" s="38">
        <v>0</v>
      </c>
      <c r="K16" s="38">
        <v>67327.805014632497</v>
      </c>
      <c r="L16" s="38">
        <v>820.75313244703364</v>
      </c>
      <c r="M16" s="17">
        <v>0</v>
      </c>
      <c r="N16" s="17">
        <v>0</v>
      </c>
    </row>
    <row r="17" spans="1:14" ht="13.5" customHeight="1" x14ac:dyDescent="0.2">
      <c r="A17" s="26">
        <f>A16+1</f>
        <v>4</v>
      </c>
      <c r="C17" s="1"/>
      <c r="D17" s="26"/>
      <c r="F17" s="139">
        <f>SUM(J17:N17)</f>
        <v>1</v>
      </c>
      <c r="H17" s="160"/>
      <c r="I17" s="160"/>
      <c r="J17" s="159">
        <f t="shared" ref="J17:N17" si="0">J16/$F16</f>
        <v>0</v>
      </c>
      <c r="K17" s="159">
        <f t="shared" si="0"/>
        <v>0.98795641236200971</v>
      </c>
      <c r="L17" s="159">
        <f t="shared" si="0"/>
        <v>1.2043587637990351E-2</v>
      </c>
      <c r="M17" s="159">
        <f t="shared" si="0"/>
        <v>0</v>
      </c>
      <c r="N17" s="159">
        <f t="shared" si="0"/>
        <v>0</v>
      </c>
    </row>
    <row r="18" spans="1:14" ht="13.5" customHeight="1" x14ac:dyDescent="0.2">
      <c r="D18" s="26"/>
      <c r="N18" s="6"/>
    </row>
    <row r="19" spans="1:14" ht="13.5" customHeight="1" x14ac:dyDescent="0.2">
      <c r="A19" s="26">
        <f>A17+1</f>
        <v>5</v>
      </c>
      <c r="C19" s="26" t="s">
        <v>517</v>
      </c>
      <c r="D19" s="26" t="s">
        <v>495</v>
      </c>
      <c r="F19" s="35">
        <f>SUM(J19:N19)</f>
        <v>102</v>
      </c>
      <c r="H19" s="38"/>
      <c r="I19" s="38"/>
      <c r="J19" s="38">
        <v>0</v>
      </c>
      <c r="K19" s="38">
        <v>102</v>
      </c>
      <c r="L19" s="38">
        <v>0</v>
      </c>
      <c r="M19" s="38">
        <v>0</v>
      </c>
      <c r="N19" s="38">
        <v>0</v>
      </c>
    </row>
    <row r="20" spans="1:14" ht="13.5" customHeight="1" x14ac:dyDescent="0.2">
      <c r="A20" s="26">
        <f>A19+1</f>
        <v>6</v>
      </c>
      <c r="C20" s="1"/>
      <c r="D20" s="26"/>
      <c r="F20" s="139">
        <f>SUM(J20:N20)</f>
        <v>1</v>
      </c>
      <c r="H20" s="160"/>
      <c r="I20" s="160"/>
      <c r="J20" s="139">
        <f t="shared" ref="J20:N20" si="1">J19/$F19</f>
        <v>0</v>
      </c>
      <c r="K20" s="139">
        <f t="shared" si="1"/>
        <v>1</v>
      </c>
      <c r="L20" s="139">
        <f t="shared" si="1"/>
        <v>0</v>
      </c>
      <c r="M20" s="139">
        <f t="shared" si="1"/>
        <v>0</v>
      </c>
      <c r="N20" s="139">
        <f t="shared" si="1"/>
        <v>0</v>
      </c>
    </row>
    <row r="21" spans="1:14" ht="13.5" customHeight="1" x14ac:dyDescent="0.2">
      <c r="C21" s="1"/>
      <c r="D21" s="26"/>
      <c r="H21" s="160"/>
      <c r="I21" s="160"/>
      <c r="J21" s="160"/>
      <c r="K21" s="139"/>
      <c r="L21" s="139"/>
      <c r="M21" s="139"/>
      <c r="N21" s="139"/>
    </row>
    <row r="22" spans="1:14" ht="13.5" customHeight="1" x14ac:dyDescent="0.2">
      <c r="A22" s="26">
        <f>A20+1</f>
        <v>7</v>
      </c>
      <c r="C22" s="26" t="s">
        <v>431</v>
      </c>
      <c r="D22" s="26" t="s">
        <v>495</v>
      </c>
      <c r="F22" s="35">
        <f>SUM(J22:N22)</f>
        <v>60</v>
      </c>
      <c r="H22" s="38"/>
      <c r="I22" s="38"/>
      <c r="J22" s="38">
        <v>0</v>
      </c>
      <c r="K22" s="38">
        <v>60</v>
      </c>
      <c r="L22" s="38">
        <v>0</v>
      </c>
      <c r="M22" s="38">
        <v>0</v>
      </c>
      <c r="N22" s="38">
        <v>0</v>
      </c>
    </row>
    <row r="23" spans="1:14" ht="13.5" customHeight="1" x14ac:dyDescent="0.2">
      <c r="A23" s="26">
        <f>A22+1</f>
        <v>8</v>
      </c>
      <c r="C23" s="1"/>
      <c r="D23" s="26"/>
      <c r="F23" s="139">
        <f>SUM(J23:N23)</f>
        <v>1</v>
      </c>
      <c r="H23" s="160"/>
      <c r="I23" s="160"/>
      <c r="J23" s="139">
        <f t="shared" ref="J23:N23" si="2">J22/$F22</f>
        <v>0</v>
      </c>
      <c r="K23" s="139">
        <f t="shared" si="2"/>
        <v>1</v>
      </c>
      <c r="L23" s="139">
        <f t="shared" si="2"/>
        <v>0</v>
      </c>
      <c r="M23" s="139">
        <f t="shared" si="2"/>
        <v>0</v>
      </c>
      <c r="N23" s="139">
        <f t="shared" si="2"/>
        <v>0</v>
      </c>
    </row>
    <row r="24" spans="1:14" ht="13.5" customHeight="1" x14ac:dyDescent="0.2">
      <c r="D24" s="26"/>
      <c r="N24" s="6"/>
    </row>
    <row r="25" spans="1:14" ht="13.5" customHeight="1" x14ac:dyDescent="0.2">
      <c r="A25" s="26">
        <f>A23+1</f>
        <v>9</v>
      </c>
      <c r="C25" s="26" t="s">
        <v>427</v>
      </c>
      <c r="D25" s="26" t="s">
        <v>495</v>
      </c>
      <c r="F25" s="35">
        <f>SUM(J25:N25)</f>
        <v>80537.077789150469</v>
      </c>
      <c r="G25" s="17"/>
      <c r="H25" s="38"/>
      <c r="I25" s="38"/>
      <c r="J25" s="38">
        <v>0</v>
      </c>
      <c r="K25" s="38">
        <v>80537.077789150469</v>
      </c>
      <c r="L25" s="38">
        <v>0</v>
      </c>
      <c r="M25" s="38">
        <v>0</v>
      </c>
      <c r="N25" s="38">
        <v>0</v>
      </c>
    </row>
    <row r="26" spans="1:14" ht="13.5" customHeight="1" x14ac:dyDescent="0.2">
      <c r="A26" s="26">
        <f>A25+1</f>
        <v>10</v>
      </c>
      <c r="C26" s="1"/>
      <c r="D26" s="26"/>
      <c r="F26" s="139">
        <f>SUM(J26:N26)</f>
        <v>1</v>
      </c>
      <c r="H26" s="160"/>
      <c r="I26" s="160"/>
      <c r="J26" s="139">
        <f t="shared" ref="J26:N26" si="3">J25/$F25</f>
        <v>0</v>
      </c>
      <c r="K26" s="139">
        <f t="shared" si="3"/>
        <v>1</v>
      </c>
      <c r="L26" s="139">
        <f t="shared" si="3"/>
        <v>0</v>
      </c>
      <c r="M26" s="139">
        <f t="shared" si="3"/>
        <v>0</v>
      </c>
      <c r="N26" s="139">
        <f t="shared" si="3"/>
        <v>0</v>
      </c>
    </row>
    <row r="27" spans="1:14" ht="13.5" customHeight="1" x14ac:dyDescent="0.2">
      <c r="D27" s="26"/>
      <c r="N27" s="6"/>
    </row>
    <row r="28" spans="1:14" ht="13.5" customHeight="1" x14ac:dyDescent="0.2">
      <c r="A28" s="26">
        <f>A26+1</f>
        <v>11</v>
      </c>
      <c r="C28" s="26" t="s">
        <v>430</v>
      </c>
      <c r="D28" s="26" t="s">
        <v>495</v>
      </c>
      <c r="F28" s="35">
        <f>SUM(J28:N28)</f>
        <v>11966.3574895087</v>
      </c>
      <c r="H28" s="38"/>
      <c r="I28" s="38"/>
      <c r="J28" s="38">
        <v>0</v>
      </c>
      <c r="K28" s="38">
        <v>11966.3574895087</v>
      </c>
      <c r="L28" s="38">
        <v>0</v>
      </c>
      <c r="M28" s="38">
        <v>0</v>
      </c>
      <c r="N28" s="38">
        <v>0</v>
      </c>
    </row>
    <row r="29" spans="1:14" ht="13.5" customHeight="1" x14ac:dyDescent="0.2">
      <c r="A29" s="26">
        <f>A28+1</f>
        <v>12</v>
      </c>
      <c r="C29" s="1"/>
      <c r="D29" s="26"/>
      <c r="F29" s="139">
        <f>SUM(J29:N29)</f>
        <v>1</v>
      </c>
      <c r="H29" s="160"/>
      <c r="I29" s="160"/>
      <c r="J29" s="139">
        <f t="shared" ref="J29:N29" si="4">J28/$F28</f>
        <v>0</v>
      </c>
      <c r="K29" s="139">
        <f t="shared" si="4"/>
        <v>1</v>
      </c>
      <c r="L29" s="139">
        <f t="shared" si="4"/>
        <v>0</v>
      </c>
      <c r="M29" s="139">
        <f t="shared" si="4"/>
        <v>0</v>
      </c>
      <c r="N29" s="139">
        <f t="shared" si="4"/>
        <v>0</v>
      </c>
    </row>
    <row r="30" spans="1:14" ht="13.5" customHeight="1" x14ac:dyDescent="0.2">
      <c r="D30" s="26"/>
      <c r="N30" s="6"/>
    </row>
    <row r="31" spans="1:14" ht="13.5" customHeight="1" x14ac:dyDescent="0.2">
      <c r="A31" s="26">
        <f>A29+1</f>
        <v>13</v>
      </c>
      <c r="C31" s="26" t="s">
        <v>428</v>
      </c>
      <c r="D31" s="26" t="s">
        <v>495</v>
      </c>
      <c r="F31" s="35">
        <f>SUM(J31:N31)</f>
        <v>13317.272262026612</v>
      </c>
      <c r="H31" s="38"/>
      <c r="I31" s="38"/>
      <c r="J31" s="38">
        <v>0</v>
      </c>
      <c r="K31" s="38">
        <v>13317.272262026612</v>
      </c>
      <c r="L31" s="38">
        <v>0</v>
      </c>
      <c r="M31" s="38">
        <v>0</v>
      </c>
      <c r="N31" s="38">
        <v>0</v>
      </c>
    </row>
    <row r="32" spans="1:14" ht="13.5" customHeight="1" x14ac:dyDescent="0.2">
      <c r="A32" s="26">
        <f>A31+1</f>
        <v>14</v>
      </c>
      <c r="C32" s="1"/>
      <c r="D32" s="26"/>
      <c r="F32" s="139">
        <f>SUM(J32:N32)</f>
        <v>1</v>
      </c>
      <c r="H32" s="160"/>
      <c r="I32" s="160"/>
      <c r="J32" s="139">
        <f t="shared" ref="J32:N32" si="5">J31/$F31</f>
        <v>0</v>
      </c>
      <c r="K32" s="139">
        <f t="shared" si="5"/>
        <v>1</v>
      </c>
      <c r="L32" s="139">
        <f t="shared" si="5"/>
        <v>0</v>
      </c>
      <c r="M32" s="139">
        <f t="shared" si="5"/>
        <v>0</v>
      </c>
      <c r="N32" s="139">
        <f t="shared" si="5"/>
        <v>0</v>
      </c>
    </row>
    <row r="33" spans="1:14" ht="13.5" customHeight="1" x14ac:dyDescent="0.2">
      <c r="D33" s="26"/>
      <c r="N33" s="6"/>
    </row>
    <row r="34" spans="1:14" ht="13.5" customHeight="1" x14ac:dyDescent="0.2">
      <c r="A34" s="26">
        <f>A32+1</f>
        <v>15</v>
      </c>
      <c r="C34" s="26" t="s">
        <v>418</v>
      </c>
      <c r="D34" s="26" t="s">
        <v>495</v>
      </c>
      <c r="F34" s="35">
        <f>SUM(J34:N34)</f>
        <v>0</v>
      </c>
      <c r="H34" s="38"/>
      <c r="I34" s="38"/>
      <c r="J34" s="38">
        <v>0</v>
      </c>
      <c r="K34" s="38">
        <v>0</v>
      </c>
      <c r="L34" s="38">
        <v>0</v>
      </c>
      <c r="M34" s="38">
        <v>0</v>
      </c>
      <c r="N34" s="38">
        <v>0</v>
      </c>
    </row>
    <row r="35" spans="1:14" ht="13.5" customHeight="1" x14ac:dyDescent="0.2">
      <c r="A35" s="26">
        <f>A34+1</f>
        <v>16</v>
      </c>
      <c r="C35" s="1"/>
      <c r="D35" s="26"/>
      <c r="F35" s="139">
        <f>SUM(J35:N35)</f>
        <v>0</v>
      </c>
      <c r="H35" s="160"/>
      <c r="I35" s="160"/>
      <c r="J35" s="139">
        <v>0</v>
      </c>
      <c r="K35" s="139">
        <v>0</v>
      </c>
      <c r="L35" s="139">
        <v>0</v>
      </c>
      <c r="M35" s="139">
        <v>0</v>
      </c>
      <c r="N35" s="139">
        <v>0</v>
      </c>
    </row>
    <row r="36" spans="1:14" ht="13.5" customHeight="1" x14ac:dyDescent="0.2">
      <c r="D36" s="26"/>
      <c r="N36" s="6"/>
    </row>
    <row r="38" spans="1:14" ht="13.5" customHeight="1" x14ac:dyDescent="0.2">
      <c r="A38" s="245" t="s">
        <v>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</row>
    <row r="39" spans="1:14" ht="13.5" customHeight="1" x14ac:dyDescent="0.2">
      <c r="A39" s="245" t="s">
        <v>525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</row>
    <row r="40" spans="1:14" ht="13.5" customHeight="1" x14ac:dyDescent="0.2">
      <c r="C40" s="1"/>
      <c r="F40" s="1"/>
      <c r="G40" s="1"/>
    </row>
    <row r="41" spans="1:14" ht="13.5" customHeight="1" x14ac:dyDescent="0.2">
      <c r="D41" s="26"/>
      <c r="E41" s="26"/>
      <c r="F41" s="19"/>
      <c r="G41" s="19"/>
    </row>
    <row r="42" spans="1:14" ht="13.5" customHeight="1" x14ac:dyDescent="0.2">
      <c r="D42" s="26"/>
      <c r="E42" s="26"/>
      <c r="F42" s="19"/>
      <c r="G42" s="19"/>
    </row>
    <row r="44" spans="1:14" ht="13.5" customHeight="1" x14ac:dyDescent="0.2">
      <c r="A44" s="26" t="s">
        <v>3</v>
      </c>
      <c r="C44" s="1"/>
      <c r="D44" s="26"/>
      <c r="H44" s="26"/>
      <c r="I44" s="26"/>
      <c r="J44" s="242" t="s">
        <v>42</v>
      </c>
      <c r="K44" s="242"/>
      <c r="L44" s="242"/>
      <c r="M44" s="242"/>
      <c r="N44" s="242"/>
    </row>
    <row r="45" spans="1:14" ht="13.5" customHeight="1" x14ac:dyDescent="0.2">
      <c r="A45" s="116" t="s">
        <v>5</v>
      </c>
      <c r="C45" s="116" t="s">
        <v>511</v>
      </c>
      <c r="D45" s="116"/>
      <c r="F45" s="18" t="s">
        <v>82</v>
      </c>
      <c r="H45" s="26"/>
      <c r="I45" s="26"/>
      <c r="J45" s="162" t="s">
        <v>57</v>
      </c>
      <c r="K45" s="163" t="s">
        <v>60</v>
      </c>
      <c r="L45" s="116" t="s">
        <v>61</v>
      </c>
      <c r="M45" s="116" t="s">
        <v>62</v>
      </c>
      <c r="N45" s="116" t="s">
        <v>63</v>
      </c>
    </row>
    <row r="46" spans="1:14" ht="13.5" customHeight="1" x14ac:dyDescent="0.2">
      <c r="C46" s="1"/>
      <c r="D46" s="26"/>
      <c r="F46" s="26" t="s">
        <v>64</v>
      </c>
      <c r="G46" s="26"/>
      <c r="H46" s="26"/>
      <c r="I46" s="26"/>
      <c r="J46" s="104" t="s">
        <v>13</v>
      </c>
      <c r="K46" s="26" t="s">
        <v>14</v>
      </c>
      <c r="L46" s="119" t="s">
        <v>15</v>
      </c>
      <c r="M46" s="119" t="s">
        <v>16</v>
      </c>
      <c r="N46" s="104" t="s">
        <v>65</v>
      </c>
    </row>
    <row r="47" spans="1:14" ht="13.5" customHeight="1" x14ac:dyDescent="0.2">
      <c r="C47" s="1"/>
      <c r="D47" s="26"/>
    </row>
    <row r="48" spans="1:14" ht="13.5" customHeight="1" x14ac:dyDescent="0.2">
      <c r="A48" s="26">
        <f>A35+1</f>
        <v>17</v>
      </c>
      <c r="C48" s="26" t="s">
        <v>419</v>
      </c>
      <c r="D48" s="26" t="s">
        <v>495</v>
      </c>
      <c r="F48" s="35">
        <f>SUM(J48:N48)</f>
        <v>0</v>
      </c>
      <c r="G48" s="17"/>
      <c r="H48" s="38"/>
      <c r="I48" s="38"/>
      <c r="J48" s="17">
        <v>0</v>
      </c>
      <c r="K48" s="17">
        <v>0</v>
      </c>
      <c r="L48" s="17">
        <v>0</v>
      </c>
      <c r="M48" s="17">
        <v>0</v>
      </c>
      <c r="N48" s="17">
        <v>0</v>
      </c>
    </row>
    <row r="49" spans="1:14" ht="13.5" customHeight="1" x14ac:dyDescent="0.2">
      <c r="A49" s="26">
        <f>A48+1</f>
        <v>18</v>
      </c>
      <c r="C49" s="1"/>
      <c r="D49" s="26"/>
      <c r="F49" s="139">
        <f>SUM(J49:N49)</f>
        <v>0</v>
      </c>
      <c r="H49" s="160"/>
      <c r="I49" s="160"/>
      <c r="J49" s="139">
        <v>0</v>
      </c>
      <c r="K49" s="139">
        <v>0</v>
      </c>
      <c r="L49" s="139">
        <v>0</v>
      </c>
      <c r="M49" s="139">
        <v>0</v>
      </c>
      <c r="N49" s="139">
        <v>0</v>
      </c>
    </row>
    <row r="50" spans="1:14" ht="13.5" customHeight="1" x14ac:dyDescent="0.2">
      <c r="D50" s="26"/>
      <c r="N50" s="6"/>
    </row>
    <row r="51" spans="1:14" ht="13.5" customHeight="1" x14ac:dyDescent="0.2">
      <c r="A51" s="26">
        <f>A49+1</f>
        <v>19</v>
      </c>
      <c r="C51" s="26" t="s">
        <v>425</v>
      </c>
      <c r="D51" s="26" t="s">
        <v>495</v>
      </c>
      <c r="F51" s="35">
        <f>SUM(J51:N51)</f>
        <v>31833.527080742751</v>
      </c>
      <c r="H51" s="38"/>
      <c r="I51" s="38"/>
      <c r="J51" s="17">
        <v>0</v>
      </c>
      <c r="K51" s="17">
        <v>31432.751172025768</v>
      </c>
      <c r="L51" s="17">
        <v>278.31884747790525</v>
      </c>
      <c r="M51" s="17">
        <v>122.45706123907715</v>
      </c>
      <c r="N51" s="17">
        <v>0</v>
      </c>
    </row>
    <row r="52" spans="1:14" ht="13.5" customHeight="1" x14ac:dyDescent="0.2">
      <c r="A52" s="26">
        <f>A51+1</f>
        <v>20</v>
      </c>
      <c r="C52" s="1"/>
      <c r="D52" s="26"/>
      <c r="F52" s="139">
        <f>SUM(J52:N52)</f>
        <v>1</v>
      </c>
      <c r="H52" s="160"/>
      <c r="I52" s="160"/>
      <c r="J52" s="159">
        <f t="shared" ref="J52:N52" si="6">J51/$F51</f>
        <v>0</v>
      </c>
      <c r="K52" s="159">
        <f t="shared" si="6"/>
        <v>0.98741025750302647</v>
      </c>
      <c r="L52" s="159">
        <f t="shared" si="6"/>
        <v>8.7429472320794243E-3</v>
      </c>
      <c r="M52" s="159">
        <f t="shared" si="6"/>
        <v>3.8467952648940317E-3</v>
      </c>
      <c r="N52" s="159">
        <f t="shared" si="6"/>
        <v>0</v>
      </c>
    </row>
    <row r="53" spans="1:14" ht="13.5" customHeight="1" x14ac:dyDescent="0.2">
      <c r="D53" s="26"/>
      <c r="N53" s="6"/>
    </row>
    <row r="54" spans="1:14" ht="13.5" customHeight="1" x14ac:dyDescent="0.2">
      <c r="A54" s="26">
        <f>A52+1</f>
        <v>21</v>
      </c>
      <c r="C54" s="26" t="s">
        <v>287</v>
      </c>
      <c r="D54" s="26" t="s">
        <v>495</v>
      </c>
      <c r="F54" s="35">
        <f>SUM(J54:N54)</f>
        <v>0</v>
      </c>
      <c r="H54" s="38"/>
      <c r="I54" s="38"/>
      <c r="J54" s="17">
        <v>0</v>
      </c>
      <c r="K54" s="17">
        <v>0</v>
      </c>
      <c r="L54" s="17">
        <v>0</v>
      </c>
      <c r="M54" s="17">
        <v>0</v>
      </c>
      <c r="N54" s="17">
        <v>0</v>
      </c>
    </row>
    <row r="55" spans="1:14" ht="13.5" customHeight="1" x14ac:dyDescent="0.2">
      <c r="A55" s="26">
        <f>A54+1</f>
        <v>22</v>
      </c>
      <c r="C55" s="1"/>
      <c r="D55" s="26"/>
      <c r="F55" s="139">
        <f>SUM(J55:N55)</f>
        <v>0</v>
      </c>
      <c r="H55" s="160"/>
      <c r="I55" s="160"/>
      <c r="J55" s="139">
        <v>0</v>
      </c>
      <c r="K55" s="139">
        <v>0</v>
      </c>
      <c r="L55" s="139">
        <v>0</v>
      </c>
      <c r="M55" s="139">
        <v>0</v>
      </c>
      <c r="N55" s="139">
        <v>0</v>
      </c>
    </row>
    <row r="56" spans="1:14" ht="13.5" customHeight="1" x14ac:dyDescent="0.2">
      <c r="D56" s="26"/>
      <c r="N56" s="6"/>
    </row>
    <row r="57" spans="1:14" ht="13.5" customHeight="1" x14ac:dyDescent="0.2">
      <c r="A57" s="26">
        <f>A55+1</f>
        <v>23</v>
      </c>
      <c r="C57" s="26" t="s">
        <v>429</v>
      </c>
      <c r="D57" s="26" t="s">
        <v>495</v>
      </c>
      <c r="F57" s="35">
        <f>SUM(J57:N57)</f>
        <v>51.379497850054342</v>
      </c>
      <c r="H57" s="38"/>
      <c r="I57" s="38"/>
      <c r="J57" s="17">
        <v>0</v>
      </c>
      <c r="K57" s="17">
        <v>51.379497850054342</v>
      </c>
      <c r="L57" s="17">
        <v>0</v>
      </c>
      <c r="M57" s="17">
        <v>0</v>
      </c>
      <c r="N57" s="17">
        <v>0</v>
      </c>
    </row>
    <row r="58" spans="1:14" ht="13.5" customHeight="1" x14ac:dyDescent="0.2">
      <c r="A58" s="26">
        <f>A57+1</f>
        <v>24</v>
      </c>
      <c r="C58" s="1"/>
      <c r="D58" s="26"/>
      <c r="F58" s="139">
        <f>SUM(J58:N58)</f>
        <v>1</v>
      </c>
      <c r="H58" s="160"/>
      <c r="I58" s="160"/>
      <c r="J58" s="139">
        <f t="shared" ref="J58:N58" si="7">J57/$F57</f>
        <v>0</v>
      </c>
      <c r="K58" s="139">
        <f t="shared" si="7"/>
        <v>1</v>
      </c>
      <c r="L58" s="139">
        <f t="shared" si="7"/>
        <v>0</v>
      </c>
      <c r="M58" s="139">
        <f t="shared" si="7"/>
        <v>0</v>
      </c>
      <c r="N58" s="139">
        <f t="shared" si="7"/>
        <v>0</v>
      </c>
    </row>
    <row r="59" spans="1:14" ht="13.5" customHeight="1" x14ac:dyDescent="0.2">
      <c r="D59" s="26"/>
      <c r="N59" s="6"/>
    </row>
    <row r="60" spans="1:14" ht="13.5" customHeight="1" x14ac:dyDescent="0.2">
      <c r="A60" s="26">
        <f>A58+1</f>
        <v>25</v>
      </c>
      <c r="C60" s="26" t="s">
        <v>424</v>
      </c>
      <c r="D60" s="26" t="s">
        <v>495</v>
      </c>
      <c r="F60" s="35">
        <f>SUM(J60:N60)</f>
        <v>0</v>
      </c>
      <c r="H60" s="38"/>
      <c r="I60" s="38"/>
      <c r="J60" s="17">
        <v>0</v>
      </c>
      <c r="K60" s="17">
        <v>0</v>
      </c>
      <c r="L60" s="17">
        <v>0</v>
      </c>
      <c r="M60" s="17">
        <v>0</v>
      </c>
      <c r="N60" s="17">
        <v>0</v>
      </c>
    </row>
    <row r="61" spans="1:14" ht="13.5" customHeight="1" x14ac:dyDescent="0.2">
      <c r="A61" s="26">
        <f>A60+1</f>
        <v>26</v>
      </c>
      <c r="D61" s="26"/>
      <c r="F61" s="139">
        <f>SUM(J61:N61)</f>
        <v>0</v>
      </c>
      <c r="H61" s="160"/>
      <c r="I61" s="160"/>
      <c r="J61" s="139">
        <v>0</v>
      </c>
      <c r="K61" s="139">
        <v>0</v>
      </c>
      <c r="L61" s="139">
        <v>0</v>
      </c>
      <c r="M61" s="139">
        <v>0</v>
      </c>
      <c r="N61" s="139">
        <v>0</v>
      </c>
    </row>
    <row r="62" spans="1:14" ht="13.5" customHeight="1" x14ac:dyDescent="0.2">
      <c r="D62" s="26"/>
      <c r="N62" s="6"/>
    </row>
    <row r="63" spans="1:14" ht="13.5" customHeight="1" x14ac:dyDescent="0.2">
      <c r="A63" s="26">
        <f>A61+1</f>
        <v>27</v>
      </c>
      <c r="B63" s="10"/>
      <c r="C63" s="26" t="s">
        <v>426</v>
      </c>
      <c r="D63" s="26" t="s">
        <v>495</v>
      </c>
      <c r="F63" s="35">
        <f>SUM(J63:N63)</f>
        <v>0</v>
      </c>
      <c r="H63" s="38"/>
      <c r="I63" s="38"/>
      <c r="J63" s="17">
        <v>0</v>
      </c>
      <c r="K63" s="17">
        <v>0</v>
      </c>
      <c r="L63" s="17">
        <v>0</v>
      </c>
      <c r="M63" s="17">
        <v>0</v>
      </c>
      <c r="N63" s="17">
        <v>0</v>
      </c>
    </row>
    <row r="64" spans="1:14" ht="13.5" customHeight="1" x14ac:dyDescent="0.2">
      <c r="A64" s="26">
        <f>A63+1</f>
        <v>28</v>
      </c>
      <c r="C64" s="1"/>
      <c r="D64" s="26"/>
      <c r="F64" s="139">
        <f>SUM(J64:N64)</f>
        <v>0</v>
      </c>
      <c r="H64" s="160"/>
      <c r="I64" s="160"/>
      <c r="J64" s="139">
        <v>0</v>
      </c>
      <c r="K64" s="139">
        <v>0</v>
      </c>
      <c r="L64" s="139">
        <v>0</v>
      </c>
      <c r="M64" s="139">
        <v>0</v>
      </c>
      <c r="N64" s="139">
        <v>0</v>
      </c>
    </row>
    <row r="65" spans="1:14" ht="13.5" customHeight="1" x14ac:dyDescent="0.2">
      <c r="D65" s="26"/>
      <c r="N65" s="6"/>
    </row>
    <row r="66" spans="1:14" ht="13.5" customHeight="1" x14ac:dyDescent="0.2">
      <c r="A66" s="26">
        <f>A64+1</f>
        <v>29</v>
      </c>
      <c r="C66" s="26" t="s">
        <v>417</v>
      </c>
      <c r="D66" s="26" t="s">
        <v>495</v>
      </c>
      <c r="F66" s="35">
        <f>SUM(J66:N66)</f>
        <v>0</v>
      </c>
      <c r="H66" s="38"/>
      <c r="I66" s="38"/>
      <c r="J66" s="17">
        <v>0</v>
      </c>
      <c r="K66" s="17">
        <v>0</v>
      </c>
      <c r="L66" s="17">
        <v>0</v>
      </c>
      <c r="M66" s="17">
        <v>0</v>
      </c>
      <c r="N66" s="17">
        <v>0</v>
      </c>
    </row>
    <row r="67" spans="1:14" ht="13.5" customHeight="1" x14ac:dyDescent="0.2">
      <c r="A67" s="26">
        <f>A66+1</f>
        <v>30</v>
      </c>
      <c r="C67" s="1"/>
      <c r="D67" s="26"/>
      <c r="F67" s="139">
        <f>SUM(J67:N67)</f>
        <v>0</v>
      </c>
      <c r="H67" s="160"/>
      <c r="I67" s="160"/>
      <c r="J67" s="139">
        <v>0</v>
      </c>
      <c r="K67" s="139">
        <v>0</v>
      </c>
      <c r="L67" s="139">
        <v>0</v>
      </c>
      <c r="M67" s="139">
        <v>0</v>
      </c>
      <c r="N67" s="139">
        <v>0</v>
      </c>
    </row>
    <row r="68" spans="1:14" ht="13.5" customHeight="1" x14ac:dyDescent="0.2">
      <c r="D68" s="26"/>
      <c r="N68" s="6"/>
    </row>
    <row r="69" spans="1:14" ht="13.5" customHeight="1" x14ac:dyDescent="0.2">
      <c r="A69" s="26">
        <f>A67+1</f>
        <v>31</v>
      </c>
      <c r="C69" s="26" t="s">
        <v>433</v>
      </c>
      <c r="D69" s="26" t="s">
        <v>495</v>
      </c>
      <c r="F69" s="35">
        <f>SUM(J69:N69)</f>
        <v>10937.167196229904</v>
      </c>
      <c r="H69" s="38"/>
      <c r="I69" s="38"/>
      <c r="J69" s="17">
        <v>0</v>
      </c>
      <c r="K69" s="17">
        <v>10687.124906261968</v>
      </c>
      <c r="L69" s="17">
        <v>173.64187929209038</v>
      </c>
      <c r="M69" s="17">
        <v>76.400410675845478</v>
      </c>
      <c r="N69" s="17">
        <v>0</v>
      </c>
    </row>
    <row r="70" spans="1:14" ht="13.5" customHeight="1" x14ac:dyDescent="0.2">
      <c r="A70" s="26">
        <f>A69+1</f>
        <v>32</v>
      </c>
      <c r="C70" s="1"/>
      <c r="D70" s="26"/>
      <c r="F70" s="139">
        <f>SUM(J70:N70)</f>
        <v>1</v>
      </c>
      <c r="H70" s="160"/>
      <c r="I70" s="160"/>
      <c r="J70" s="159">
        <f t="shared" ref="J70:N70" si="8">J69/$F69</f>
        <v>0</v>
      </c>
      <c r="K70" s="159">
        <f t="shared" si="8"/>
        <v>0.9771382950007268</v>
      </c>
      <c r="L70" s="159">
        <f t="shared" si="8"/>
        <v>1.5876312044671458E-2</v>
      </c>
      <c r="M70" s="159">
        <f t="shared" si="8"/>
        <v>6.9853929546017249E-3</v>
      </c>
      <c r="N70" s="159">
        <f t="shared" si="8"/>
        <v>0</v>
      </c>
    </row>
    <row r="71" spans="1:14" ht="13.5" customHeight="1" x14ac:dyDescent="0.2">
      <c r="D71" s="26"/>
      <c r="N71" s="6"/>
    </row>
  </sheetData>
  <mergeCells count="6">
    <mergeCell ref="J44:N44"/>
    <mergeCell ref="A3:N3"/>
    <mergeCell ref="A4:N4"/>
    <mergeCell ref="J9:N9"/>
    <mergeCell ref="A38:N38"/>
    <mergeCell ref="A39:N39"/>
  </mergeCells>
  <pageMargins left="1.2" right="0.7" top="0.75" bottom="0.75" header="0.3" footer="0.3"/>
  <pageSetup scale="75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22 of 26</oddHeader>
    <firstHeader>&amp;R&amp;"Arial,Regular"&amp;10Filed: 2025-02-28
EB-2025-0064
Phase 3 Exhibit 7
Tab 3
Schedule 6
Attachment 12
Page 21 of 26</firstHead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9BB8-906F-4F88-88EE-7403E09AF460}">
  <dimension ref="B2:AL184"/>
  <sheetViews>
    <sheetView tabSelected="1" view="pageBreakPreview" topLeftCell="A137" zoomScale="85" zoomScaleNormal="80" zoomScaleSheetLayoutView="85" workbookViewId="0">
      <selection activeCell="F166" sqref="F166"/>
    </sheetView>
  </sheetViews>
  <sheetFormatPr defaultColWidth="9.140625" defaultRowHeight="12.75" x14ac:dyDescent="0.2"/>
  <cols>
    <col min="1" max="1" width="1.85546875" style="1" customWidth="1"/>
    <col min="2" max="2" width="5.5703125" style="26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6" customWidth="1"/>
    <col min="7" max="7" width="1.85546875" style="6" customWidth="1"/>
    <col min="8" max="8" width="13.140625" style="6" customWidth="1"/>
    <col min="9" max="9" width="1.85546875" style="6" customWidth="1"/>
    <col min="10" max="10" width="19.140625" style="6" customWidth="1"/>
    <col min="11" max="11" width="1.85546875" style="6" customWidth="1"/>
    <col min="12" max="12" width="13.140625" style="6" customWidth="1"/>
    <col min="13" max="13" width="1.85546875" style="6" customWidth="1"/>
    <col min="14" max="14" width="19.85546875" style="6" customWidth="1"/>
    <col min="15" max="15" width="2" style="6" customWidth="1"/>
    <col min="16" max="16" width="1.85546875" style="28" hidden="1" customWidth="1"/>
    <col min="17" max="17" width="15.42578125" style="1" customWidth="1"/>
    <col min="18" max="18" width="1.85546875" style="1" customWidth="1"/>
    <col min="19" max="19" width="15.42578125" style="1" customWidth="1"/>
    <col min="20" max="20" width="1.85546875" style="1" customWidth="1"/>
    <col min="21" max="21" width="15.42578125" style="1" customWidth="1"/>
    <col min="22" max="22" width="1.85546875" style="1" customWidth="1"/>
    <col min="23" max="23" width="15.42578125" style="1" customWidth="1"/>
    <col min="24" max="24" width="1.85546875" style="1" customWidth="1"/>
    <col min="25" max="25" width="15.42578125" style="1" customWidth="1"/>
    <col min="26" max="26" width="1.85546875" style="1" customWidth="1"/>
    <col min="27" max="27" width="15.42578125" style="1" customWidth="1"/>
    <col min="28" max="28" width="1.85546875" style="1" customWidth="1"/>
    <col min="29" max="29" width="15.42578125" style="1" hidden="1" customWidth="1"/>
    <col min="30" max="30" width="9.140625" style="1"/>
    <col min="31" max="31" width="0" style="1" hidden="1" customWidth="1"/>
    <col min="32" max="16384" width="9.140625" style="1"/>
  </cols>
  <sheetData>
    <row r="2" spans="2:32" ht="61.9" customHeight="1" x14ac:dyDescent="0.2"/>
    <row r="5" spans="2:32" ht="15" customHeight="1" x14ac:dyDescent="0.2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</row>
    <row r="6" spans="2:32" ht="15" customHeight="1" x14ac:dyDescent="0.2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</row>
    <row r="7" spans="2:32" ht="15" customHeight="1" x14ac:dyDescent="0.2">
      <c r="B7" s="244" t="s">
        <v>211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</row>
    <row r="10" spans="2:32" x14ac:dyDescent="0.2">
      <c r="H10" s="19" t="s">
        <v>82</v>
      </c>
      <c r="J10" s="19" t="s">
        <v>83</v>
      </c>
      <c r="L10" s="19" t="s">
        <v>84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212</v>
      </c>
      <c r="O11" s="19"/>
      <c r="Q11" s="26" t="s">
        <v>8</v>
      </c>
      <c r="R11" s="26"/>
      <c r="S11" s="19" t="s">
        <v>213</v>
      </c>
      <c r="T11" s="19"/>
      <c r="U11" s="19" t="s">
        <v>213</v>
      </c>
      <c r="V11" s="40"/>
      <c r="W11" s="19" t="s">
        <v>214</v>
      </c>
      <c r="X11" s="40"/>
      <c r="Y11" s="26" t="s">
        <v>214</v>
      </c>
      <c r="Z11" s="26"/>
      <c r="AA11" s="26"/>
    </row>
    <row r="12" spans="2:32" x14ac:dyDescent="0.2">
      <c r="B12" s="116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L12" s="18" t="s">
        <v>215</v>
      </c>
      <c r="N12" s="18" t="s">
        <v>89</v>
      </c>
      <c r="O12" s="19"/>
      <c r="P12" s="29" t="s">
        <v>90</v>
      </c>
      <c r="Q12" s="116" t="s">
        <v>216</v>
      </c>
      <c r="R12" s="26"/>
      <c r="S12" s="116" t="s">
        <v>217</v>
      </c>
      <c r="T12" s="26"/>
      <c r="U12" s="116" t="s">
        <v>216</v>
      </c>
      <c r="V12" s="26"/>
      <c r="W12" s="116" t="s">
        <v>218</v>
      </c>
      <c r="X12" s="26"/>
      <c r="Y12" s="116" t="s">
        <v>216</v>
      </c>
      <c r="Z12" s="26"/>
      <c r="AA12" s="116" t="s">
        <v>219</v>
      </c>
      <c r="AC12" s="116" t="s">
        <v>82</v>
      </c>
      <c r="AE12" s="30" t="s">
        <v>92</v>
      </c>
      <c r="AF12" s="31"/>
    </row>
    <row r="13" spans="2:32" x14ac:dyDescent="0.2">
      <c r="F13" s="19" t="s">
        <v>64</v>
      </c>
      <c r="H13" s="19" t="s">
        <v>13</v>
      </c>
      <c r="J13" s="19" t="s">
        <v>14</v>
      </c>
      <c r="L13" s="19" t="s">
        <v>220</v>
      </c>
      <c r="N13" s="19" t="s">
        <v>16</v>
      </c>
      <c r="O13" s="19"/>
      <c r="P13" s="29"/>
      <c r="Q13" s="26" t="s">
        <v>65</v>
      </c>
      <c r="R13" s="26"/>
      <c r="S13" s="26" t="s">
        <v>66</v>
      </c>
      <c r="T13" s="26"/>
      <c r="U13" s="26" t="s">
        <v>67</v>
      </c>
      <c r="V13" s="26"/>
      <c r="W13" s="26" t="s">
        <v>68</v>
      </c>
      <c r="X13" s="26"/>
      <c r="Y13" s="26" t="s">
        <v>69</v>
      </c>
      <c r="Z13" s="26"/>
      <c r="AA13" s="26" t="s">
        <v>70</v>
      </c>
      <c r="AC13" s="26" t="s">
        <v>221</v>
      </c>
      <c r="AE13" s="32"/>
    </row>
    <row r="14" spans="2:32" s="28" customFormat="1" ht="5.0999999999999996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222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96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98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100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102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104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106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108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110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111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112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114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115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116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118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119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121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122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96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98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100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102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104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106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108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110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111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112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114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115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116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128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119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129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130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96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98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100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102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104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106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108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110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111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112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114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115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116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131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119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132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133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134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136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137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138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139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140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141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142</v>
      </c>
      <c r="F95" s="105">
        <v>6.0821321807016528E-2</v>
      </c>
      <c r="G95" s="106"/>
      <c r="H95" s="105">
        <v>6.0821321807016528E-2</v>
      </c>
      <c r="I95" s="106"/>
      <c r="J95" s="106"/>
      <c r="K95" s="106"/>
      <c r="L95" s="105">
        <v>6.0821321807016528E-2</v>
      </c>
      <c r="M95" s="106"/>
      <c r="N95" s="106"/>
      <c r="O95" s="106"/>
      <c r="P95" s="107"/>
      <c r="Q95" s="108">
        <f>$F$95</f>
        <v>6.0821321807016528E-2</v>
      </c>
      <c r="R95" s="109"/>
      <c r="S95" s="108">
        <f>$F$95</f>
        <v>6.0821321807016528E-2</v>
      </c>
      <c r="T95" s="108"/>
      <c r="U95" s="108">
        <f>$F$95</f>
        <v>6.0821321807016528E-2</v>
      </c>
      <c r="V95" s="109"/>
      <c r="W95" s="108">
        <f>$F$95</f>
        <v>6.0821321807016528E-2</v>
      </c>
      <c r="X95" s="109"/>
      <c r="Y95" s="108">
        <f>$F$95</f>
        <v>6.0821321807016528E-2</v>
      </c>
      <c r="Z95" s="108"/>
      <c r="AA95" s="108">
        <f>$F$95</f>
        <v>6.0821321807016528E-2</v>
      </c>
      <c r="AC95" s="47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143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144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119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146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147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148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150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152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153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154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223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156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158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160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162</v>
      </c>
      <c r="F120" s="35">
        <v>0</v>
      </c>
      <c r="H120" s="17"/>
      <c r="L120" s="35">
        <f t="shared" si="25"/>
        <v>0</v>
      </c>
      <c r="N120" s="6" t="s">
        <v>224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163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165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167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168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170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171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102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173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174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175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177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176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171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102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177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178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179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180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102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181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182</v>
      </c>
      <c r="F145" s="35">
        <v>2546.4739944630078</v>
      </c>
      <c r="H145" s="17"/>
      <c r="L145" s="35">
        <f t="shared" si="25"/>
        <v>2546.4739944630078</v>
      </c>
      <c r="N145" s="19" t="s">
        <v>225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185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186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187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168</v>
      </c>
      <c r="F151" s="35">
        <v>1295.4715209674002</v>
      </c>
      <c r="H151" s="17"/>
      <c r="L151" s="35">
        <f t="shared" si="25"/>
        <v>1295.4715209674002</v>
      </c>
      <c r="N151" s="19" t="s">
        <v>225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189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190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191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192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193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194</v>
      </c>
      <c r="F157" s="35">
        <v>10151.221525209376</v>
      </c>
      <c r="H157" s="17"/>
      <c r="L157" s="35">
        <f t="shared" si="25"/>
        <v>10151.221525209376</v>
      </c>
      <c r="N157" s="19" t="s">
        <v>225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225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225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200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8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201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49">
        <f>Q162+Q104+Q109+Q108+Q97</f>
        <v>1878311.1040714213</v>
      </c>
      <c r="S164" s="49">
        <f>S162+S104+S109+S108+S97</f>
        <v>161486.41315728414</v>
      </c>
      <c r="T164" s="5"/>
      <c r="U164" s="49">
        <f>U162+U104+U109+U108+U97</f>
        <v>40328.527901042762</v>
      </c>
      <c r="V164" s="10"/>
      <c r="W164" s="49">
        <f>W162+W104+W109+W108+W97</f>
        <v>152523.42553920622</v>
      </c>
      <c r="X164" s="10"/>
      <c r="Y164" s="49">
        <f>Y162+Y104+Y109+Y108+Y97</f>
        <v>14888.543237034275</v>
      </c>
      <c r="AA164" s="49">
        <f>AA162+AA104+AA109+AA108+AA97</f>
        <v>20855.923243351954</v>
      </c>
      <c r="AC164" s="49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0"/>
      <c r="S165" s="50"/>
      <c r="U165" s="50"/>
      <c r="V165" s="10"/>
      <c r="W165" s="50"/>
      <c r="X165" s="10"/>
      <c r="Y165" s="50"/>
      <c r="AA165" s="50"/>
      <c r="AC165" s="50"/>
      <c r="AE165" s="33" t="str">
        <f t="shared" si="37"/>
        <v/>
      </c>
    </row>
    <row r="166" spans="2:31" x14ac:dyDescent="0.2">
      <c r="F166" s="35"/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202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225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203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225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204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226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205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206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207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208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209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49">
        <f>Q164-Q178</f>
        <v>1878311.1040714213</v>
      </c>
      <c r="S180" s="49">
        <f>S164-S178</f>
        <v>153599.23567205007</v>
      </c>
      <c r="T180" s="5"/>
      <c r="U180" s="49">
        <f>U164-U178</f>
        <v>40328.527901042762</v>
      </c>
      <c r="V180" s="10"/>
      <c r="W180" s="49">
        <f>W164-W178</f>
        <v>145074.01041898847</v>
      </c>
      <c r="X180" s="10"/>
      <c r="Y180" s="49">
        <f>Y164-Y178</f>
        <v>14888.543237034275</v>
      </c>
      <c r="AA180" s="49">
        <f>AA164-AA178</f>
        <v>15491.673288166032</v>
      </c>
      <c r="AC180" s="49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227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.2" right="0.7" top="0.75" bottom="0.75" header="0.3" footer="0.3"/>
  <pageSetup scale="45" fitToHeight="0" orientation="landscape" blackAndWhite="1" r:id="rId1"/>
  <headerFooter scaleWithDoc="0">
    <oddHeader>&amp;R&amp;"Arial,Regular"&amp;10Filed: 2025-02-28
EB-2025-0064
Phase 3 Exhibit 7
Tab 3
Schedule 6
Attachment 4
Page &amp;P of &amp;N</oddHeader>
  </headerFooter>
  <rowBreaks count="4" manualBreakCount="4">
    <brk id="58" max="26" man="1"/>
    <brk id="111" max="26" man="1"/>
    <brk id="166" max="26" man="1"/>
    <brk id="183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5417-D5FF-4C03-B5F4-47CC9D635036}">
  <dimension ref="A5:AD61"/>
  <sheetViews>
    <sheetView view="pageBreakPreview" zoomScale="80" zoomScaleNormal="70" zoomScaleSheetLayoutView="80" zoomScalePageLayoutView="80" workbookViewId="0">
      <selection activeCell="A99" sqref="A99"/>
    </sheetView>
  </sheetViews>
  <sheetFormatPr defaultColWidth="8.7109375" defaultRowHeight="13.5" customHeight="1" x14ac:dyDescent="0.2"/>
  <cols>
    <col min="1" max="1" width="4.710937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140625" style="6" bestFit="1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85546875" style="6" bestFit="1" customWidth="1"/>
    <col min="20" max="20" width="1.7109375" style="6" customWidth="1"/>
    <col min="21" max="23" width="12.7109375" style="6" customWidth="1"/>
    <col min="24" max="24" width="1.7109375" style="6" customWidth="1"/>
    <col min="25" max="28" width="12.7109375" style="1" customWidth="1"/>
    <col min="29" max="16384" width="8.7109375" style="1"/>
  </cols>
  <sheetData>
    <row r="5" spans="1:28" ht="13.5" customHeight="1" x14ac:dyDescent="0.2">
      <c r="C5" s="1"/>
      <c r="F5" s="1"/>
      <c r="G5" s="1"/>
      <c r="H5" s="1"/>
      <c r="I5" s="1"/>
      <c r="J5" s="1"/>
      <c r="K5" s="1"/>
      <c r="L5" s="1"/>
      <c r="M5" s="1"/>
      <c r="N5" s="1"/>
    </row>
    <row r="6" spans="1:28" ht="13.5" customHeight="1" x14ac:dyDescent="0.2">
      <c r="D6" s="26"/>
      <c r="E6" s="26"/>
      <c r="F6" s="19"/>
      <c r="G6" s="19"/>
      <c r="K6" s="135" t="s">
        <v>0</v>
      </c>
      <c r="W6" s="135" t="s">
        <v>0</v>
      </c>
    </row>
    <row r="7" spans="1:28" ht="13.5" customHeight="1" x14ac:dyDescent="0.2">
      <c r="D7" s="26"/>
      <c r="E7" s="26"/>
      <c r="F7" s="19"/>
      <c r="G7" s="19"/>
      <c r="K7" s="135" t="s">
        <v>526</v>
      </c>
      <c r="W7" s="135" t="s">
        <v>527</v>
      </c>
    </row>
    <row r="9" spans="1:28" ht="13.5" customHeight="1" x14ac:dyDescent="0.2">
      <c r="A9" s="26" t="s">
        <v>3</v>
      </c>
      <c r="C9" s="1"/>
      <c r="D9" s="26"/>
      <c r="H9" s="242" t="s">
        <v>40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6"/>
      <c r="U9" s="242" t="s">
        <v>41</v>
      </c>
      <c r="V9" s="242"/>
      <c r="W9" s="242"/>
      <c r="X9" s="26"/>
      <c r="Y9" s="242" t="s">
        <v>42</v>
      </c>
      <c r="Z9" s="242"/>
      <c r="AA9" s="242"/>
      <c r="AB9" s="242"/>
    </row>
    <row r="10" spans="1:28" ht="13.5" customHeight="1" x14ac:dyDescent="0.2">
      <c r="A10" s="116" t="s">
        <v>5</v>
      </c>
      <c r="C10" s="116" t="s">
        <v>511</v>
      </c>
      <c r="D10" s="116"/>
      <c r="F10" s="18" t="s">
        <v>82</v>
      </c>
      <c r="H10" s="116" t="s">
        <v>43</v>
      </c>
      <c r="I10" s="116" t="s">
        <v>44</v>
      </c>
      <c r="J10" s="116" t="s">
        <v>45</v>
      </c>
      <c r="K10" s="116" t="s">
        <v>48</v>
      </c>
      <c r="L10" s="116" t="s">
        <v>49</v>
      </c>
      <c r="M10" s="116" t="s">
        <v>50</v>
      </c>
      <c r="N10" s="116" t="s">
        <v>51</v>
      </c>
      <c r="O10" s="116" t="s">
        <v>52</v>
      </c>
      <c r="P10" s="116" t="s">
        <v>53</v>
      </c>
      <c r="Q10" s="116" t="s">
        <v>54</v>
      </c>
      <c r="R10" s="116" t="s">
        <v>55</v>
      </c>
      <c r="S10" s="116" t="s">
        <v>56</v>
      </c>
      <c r="T10" s="26"/>
      <c r="U10" s="116" t="s">
        <v>57</v>
      </c>
      <c r="V10" s="116" t="s">
        <v>58</v>
      </c>
      <c r="W10" s="162" t="s">
        <v>59</v>
      </c>
      <c r="X10" s="26"/>
      <c r="Y10" s="163" t="s">
        <v>60</v>
      </c>
      <c r="Z10" s="116" t="s">
        <v>61</v>
      </c>
      <c r="AA10" s="116" t="s">
        <v>62</v>
      </c>
      <c r="AB10" s="116" t="s">
        <v>63</v>
      </c>
    </row>
    <row r="11" spans="1:28" ht="13.5" customHeight="1" x14ac:dyDescent="0.2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 t="s">
        <v>75</v>
      </c>
      <c r="X11" s="26"/>
      <c r="Y11" s="26" t="s">
        <v>76</v>
      </c>
      <c r="Z11" s="119" t="s">
        <v>77</v>
      </c>
      <c r="AA11" s="119" t="s">
        <v>78</v>
      </c>
      <c r="AB11" s="104" t="s">
        <v>79</v>
      </c>
    </row>
    <row r="12" spans="1:28" ht="13.5" customHeight="1" x14ac:dyDescent="0.2">
      <c r="C12" s="1"/>
      <c r="D12" s="26"/>
    </row>
    <row r="13" spans="1:28" ht="13.5" customHeight="1" x14ac:dyDescent="0.2">
      <c r="A13" s="26">
        <v>1</v>
      </c>
      <c r="C13" s="26" t="s">
        <v>393</v>
      </c>
      <c r="D13" s="26" t="s">
        <v>495</v>
      </c>
      <c r="F13" s="35">
        <f>SUM(H13:AB13)</f>
        <v>11615.535133857918</v>
      </c>
      <c r="H13" s="17">
        <v>8759.6227198055458</v>
      </c>
      <c r="I13" s="17">
        <v>194.33162700302293</v>
      </c>
      <c r="J13" s="17">
        <v>2005.9891354941828</v>
      </c>
      <c r="K13" s="17">
        <v>209.77664162030672</v>
      </c>
      <c r="L13" s="17">
        <v>0</v>
      </c>
      <c r="M13" s="17">
        <v>128.48819299243786</v>
      </c>
      <c r="N13" s="17">
        <v>0</v>
      </c>
      <c r="O13" s="17">
        <v>36.710912283553668</v>
      </c>
      <c r="P13" s="17">
        <v>0</v>
      </c>
      <c r="Q13" s="17">
        <v>136.35481705319935</v>
      </c>
      <c r="R13" s="17">
        <v>107.51052883040718</v>
      </c>
      <c r="S13" s="17">
        <v>0</v>
      </c>
      <c r="T13" s="38"/>
      <c r="U13" s="17">
        <v>0</v>
      </c>
      <c r="V13" s="17">
        <v>13.11104010126917</v>
      </c>
      <c r="W13" s="17">
        <v>2.6222080202538338</v>
      </c>
      <c r="X13" s="38"/>
      <c r="Y13" s="17">
        <v>21.017310653740001</v>
      </c>
      <c r="Z13" s="17">
        <v>0</v>
      </c>
      <c r="AA13" s="17">
        <v>0</v>
      </c>
      <c r="AB13" s="17">
        <v>0</v>
      </c>
    </row>
    <row r="14" spans="1:28" ht="13.5" customHeight="1" x14ac:dyDescent="0.2">
      <c r="A14" s="26">
        <f>A13+1</f>
        <v>2</v>
      </c>
      <c r="C14" s="1"/>
      <c r="D14" s="26"/>
      <c r="F14" s="139">
        <f>SUM(H14:AB14)</f>
        <v>1.0000000000000002</v>
      </c>
      <c r="H14" s="159">
        <f t="shared" ref="H14:AB14" si="0">H13/$F13</f>
        <v>0.75412993192817057</v>
      </c>
      <c r="I14" s="159">
        <f t="shared" si="0"/>
        <v>1.6730320623504387E-2</v>
      </c>
      <c r="J14" s="159">
        <f t="shared" si="0"/>
        <v>0.17269881347497804</v>
      </c>
      <c r="K14" s="159">
        <f t="shared" si="0"/>
        <v>1.8060006637906204E-2</v>
      </c>
      <c r="L14" s="159">
        <f t="shared" si="0"/>
        <v>0</v>
      </c>
      <c r="M14" s="159">
        <f t="shared" si="0"/>
        <v>1.1061754065717548E-2</v>
      </c>
      <c r="N14" s="159">
        <f t="shared" si="0"/>
        <v>0</v>
      </c>
      <c r="O14" s="159">
        <f t="shared" si="0"/>
        <v>3.1605011616335846E-3</v>
      </c>
      <c r="P14" s="159">
        <f t="shared" si="0"/>
        <v>0</v>
      </c>
      <c r="Q14" s="159">
        <f t="shared" si="0"/>
        <v>1.1739004314639031E-2</v>
      </c>
      <c r="R14" s="159">
        <f t="shared" si="0"/>
        <v>9.2557534019269277E-3</v>
      </c>
      <c r="S14" s="159">
        <f t="shared" si="0"/>
        <v>0</v>
      </c>
      <c r="T14" s="156"/>
      <c r="U14" s="159">
        <f t="shared" si="0"/>
        <v>0</v>
      </c>
      <c r="V14" s="159">
        <f t="shared" si="0"/>
        <v>1.1287504148691377E-3</v>
      </c>
      <c r="W14" s="156">
        <f t="shared" si="0"/>
        <v>2.2575008297382753E-4</v>
      </c>
      <c r="X14" s="156"/>
      <c r="Y14" s="156">
        <f t="shared" si="0"/>
        <v>1.809413893680801E-3</v>
      </c>
      <c r="Z14" s="156">
        <f t="shared" si="0"/>
        <v>0</v>
      </c>
      <c r="AA14" s="156">
        <f t="shared" si="0"/>
        <v>0</v>
      </c>
      <c r="AB14" s="156">
        <f t="shared" si="0"/>
        <v>0</v>
      </c>
    </row>
    <row r="15" spans="1:28" ht="13.5" customHeight="1" x14ac:dyDescent="0.2">
      <c r="D15" s="26"/>
      <c r="Y15" s="6"/>
      <c r="Z15" s="6"/>
      <c r="AA15" s="6"/>
      <c r="AB15" s="6"/>
    </row>
    <row r="16" spans="1:28" ht="13.5" customHeight="1" x14ac:dyDescent="0.2">
      <c r="A16" s="26">
        <f>A14+1</f>
        <v>3</v>
      </c>
      <c r="C16" s="26" t="s">
        <v>463</v>
      </c>
      <c r="D16" s="26" t="s">
        <v>495</v>
      </c>
      <c r="F16" s="35">
        <f>SUM(H16:AB16)</f>
        <v>23629.563072077843</v>
      </c>
      <c r="H16" s="17">
        <v>20765.882800550189</v>
      </c>
      <c r="I16" s="17">
        <v>460.6896803512779</v>
      </c>
      <c r="J16" s="17">
        <v>1825.5092375868148</v>
      </c>
      <c r="K16" s="17">
        <v>190.90292680646431</v>
      </c>
      <c r="L16" s="17">
        <v>0</v>
      </c>
      <c r="M16" s="17">
        <v>116.92804266895939</v>
      </c>
      <c r="N16" s="17">
        <v>0</v>
      </c>
      <c r="O16" s="17">
        <v>33.408012191131249</v>
      </c>
      <c r="P16" s="17">
        <v>0</v>
      </c>
      <c r="Q16" s="17">
        <v>124.08690242420181</v>
      </c>
      <c r="R16" s="17">
        <v>97.83774998831295</v>
      </c>
      <c r="S16" s="17">
        <v>0</v>
      </c>
      <c r="T16" s="38"/>
      <c r="U16" s="17">
        <v>0</v>
      </c>
      <c r="V16" s="17">
        <v>11.931432925404019</v>
      </c>
      <c r="W16" s="17">
        <v>2.3862865850808039</v>
      </c>
      <c r="X16" s="38"/>
      <c r="Y16" s="17">
        <v>0</v>
      </c>
      <c r="Z16" s="17">
        <v>0</v>
      </c>
      <c r="AA16" s="17">
        <v>0</v>
      </c>
      <c r="AB16" s="17">
        <v>0</v>
      </c>
    </row>
    <row r="17" spans="1:30" ht="13.5" customHeight="1" x14ac:dyDescent="0.2">
      <c r="A17" s="26">
        <f>A16+1</f>
        <v>4</v>
      </c>
      <c r="C17" s="1"/>
      <c r="D17" s="26"/>
      <c r="F17" s="139">
        <f>SUM(H17:AB17)</f>
        <v>1</v>
      </c>
      <c r="H17" s="159">
        <f t="shared" ref="H17:AB17" si="1">H16/$F16</f>
        <v>0.87880942771592951</v>
      </c>
      <c r="I17" s="159">
        <f t="shared" si="1"/>
        <v>1.9496326654285766E-2</v>
      </c>
      <c r="J17" s="159">
        <f t="shared" si="1"/>
        <v>7.7255310731663501E-2</v>
      </c>
      <c r="K17" s="159">
        <f t="shared" si="1"/>
        <v>8.0789867431804961E-3</v>
      </c>
      <c r="L17" s="159">
        <f t="shared" si="1"/>
        <v>0</v>
      </c>
      <c r="M17" s="159">
        <f t="shared" si="1"/>
        <v>4.9483793801980546E-3</v>
      </c>
      <c r="N17" s="159">
        <f t="shared" si="1"/>
        <v>0</v>
      </c>
      <c r="O17" s="159">
        <f t="shared" si="1"/>
        <v>1.4138226800565867E-3</v>
      </c>
      <c r="P17" s="159">
        <f t="shared" si="1"/>
        <v>0</v>
      </c>
      <c r="Q17" s="159">
        <f t="shared" si="1"/>
        <v>5.2513413830673232E-3</v>
      </c>
      <c r="R17" s="159">
        <f t="shared" si="1"/>
        <v>4.140480705880004E-3</v>
      </c>
      <c r="S17" s="159">
        <f t="shared" si="1"/>
        <v>0</v>
      </c>
      <c r="T17" s="156"/>
      <c r="U17" s="159">
        <f t="shared" si="1"/>
        <v>0</v>
      </c>
      <c r="V17" s="159">
        <f t="shared" si="1"/>
        <v>5.0493667144878101E-4</v>
      </c>
      <c r="W17" s="156">
        <f t="shared" si="1"/>
        <v>1.0098733428975621E-4</v>
      </c>
      <c r="X17" s="156"/>
      <c r="Y17" s="156">
        <f t="shared" si="1"/>
        <v>0</v>
      </c>
      <c r="Z17" s="156">
        <f t="shared" si="1"/>
        <v>0</v>
      </c>
      <c r="AA17" s="156">
        <f t="shared" si="1"/>
        <v>0</v>
      </c>
      <c r="AB17" s="156">
        <f t="shared" si="1"/>
        <v>0</v>
      </c>
    </row>
    <row r="18" spans="1:30" ht="13.5" customHeight="1" x14ac:dyDescent="0.2">
      <c r="D18" s="26"/>
      <c r="Y18" s="6"/>
      <c r="Z18" s="6"/>
      <c r="AA18" s="6"/>
      <c r="AB18" s="6"/>
    </row>
    <row r="19" spans="1:30" ht="13.5" customHeight="1" x14ac:dyDescent="0.2">
      <c r="A19" s="26">
        <f>A17+1</f>
        <v>5</v>
      </c>
      <c r="C19" s="26" t="s">
        <v>464</v>
      </c>
      <c r="D19" s="26" t="s">
        <v>496</v>
      </c>
      <c r="F19" s="35">
        <f>SUM(H19:AB19)</f>
        <v>1007</v>
      </c>
      <c r="H19" s="17">
        <v>0</v>
      </c>
      <c r="I19" s="17">
        <v>0</v>
      </c>
      <c r="J19" s="17">
        <v>765</v>
      </c>
      <c r="K19" s="17">
        <v>80</v>
      </c>
      <c r="L19" s="17">
        <v>0</v>
      </c>
      <c r="M19" s="17">
        <v>49</v>
      </c>
      <c r="N19" s="17">
        <v>0</v>
      </c>
      <c r="O19" s="17">
        <v>14</v>
      </c>
      <c r="P19" s="17">
        <v>0</v>
      </c>
      <c r="Q19" s="17">
        <v>52</v>
      </c>
      <c r="R19" s="17">
        <v>41</v>
      </c>
      <c r="S19" s="17">
        <v>0</v>
      </c>
      <c r="T19" s="38"/>
      <c r="U19" s="17">
        <v>0</v>
      </c>
      <c r="V19" s="17">
        <v>5</v>
      </c>
      <c r="W19" s="17">
        <v>1</v>
      </c>
      <c r="X19" s="38"/>
      <c r="Y19" s="17">
        <v>0</v>
      </c>
      <c r="Z19" s="17">
        <v>0</v>
      </c>
      <c r="AA19" s="17">
        <v>0</v>
      </c>
      <c r="AB19" s="17">
        <v>0</v>
      </c>
    </row>
    <row r="20" spans="1:30" ht="13.5" customHeight="1" x14ac:dyDescent="0.2">
      <c r="A20" s="26">
        <f>A19+1</f>
        <v>6</v>
      </c>
      <c r="C20" s="1"/>
      <c r="D20" s="26"/>
      <c r="F20" s="139">
        <f>SUM(H20:AB20)</f>
        <v>1</v>
      </c>
      <c r="H20" s="159">
        <f t="shared" ref="H20:AB20" si="2">H19/$F19</f>
        <v>0</v>
      </c>
      <c r="I20" s="159">
        <f t="shared" si="2"/>
        <v>0</v>
      </c>
      <c r="J20" s="159">
        <f t="shared" si="2"/>
        <v>0.75968222442899702</v>
      </c>
      <c r="K20" s="159">
        <f t="shared" si="2"/>
        <v>7.9443892750744788E-2</v>
      </c>
      <c r="L20" s="159">
        <f t="shared" si="2"/>
        <v>0</v>
      </c>
      <c r="M20" s="159">
        <f t="shared" si="2"/>
        <v>4.8659384309831182E-2</v>
      </c>
      <c r="N20" s="159">
        <f t="shared" si="2"/>
        <v>0</v>
      </c>
      <c r="O20" s="159">
        <f t="shared" si="2"/>
        <v>1.3902681231380337E-2</v>
      </c>
      <c r="P20" s="159">
        <f t="shared" si="2"/>
        <v>0</v>
      </c>
      <c r="Q20" s="159">
        <f t="shared" si="2"/>
        <v>5.1638530287984111E-2</v>
      </c>
      <c r="R20" s="159">
        <f t="shared" si="2"/>
        <v>4.0714995034756701E-2</v>
      </c>
      <c r="S20" s="159">
        <f t="shared" si="2"/>
        <v>0</v>
      </c>
      <c r="T20" s="156"/>
      <c r="U20" s="159">
        <f t="shared" si="2"/>
        <v>0</v>
      </c>
      <c r="V20" s="159">
        <f t="shared" si="2"/>
        <v>4.9652432969215492E-3</v>
      </c>
      <c r="W20" s="156">
        <f t="shared" si="2"/>
        <v>9.930486593843098E-4</v>
      </c>
      <c r="X20" s="156"/>
      <c r="Y20" s="156">
        <f t="shared" si="2"/>
        <v>0</v>
      </c>
      <c r="Z20" s="156">
        <f t="shared" si="2"/>
        <v>0</v>
      </c>
      <c r="AA20" s="156">
        <f t="shared" si="2"/>
        <v>0</v>
      </c>
      <c r="AB20" s="156">
        <f t="shared" si="2"/>
        <v>0</v>
      </c>
    </row>
    <row r="21" spans="1:30" ht="13.5" customHeight="1" x14ac:dyDescent="0.2">
      <c r="D21" s="26"/>
      <c r="Y21" s="6"/>
      <c r="Z21" s="6"/>
      <c r="AA21" s="6"/>
      <c r="AB21" s="6"/>
    </row>
    <row r="22" spans="1:30" ht="13.5" customHeight="1" x14ac:dyDescent="0.2">
      <c r="A22" s="26">
        <f>A20+1</f>
        <v>7</v>
      </c>
      <c r="C22" s="26" t="s">
        <v>465</v>
      </c>
      <c r="D22" s="26" t="s">
        <v>495</v>
      </c>
      <c r="F22" s="35">
        <f>SUM(H22:AB22)</f>
        <v>16614.585424649998</v>
      </c>
      <c r="H22" s="17">
        <v>5535.0742286214781</v>
      </c>
      <c r="I22" s="17">
        <v>3979.290748460227</v>
      </c>
      <c r="J22" s="17">
        <v>1771.0156653917325</v>
      </c>
      <c r="K22" s="17">
        <v>2380.1240220162686</v>
      </c>
      <c r="L22" s="17">
        <v>48.0209802109351</v>
      </c>
      <c r="M22" s="17">
        <v>559.25637286030542</v>
      </c>
      <c r="N22" s="17">
        <v>35.150236674370468</v>
      </c>
      <c r="O22" s="17">
        <v>1628.3690656640586</v>
      </c>
      <c r="P22" s="17">
        <v>38.202250569334112</v>
      </c>
      <c r="Q22" s="17">
        <v>287.06229677508571</v>
      </c>
      <c r="R22" s="17">
        <v>33.198114550035569</v>
      </c>
      <c r="S22" s="17">
        <v>0</v>
      </c>
      <c r="T22" s="38"/>
      <c r="U22" s="17">
        <v>0</v>
      </c>
      <c r="V22" s="17">
        <v>168.911243977694</v>
      </c>
      <c r="W22" s="17">
        <v>150.91019887847068</v>
      </c>
      <c r="X22" s="38"/>
      <c r="Y22" s="17">
        <v>0</v>
      </c>
      <c r="Z22" s="17">
        <v>0</v>
      </c>
      <c r="AA22" s="17">
        <v>0</v>
      </c>
      <c r="AB22" s="17">
        <v>0</v>
      </c>
      <c r="AD22" s="26"/>
    </row>
    <row r="23" spans="1:30" ht="13.5" customHeight="1" x14ac:dyDescent="0.2">
      <c r="A23" s="26">
        <f>A22+1</f>
        <v>8</v>
      </c>
      <c r="C23" s="1"/>
      <c r="D23" s="26"/>
      <c r="F23" s="139">
        <f>SUM(H23:AB23)</f>
        <v>0.99999999999999989</v>
      </c>
      <c r="H23" s="159">
        <f t="shared" ref="H23:AB23" si="3">H22/$F22</f>
        <v>0.33314549157569967</v>
      </c>
      <c r="I23" s="159">
        <f t="shared" si="3"/>
        <v>0.23950587070059584</v>
      </c>
      <c r="J23" s="159">
        <f t="shared" si="3"/>
        <v>0.10659403290100695</v>
      </c>
      <c r="K23" s="159">
        <f t="shared" si="3"/>
        <v>0.14325509551896676</v>
      </c>
      <c r="L23" s="159">
        <f t="shared" si="3"/>
        <v>2.8902906081357555E-3</v>
      </c>
      <c r="M23" s="159">
        <f t="shared" si="3"/>
        <v>3.3660567421114972E-2</v>
      </c>
      <c r="N23" s="159">
        <f t="shared" si="3"/>
        <v>2.1156252639455155E-3</v>
      </c>
      <c r="O23" s="159">
        <f t="shared" si="3"/>
        <v>9.8008407916585841E-2</v>
      </c>
      <c r="P23" s="159">
        <f t="shared" si="3"/>
        <v>2.2993201210218506E-3</v>
      </c>
      <c r="Q23" s="159">
        <f t="shared" si="3"/>
        <v>1.7277728540201175E-2</v>
      </c>
      <c r="R23" s="159">
        <f t="shared" si="3"/>
        <v>1.998130780969211E-3</v>
      </c>
      <c r="S23" s="159">
        <f t="shared" si="3"/>
        <v>0</v>
      </c>
      <c r="T23" s="156"/>
      <c r="U23" s="159">
        <f t="shared" si="3"/>
        <v>0</v>
      </c>
      <c r="V23" s="159">
        <f t="shared" si="3"/>
        <v>1.0166443498920603E-2</v>
      </c>
      <c r="W23" s="156">
        <f t="shared" si="3"/>
        <v>9.0829951528357041E-3</v>
      </c>
      <c r="X23" s="156"/>
      <c r="Y23" s="156">
        <f t="shared" si="3"/>
        <v>0</v>
      </c>
      <c r="Z23" s="156">
        <f t="shared" si="3"/>
        <v>0</v>
      </c>
      <c r="AA23" s="156">
        <f t="shared" si="3"/>
        <v>0</v>
      </c>
      <c r="AB23" s="156">
        <f t="shared" si="3"/>
        <v>0</v>
      </c>
    </row>
    <row r="24" spans="1:30" ht="13.5" customHeight="1" x14ac:dyDescent="0.2">
      <c r="D24" s="26"/>
      <c r="Y24" s="6"/>
      <c r="Z24" s="6"/>
      <c r="AA24" s="6"/>
      <c r="AB24" s="6"/>
    </row>
    <row r="25" spans="1:30" ht="13.5" customHeight="1" x14ac:dyDescent="0.2">
      <c r="A25" s="26">
        <f>A23+1</f>
        <v>9</v>
      </c>
      <c r="C25" s="26" t="s">
        <v>459</v>
      </c>
      <c r="D25" s="26" t="s">
        <v>495</v>
      </c>
      <c r="F25" s="35">
        <f>SUM(H25:AB25)</f>
        <v>32154.404883630974</v>
      </c>
      <c r="H25" s="17">
        <v>19603.765229532157</v>
      </c>
      <c r="I25" s="17">
        <v>6832.5972978716518</v>
      </c>
      <c r="J25" s="17">
        <v>3830.2645256262854</v>
      </c>
      <c r="K25" s="17">
        <v>732.19711848956263</v>
      </c>
      <c r="L25" s="17">
        <v>14.772685377842318</v>
      </c>
      <c r="M25" s="17">
        <v>320.89211558781869</v>
      </c>
      <c r="N25" s="17">
        <v>20.168628123382547</v>
      </c>
      <c r="O25" s="17">
        <v>153.06571754176616</v>
      </c>
      <c r="P25" s="17">
        <v>3.0185144449188863</v>
      </c>
      <c r="Q25" s="17">
        <v>327.72460937525904</v>
      </c>
      <c r="R25" s="17">
        <v>287.534011639038</v>
      </c>
      <c r="S25" s="17">
        <v>0</v>
      </c>
      <c r="T25" s="38"/>
      <c r="U25" s="17">
        <v>0</v>
      </c>
      <c r="V25" s="17">
        <v>9.9347911153460871</v>
      </c>
      <c r="W25" s="17">
        <v>18.469638905946479</v>
      </c>
      <c r="X25" s="38"/>
      <c r="Y25" s="17">
        <v>0</v>
      </c>
      <c r="Z25" s="17">
        <v>0</v>
      </c>
      <c r="AA25" s="17">
        <v>0</v>
      </c>
      <c r="AB25" s="17">
        <v>0</v>
      </c>
    </row>
    <row r="26" spans="1:30" ht="13.5" customHeight="1" x14ac:dyDescent="0.2">
      <c r="A26" s="26">
        <f>A25+1</f>
        <v>10</v>
      </c>
      <c r="C26" s="1"/>
      <c r="D26" s="26"/>
      <c r="F26" s="139">
        <f>SUM(H26:AB26)</f>
        <v>1</v>
      </c>
      <c r="H26" s="159">
        <f t="shared" ref="H26:AB26" si="4">H25/$F25</f>
        <v>0.60967588423668684</v>
      </c>
      <c r="I26" s="159">
        <f t="shared" si="4"/>
        <v>0.21249335270235278</v>
      </c>
      <c r="J26" s="159">
        <f t="shared" si="4"/>
        <v>0.11912098947215098</v>
      </c>
      <c r="K26" s="159">
        <f t="shared" si="4"/>
        <v>2.2771285027337152E-2</v>
      </c>
      <c r="L26" s="159">
        <f t="shared" si="4"/>
        <v>4.5942960012184005E-4</v>
      </c>
      <c r="M26" s="159">
        <f t="shared" si="4"/>
        <v>9.9797249163574801E-3</v>
      </c>
      <c r="N26" s="159">
        <f t="shared" si="4"/>
        <v>6.272430852436614E-4</v>
      </c>
      <c r="O26" s="159">
        <f t="shared" si="4"/>
        <v>4.7603343335297799E-3</v>
      </c>
      <c r="P26" s="159">
        <f t="shared" si="4"/>
        <v>9.3875612247936165E-5</v>
      </c>
      <c r="Q26" s="159">
        <f t="shared" si="4"/>
        <v>1.0192215049891831E-2</v>
      </c>
      <c r="R26" s="159">
        <f t="shared" si="4"/>
        <v>8.9422899499973195E-3</v>
      </c>
      <c r="S26" s="159">
        <f t="shared" si="4"/>
        <v>0</v>
      </c>
      <c r="T26" s="156"/>
      <c r="U26" s="159">
        <f t="shared" si="4"/>
        <v>0</v>
      </c>
      <c r="V26" s="159">
        <f t="shared" si="4"/>
        <v>3.0897138825304918E-4</v>
      </c>
      <c r="W26" s="156">
        <f t="shared" si="4"/>
        <v>5.7440462582931907E-4</v>
      </c>
      <c r="X26" s="156"/>
      <c r="Y26" s="156">
        <f t="shared" si="4"/>
        <v>0</v>
      </c>
      <c r="Z26" s="156">
        <f t="shared" si="4"/>
        <v>0</v>
      </c>
      <c r="AA26" s="156">
        <f t="shared" si="4"/>
        <v>0</v>
      </c>
      <c r="AB26" s="156">
        <f t="shared" si="4"/>
        <v>0</v>
      </c>
    </row>
    <row r="27" spans="1:30" ht="13.5" customHeight="1" x14ac:dyDescent="0.2">
      <c r="D27" s="26"/>
      <c r="Y27" s="6"/>
      <c r="Z27" s="6"/>
      <c r="AA27" s="6"/>
      <c r="AB27" s="6"/>
    </row>
    <row r="28" spans="1:30" ht="13.5" customHeight="1" x14ac:dyDescent="0.2">
      <c r="A28" s="26">
        <f>A26+1</f>
        <v>11</v>
      </c>
      <c r="C28" s="26" t="s">
        <v>458</v>
      </c>
      <c r="D28" s="26" t="s">
        <v>495</v>
      </c>
      <c r="F28" s="35">
        <f>SUM(H28:AB28)</f>
        <v>150927.52176876733</v>
      </c>
      <c r="H28" s="17">
        <v>109342.22341933315</v>
      </c>
      <c r="I28" s="17">
        <v>24662.023177879015</v>
      </c>
      <c r="J28" s="17">
        <v>9925.6225376718776</v>
      </c>
      <c r="K28" s="17">
        <v>3089.5210286576184</v>
      </c>
      <c r="L28" s="17">
        <v>62.333654383587088</v>
      </c>
      <c r="M28" s="17">
        <v>1212.5541321835967</v>
      </c>
      <c r="N28" s="17">
        <v>76.211138209748398</v>
      </c>
      <c r="O28" s="17">
        <v>726.10409452879912</v>
      </c>
      <c r="P28" s="17">
        <v>14.319050229205487</v>
      </c>
      <c r="Q28" s="17">
        <v>981.40805540857878</v>
      </c>
      <c r="R28" s="17">
        <v>692.12430664186002</v>
      </c>
      <c r="S28" s="17">
        <v>0</v>
      </c>
      <c r="T28" s="38"/>
      <c r="U28" s="17">
        <v>0</v>
      </c>
      <c r="V28" s="17">
        <v>50.042962750004548</v>
      </c>
      <c r="W28" s="17">
        <v>93.034210890312877</v>
      </c>
      <c r="X28" s="38"/>
      <c r="Y28" s="17">
        <v>0</v>
      </c>
      <c r="Z28" s="17">
        <v>0</v>
      </c>
      <c r="AA28" s="17">
        <v>0</v>
      </c>
      <c r="AB28" s="17">
        <v>0</v>
      </c>
    </row>
    <row r="29" spans="1:30" ht="13.5" customHeight="1" x14ac:dyDescent="0.2">
      <c r="A29" s="26">
        <f>A28+1</f>
        <v>12</v>
      </c>
      <c r="C29" s="1"/>
      <c r="D29" s="26"/>
      <c r="F29" s="139">
        <f>SUM(H29:AB29)</f>
        <v>1.0000000000000002</v>
      </c>
      <c r="H29" s="159">
        <f t="shared" ref="H29:AB29" si="5">H28/$F$28</f>
        <v>0.72446842125224797</v>
      </c>
      <c r="I29" s="159">
        <f t="shared" si="5"/>
        <v>0.16340308837551276</v>
      </c>
      <c r="J29" s="159">
        <f t="shared" si="5"/>
        <v>6.5764165616385734E-2</v>
      </c>
      <c r="K29" s="159">
        <f t="shared" si="5"/>
        <v>2.0470229633737739E-2</v>
      </c>
      <c r="L29" s="159">
        <f t="shared" si="5"/>
        <v>4.1300389520134757E-4</v>
      </c>
      <c r="M29" s="159">
        <f t="shared" si="5"/>
        <v>8.0340160493811309E-3</v>
      </c>
      <c r="N29" s="159">
        <f t="shared" si="5"/>
        <v>5.0495189556288992E-4</v>
      </c>
      <c r="O29" s="159">
        <f t="shared" si="5"/>
        <v>4.8109455851348759E-3</v>
      </c>
      <c r="P29" s="159">
        <f t="shared" si="5"/>
        <v>9.4873685470986421E-5</v>
      </c>
      <c r="Q29" s="159">
        <f t="shared" si="5"/>
        <v>6.5025122251206914E-3</v>
      </c>
      <c r="R29" s="159">
        <f t="shared" si="5"/>
        <v>4.5858058128208593E-3</v>
      </c>
      <c r="S29" s="159">
        <f t="shared" si="5"/>
        <v>0</v>
      </c>
      <c r="T29" s="156"/>
      <c r="U29" s="159">
        <f t="shared" si="5"/>
        <v>0</v>
      </c>
      <c r="V29" s="159">
        <f t="shared" si="5"/>
        <v>3.3156949881330624E-4</v>
      </c>
      <c r="W29" s="156">
        <f t="shared" si="5"/>
        <v>6.1641647460990254E-4</v>
      </c>
      <c r="X29" s="156"/>
      <c r="Y29" s="156">
        <f t="shared" si="5"/>
        <v>0</v>
      </c>
      <c r="Z29" s="156">
        <f t="shared" si="5"/>
        <v>0</v>
      </c>
      <c r="AA29" s="156">
        <f t="shared" si="5"/>
        <v>0</v>
      </c>
      <c r="AB29" s="156">
        <f t="shared" si="5"/>
        <v>0</v>
      </c>
    </row>
    <row r="30" spans="1:30" ht="13.5" customHeight="1" x14ac:dyDescent="0.2">
      <c r="D30" s="26"/>
      <c r="Y30" s="6"/>
      <c r="Z30" s="6"/>
      <c r="AA30" s="6"/>
      <c r="AB30" s="6"/>
    </row>
    <row r="31" spans="1:30" ht="13.5" customHeight="1" x14ac:dyDescent="0.2">
      <c r="A31" s="26">
        <f>A29+1</f>
        <v>13</v>
      </c>
      <c r="C31" s="26" t="s">
        <v>456</v>
      </c>
      <c r="D31" s="26" t="s">
        <v>495</v>
      </c>
      <c r="F31" s="35">
        <f>SUM(H31:AB31)</f>
        <v>225038.48458823733</v>
      </c>
      <c r="H31" s="17">
        <v>90593.955606376723</v>
      </c>
      <c r="I31" s="17">
        <v>64383.250000000015</v>
      </c>
      <c r="J31" s="17">
        <v>17542.842676412591</v>
      </c>
      <c r="K31" s="17">
        <v>18373.342863881924</v>
      </c>
      <c r="L31" s="17">
        <v>0</v>
      </c>
      <c r="M31" s="17">
        <v>5147.7939827263854</v>
      </c>
      <c r="N31" s="17">
        <v>0</v>
      </c>
      <c r="O31" s="17">
        <v>24402.147000000001</v>
      </c>
      <c r="P31" s="17">
        <v>0</v>
      </c>
      <c r="Q31" s="17">
        <v>1.4</v>
      </c>
      <c r="R31" s="17">
        <v>18.816608186740801</v>
      </c>
      <c r="S31" s="17">
        <v>0</v>
      </c>
      <c r="T31" s="38"/>
      <c r="U31" s="17">
        <v>226.79119754350052</v>
      </c>
      <c r="V31" s="17">
        <v>1746.8475905824182</v>
      </c>
      <c r="W31" s="17">
        <v>2601.29706252702</v>
      </c>
      <c r="X31" s="38"/>
      <c r="Y31" s="17">
        <v>0</v>
      </c>
      <c r="Z31" s="17">
        <v>0</v>
      </c>
      <c r="AA31" s="17">
        <v>0</v>
      </c>
      <c r="AB31" s="17">
        <v>0</v>
      </c>
    </row>
    <row r="32" spans="1:30" ht="13.5" customHeight="1" x14ac:dyDescent="0.2">
      <c r="A32" s="26">
        <f>A31+1</f>
        <v>14</v>
      </c>
      <c r="C32" s="1"/>
      <c r="D32" s="26"/>
      <c r="F32" s="139">
        <f>SUM(H32:AB32)</f>
        <v>1</v>
      </c>
      <c r="H32" s="159">
        <f t="shared" ref="H32:AB32" si="6">H31/$F31</f>
        <v>0.40257094590794285</v>
      </c>
      <c r="I32" s="159">
        <f t="shared" si="6"/>
        <v>0.2860988426837518</v>
      </c>
      <c r="J32" s="159">
        <f t="shared" si="6"/>
        <v>7.7954856070558284E-2</v>
      </c>
      <c r="K32" s="159">
        <f t="shared" si="6"/>
        <v>8.1645336785396622E-2</v>
      </c>
      <c r="L32" s="159">
        <f t="shared" si="6"/>
        <v>0</v>
      </c>
      <c r="M32" s="159">
        <f t="shared" si="6"/>
        <v>2.2875171738494095E-2</v>
      </c>
      <c r="N32" s="159">
        <f t="shared" si="6"/>
        <v>0</v>
      </c>
      <c r="O32" s="159">
        <f t="shared" si="6"/>
        <v>0.10843543958558763</v>
      </c>
      <c r="P32" s="159">
        <f t="shared" si="6"/>
        <v>0</v>
      </c>
      <c r="Q32" s="159">
        <f t="shared" si="6"/>
        <v>6.2211581390695936E-6</v>
      </c>
      <c r="R32" s="159">
        <f t="shared" si="6"/>
        <v>8.3615067979018632E-5</v>
      </c>
      <c r="S32" s="159">
        <f t="shared" si="6"/>
        <v>0</v>
      </c>
      <c r="T32" s="156"/>
      <c r="U32" s="159">
        <f t="shared" si="6"/>
        <v>1.0077885031907774E-3</v>
      </c>
      <c r="V32" s="159">
        <f t="shared" si="6"/>
        <v>7.7624393613327999E-3</v>
      </c>
      <c r="W32" s="156">
        <f t="shared" si="6"/>
        <v>1.1559343137626996E-2</v>
      </c>
      <c r="X32" s="156"/>
      <c r="Y32" s="156">
        <f t="shared" si="6"/>
        <v>0</v>
      </c>
      <c r="Z32" s="156">
        <f t="shared" si="6"/>
        <v>0</v>
      </c>
      <c r="AA32" s="156">
        <f t="shared" si="6"/>
        <v>0</v>
      </c>
      <c r="AB32" s="156">
        <f t="shared" si="6"/>
        <v>0</v>
      </c>
    </row>
    <row r="33" spans="1:28" ht="13.5" customHeight="1" x14ac:dyDescent="0.2">
      <c r="D33" s="26"/>
      <c r="Y33" s="6"/>
      <c r="Z33" s="6"/>
      <c r="AA33" s="6"/>
      <c r="AB33" s="6"/>
    </row>
    <row r="34" spans="1:28" ht="13.5" customHeight="1" x14ac:dyDescent="0.2">
      <c r="A34" s="26">
        <f>A32+1</f>
        <v>15</v>
      </c>
      <c r="C34" s="26" t="s">
        <v>455</v>
      </c>
      <c r="D34" s="26" t="s">
        <v>495</v>
      </c>
      <c r="F34" s="35">
        <f>SUM(H34:AB34)</f>
        <v>167984.14392039488</v>
      </c>
      <c r="G34" s="17"/>
      <c r="H34" s="17">
        <v>90593.955606376723</v>
      </c>
      <c r="I34" s="17">
        <v>64383.250000000015</v>
      </c>
      <c r="J34" s="17">
        <v>10274.135663481273</v>
      </c>
      <c r="K34" s="17">
        <v>1874.6013167582169</v>
      </c>
      <c r="L34" s="17">
        <v>0</v>
      </c>
      <c r="M34" s="17">
        <v>629.41113684316861</v>
      </c>
      <c r="N34" s="17">
        <v>0</v>
      </c>
      <c r="O34" s="17">
        <v>0</v>
      </c>
      <c r="P34" s="17">
        <v>0</v>
      </c>
      <c r="Q34" s="17">
        <v>0</v>
      </c>
      <c r="R34" s="17">
        <v>13.137366186676918</v>
      </c>
      <c r="S34" s="17">
        <v>0</v>
      </c>
      <c r="T34" s="38"/>
      <c r="U34" s="17">
        <v>0</v>
      </c>
      <c r="V34" s="17">
        <v>215.65283074876902</v>
      </c>
      <c r="W34" s="17">
        <v>0</v>
      </c>
      <c r="X34" s="38"/>
      <c r="Y34" s="17">
        <v>0</v>
      </c>
      <c r="Z34" s="17">
        <v>0</v>
      </c>
      <c r="AA34" s="17">
        <v>0</v>
      </c>
      <c r="AB34" s="17">
        <v>0</v>
      </c>
    </row>
    <row r="35" spans="1:28" ht="13.5" customHeight="1" x14ac:dyDescent="0.2">
      <c r="A35" s="26">
        <f>A34+1</f>
        <v>16</v>
      </c>
      <c r="C35" s="1"/>
      <c r="D35" s="26"/>
      <c r="F35" s="139">
        <f>SUM(H35:AB35)</f>
        <v>0.99999999999999989</v>
      </c>
      <c r="H35" s="159">
        <f t="shared" ref="H35:AB35" si="7">H34/$F34</f>
        <v>0.5393006357154031</v>
      </c>
      <c r="I35" s="159">
        <f t="shared" si="7"/>
        <v>0.38326980450315745</v>
      </c>
      <c r="J35" s="159">
        <f t="shared" si="7"/>
        <v>6.116134192016378E-2</v>
      </c>
      <c r="K35" s="159">
        <f t="shared" si="7"/>
        <v>1.115939441074011E-2</v>
      </c>
      <c r="L35" s="159">
        <f t="shared" si="7"/>
        <v>0</v>
      </c>
      <c r="M35" s="159">
        <f t="shared" si="7"/>
        <v>3.7468484950665161E-3</v>
      </c>
      <c r="N35" s="159">
        <f t="shared" si="7"/>
        <v>0</v>
      </c>
      <c r="O35" s="159">
        <f t="shared" si="7"/>
        <v>0</v>
      </c>
      <c r="P35" s="159">
        <f t="shared" si="7"/>
        <v>0</v>
      </c>
      <c r="Q35" s="159">
        <f t="shared" si="7"/>
        <v>0</v>
      </c>
      <c r="R35" s="159">
        <f t="shared" si="7"/>
        <v>7.8205989446852278E-5</v>
      </c>
      <c r="S35" s="159">
        <f t="shared" si="7"/>
        <v>0</v>
      </c>
      <c r="T35" s="156"/>
      <c r="U35" s="159">
        <f t="shared" si="7"/>
        <v>0</v>
      </c>
      <c r="V35" s="159">
        <f t="shared" si="7"/>
        <v>1.2837689660219573E-3</v>
      </c>
      <c r="W35" s="156">
        <f t="shared" si="7"/>
        <v>0</v>
      </c>
      <c r="X35" s="156"/>
      <c r="Y35" s="156">
        <f t="shared" si="7"/>
        <v>0</v>
      </c>
      <c r="Z35" s="156">
        <f t="shared" si="7"/>
        <v>0</v>
      </c>
      <c r="AA35" s="156">
        <f t="shared" si="7"/>
        <v>0</v>
      </c>
      <c r="AB35" s="156">
        <f t="shared" si="7"/>
        <v>0</v>
      </c>
    </row>
    <row r="36" spans="1:28" ht="13.5" customHeight="1" x14ac:dyDescent="0.2">
      <c r="D36" s="26"/>
    </row>
    <row r="37" spans="1:28" ht="13.5" customHeight="1" x14ac:dyDescent="0.2">
      <c r="D37" s="26"/>
    </row>
    <row r="41" spans="1:28" ht="13.5" customHeight="1" x14ac:dyDescent="0.2">
      <c r="C41" s="1"/>
      <c r="F41" s="1"/>
      <c r="G41" s="1"/>
      <c r="H41" s="1"/>
      <c r="I41" s="1"/>
      <c r="J41" s="1"/>
      <c r="K41" s="1"/>
      <c r="L41" s="1"/>
      <c r="M41" s="1"/>
      <c r="N41" s="1"/>
    </row>
    <row r="42" spans="1:28" ht="13.5" customHeight="1" x14ac:dyDescent="0.2">
      <c r="D42" s="26"/>
      <c r="E42" s="26"/>
      <c r="F42" s="19"/>
      <c r="G42" s="19"/>
      <c r="K42" s="135" t="s">
        <v>0</v>
      </c>
      <c r="W42" s="135" t="s">
        <v>0</v>
      </c>
    </row>
    <row r="43" spans="1:28" ht="13.5" customHeight="1" x14ac:dyDescent="0.2">
      <c r="D43" s="26"/>
      <c r="E43" s="26"/>
      <c r="F43" s="19"/>
      <c r="G43" s="19"/>
      <c r="K43" s="135" t="s">
        <v>527</v>
      </c>
      <c r="W43" s="135" t="s">
        <v>526</v>
      </c>
    </row>
    <row r="45" spans="1:28" ht="13.5" customHeight="1" x14ac:dyDescent="0.2">
      <c r="A45" s="26" t="s">
        <v>3</v>
      </c>
      <c r="C45" s="1"/>
      <c r="D45" s="26"/>
      <c r="H45" s="242" t="s">
        <v>40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6"/>
      <c r="U45" s="242" t="s">
        <v>41</v>
      </c>
      <c r="V45" s="242"/>
      <c r="W45" s="242"/>
      <c r="X45" s="26"/>
      <c r="Y45" s="242" t="s">
        <v>42</v>
      </c>
      <c r="Z45" s="242"/>
      <c r="AA45" s="242"/>
      <c r="AB45" s="242"/>
    </row>
    <row r="46" spans="1:28" ht="13.5" customHeight="1" x14ac:dyDescent="0.2">
      <c r="A46" s="116" t="s">
        <v>5</v>
      </c>
      <c r="C46" s="116" t="s">
        <v>511</v>
      </c>
      <c r="D46" s="116"/>
      <c r="F46" s="18" t="s">
        <v>82</v>
      </c>
      <c r="H46" s="116" t="s">
        <v>43</v>
      </c>
      <c r="I46" s="116" t="s">
        <v>44</v>
      </c>
      <c r="J46" s="116" t="s">
        <v>45</v>
      </c>
      <c r="K46" s="116" t="s">
        <v>48</v>
      </c>
      <c r="L46" s="116" t="s">
        <v>49</v>
      </c>
      <c r="M46" s="116" t="s">
        <v>50</v>
      </c>
      <c r="N46" s="116" t="s">
        <v>51</v>
      </c>
      <c r="O46" s="116" t="s">
        <v>52</v>
      </c>
      <c r="P46" s="116" t="s">
        <v>53</v>
      </c>
      <c r="Q46" s="116" t="s">
        <v>54</v>
      </c>
      <c r="R46" s="116" t="s">
        <v>55</v>
      </c>
      <c r="S46" s="116" t="s">
        <v>56</v>
      </c>
      <c r="T46" s="26"/>
      <c r="U46" s="116" t="s">
        <v>57</v>
      </c>
      <c r="V46" s="116" t="s">
        <v>58</v>
      </c>
      <c r="W46" s="162" t="s">
        <v>59</v>
      </c>
      <c r="X46" s="26"/>
      <c r="Y46" s="163" t="s">
        <v>60</v>
      </c>
      <c r="Z46" s="116" t="s">
        <v>61</v>
      </c>
      <c r="AA46" s="116" t="s">
        <v>62</v>
      </c>
      <c r="AB46" s="116" t="s">
        <v>63</v>
      </c>
    </row>
    <row r="47" spans="1:28" ht="13.5" customHeight="1" x14ac:dyDescent="0.2">
      <c r="C47" s="1"/>
      <c r="D47" s="26"/>
      <c r="F47" s="26" t="s">
        <v>64</v>
      </c>
      <c r="G47" s="26"/>
      <c r="H47" s="26" t="s">
        <v>13</v>
      </c>
      <c r="I47" s="26" t="s">
        <v>14</v>
      </c>
      <c r="J47" s="26" t="s">
        <v>15</v>
      </c>
      <c r="K47" s="26" t="s">
        <v>16</v>
      </c>
      <c r="L47" s="26" t="s">
        <v>65</v>
      </c>
      <c r="M47" s="26" t="s">
        <v>66</v>
      </c>
      <c r="N47" s="26" t="s">
        <v>67</v>
      </c>
      <c r="O47" s="26" t="s">
        <v>68</v>
      </c>
      <c r="P47" s="26" t="s">
        <v>69</v>
      </c>
      <c r="Q47" s="26" t="s">
        <v>70</v>
      </c>
      <c r="R47" s="26" t="s">
        <v>71</v>
      </c>
      <c r="S47" s="26" t="s">
        <v>72</v>
      </c>
      <c r="T47" s="26"/>
      <c r="U47" s="26" t="s">
        <v>73</v>
      </c>
      <c r="V47" s="26" t="s">
        <v>74</v>
      </c>
      <c r="W47" s="26" t="s">
        <v>75</v>
      </c>
      <c r="X47" s="26"/>
      <c r="Y47" s="26" t="s">
        <v>76</v>
      </c>
      <c r="Z47" s="119" t="s">
        <v>77</v>
      </c>
      <c r="AA47" s="119" t="s">
        <v>78</v>
      </c>
      <c r="AB47" s="104" t="s">
        <v>79</v>
      </c>
    </row>
    <row r="48" spans="1:28" ht="13.5" customHeight="1" x14ac:dyDescent="0.2">
      <c r="C48" s="1"/>
      <c r="D48" s="26"/>
    </row>
    <row r="49" spans="1:28" ht="13.5" customHeight="1" x14ac:dyDescent="0.2">
      <c r="A49" s="26">
        <f>A35+1</f>
        <v>17</v>
      </c>
      <c r="C49" s="26" t="s">
        <v>457</v>
      </c>
      <c r="D49" s="26" t="s">
        <v>495</v>
      </c>
      <c r="F49" s="35">
        <f>SUM(H49:AB49)</f>
        <v>164969.00885246359</v>
      </c>
      <c r="H49" s="17">
        <v>90593.955606376723</v>
      </c>
      <c r="I49" s="17">
        <v>64383.250000000015</v>
      </c>
      <c r="J49" s="17">
        <v>7699.0644861178716</v>
      </c>
      <c r="K49" s="17">
        <v>1070.7471456764554</v>
      </c>
      <c r="L49" s="17">
        <v>125.73075442079353</v>
      </c>
      <c r="M49" s="17">
        <v>14.238999999998555</v>
      </c>
      <c r="N49" s="17">
        <v>258.50491313992683</v>
      </c>
      <c r="O49" s="17">
        <v>0</v>
      </c>
      <c r="P49" s="17">
        <v>630.53767603938797</v>
      </c>
      <c r="Q49" s="17">
        <v>184.90330975464926</v>
      </c>
      <c r="R49" s="17">
        <v>8.0759609377615789</v>
      </c>
      <c r="S49" s="17">
        <v>0</v>
      </c>
      <c r="T49" s="38"/>
      <c r="U49" s="17">
        <v>0</v>
      </c>
      <c r="V49" s="17">
        <v>0</v>
      </c>
      <c r="W49" s="17">
        <v>0</v>
      </c>
      <c r="X49" s="38"/>
      <c r="Y49" s="17">
        <v>0</v>
      </c>
      <c r="Z49" s="17">
        <v>0</v>
      </c>
      <c r="AA49" s="17">
        <v>0</v>
      </c>
      <c r="AB49" s="17">
        <v>0</v>
      </c>
    </row>
    <row r="50" spans="1:28" ht="13.5" customHeight="1" x14ac:dyDescent="0.2">
      <c r="A50" s="26">
        <f>A49+1</f>
        <v>18</v>
      </c>
      <c r="C50" s="1"/>
      <c r="D50" s="26"/>
      <c r="F50" s="139">
        <f>SUM(H50:AB50)</f>
        <v>1.0000000000000002</v>
      </c>
      <c r="H50" s="159">
        <f t="shared" ref="H50:AB50" si="8">H49/$F49</f>
        <v>0.549157421970071</v>
      </c>
      <c r="I50" s="159">
        <f t="shared" si="8"/>
        <v>0.39027481857261903</v>
      </c>
      <c r="J50" s="159">
        <f t="shared" si="8"/>
        <v>4.6669762640105091E-2</v>
      </c>
      <c r="K50" s="159">
        <f t="shared" si="8"/>
        <v>6.490595737494274E-3</v>
      </c>
      <c r="L50" s="159">
        <f t="shared" si="8"/>
        <v>7.6214772274735591E-4</v>
      </c>
      <c r="M50" s="159">
        <f t="shared" si="8"/>
        <v>8.6313181482061826E-5</v>
      </c>
      <c r="N50" s="159">
        <f t="shared" si="8"/>
        <v>1.5669907635264696E-3</v>
      </c>
      <c r="O50" s="159">
        <f t="shared" si="8"/>
        <v>0</v>
      </c>
      <c r="P50" s="159">
        <f t="shared" si="8"/>
        <v>3.8221583582604625E-3</v>
      </c>
      <c r="Q50" s="159">
        <f t="shared" si="8"/>
        <v>1.1208366410203354E-3</v>
      </c>
      <c r="R50" s="159">
        <f t="shared" si="8"/>
        <v>4.8954412673862502E-5</v>
      </c>
      <c r="S50" s="159">
        <f t="shared" si="8"/>
        <v>0</v>
      </c>
      <c r="T50" s="156"/>
      <c r="U50" s="159">
        <f t="shared" si="8"/>
        <v>0</v>
      </c>
      <c r="V50" s="159">
        <f t="shared" si="8"/>
        <v>0</v>
      </c>
      <c r="W50" s="156">
        <f t="shared" si="8"/>
        <v>0</v>
      </c>
      <c r="X50" s="156"/>
      <c r="Y50" s="156">
        <f t="shared" si="8"/>
        <v>0</v>
      </c>
      <c r="Z50" s="156">
        <f t="shared" si="8"/>
        <v>0</v>
      </c>
      <c r="AA50" s="156">
        <f t="shared" si="8"/>
        <v>0</v>
      </c>
      <c r="AB50" s="156">
        <f t="shared" si="8"/>
        <v>0</v>
      </c>
    </row>
    <row r="51" spans="1:28" ht="13.5" customHeight="1" x14ac:dyDescent="0.2">
      <c r="D51" s="26"/>
    </row>
    <row r="52" spans="1:28" ht="13.5" customHeight="1" x14ac:dyDescent="0.2">
      <c r="A52" s="26">
        <f>A50+1</f>
        <v>19</v>
      </c>
      <c r="C52" s="26" t="s">
        <v>461</v>
      </c>
      <c r="D52" s="26" t="s">
        <v>495</v>
      </c>
      <c r="F52" s="35">
        <f>SUM(H52:AB52)</f>
        <v>1399556810.309479</v>
      </c>
      <c r="H52" s="17">
        <v>1116775241.7807016</v>
      </c>
      <c r="I52" s="17">
        <v>258195747.43923885</v>
      </c>
      <c r="J52" s="17">
        <v>14072914.155329969</v>
      </c>
      <c r="K52" s="17">
        <v>4770830.3726107217</v>
      </c>
      <c r="L52" s="17">
        <v>0</v>
      </c>
      <c r="M52" s="17">
        <v>1538527.4804888885</v>
      </c>
      <c r="N52" s="17">
        <v>53448.966800000002</v>
      </c>
      <c r="O52" s="17">
        <v>932811.64501367521</v>
      </c>
      <c r="P52" s="17">
        <v>0</v>
      </c>
      <c r="Q52" s="17">
        <v>1641962.7232457059</v>
      </c>
      <c r="R52" s="17">
        <v>1362402.6593830751</v>
      </c>
      <c r="S52" s="17">
        <v>0</v>
      </c>
      <c r="T52" s="38"/>
      <c r="U52" s="17">
        <v>0</v>
      </c>
      <c r="V52" s="17">
        <v>108105.42</v>
      </c>
      <c r="W52" s="17">
        <v>104817.66666666667</v>
      </c>
      <c r="X52" s="38"/>
      <c r="Y52" s="17">
        <v>0</v>
      </c>
      <c r="Z52" s="17">
        <v>0</v>
      </c>
      <c r="AA52" s="17">
        <v>0</v>
      </c>
      <c r="AB52" s="17">
        <v>0</v>
      </c>
    </row>
    <row r="53" spans="1:28" ht="13.5" customHeight="1" x14ac:dyDescent="0.2">
      <c r="A53" s="26">
        <f>A52+1</f>
        <v>20</v>
      </c>
      <c r="C53" s="1"/>
      <c r="D53" s="26"/>
      <c r="F53" s="139">
        <f>SUM(H53:AB53)</f>
        <v>1.0000000000000002</v>
      </c>
      <c r="H53" s="159">
        <f t="shared" ref="H53:AB53" si="9">H52/$F52</f>
        <v>0.79794920331512165</v>
      </c>
      <c r="I53" s="159">
        <f t="shared" si="9"/>
        <v>0.18448393486945697</v>
      </c>
      <c r="J53" s="159">
        <f t="shared" si="9"/>
        <v>1.0055264674978128E-2</v>
      </c>
      <c r="K53" s="159">
        <f t="shared" si="9"/>
        <v>3.4088150887964064E-3</v>
      </c>
      <c r="L53" s="159">
        <f t="shared" si="9"/>
        <v>0</v>
      </c>
      <c r="M53" s="159">
        <f t="shared" si="9"/>
        <v>1.0992961980219149E-3</v>
      </c>
      <c r="N53" s="159">
        <f t="shared" si="9"/>
        <v>3.8189922985820792E-5</v>
      </c>
      <c r="O53" s="159">
        <f t="shared" si="9"/>
        <v>6.6650502369203994E-4</v>
      </c>
      <c r="P53" s="159">
        <f t="shared" si="9"/>
        <v>0</v>
      </c>
      <c r="Q53" s="159">
        <f t="shared" si="9"/>
        <v>1.1732019101694234E-3</v>
      </c>
      <c r="R53" s="159">
        <f t="shared" si="9"/>
        <v>9.7345291691432797E-4</v>
      </c>
      <c r="S53" s="159">
        <f t="shared" si="9"/>
        <v>0</v>
      </c>
      <c r="T53" s="156"/>
      <c r="U53" s="159">
        <f t="shared" si="9"/>
        <v>0</v>
      </c>
      <c r="V53" s="159">
        <f t="shared" si="9"/>
        <v>7.724260937724638E-5</v>
      </c>
      <c r="W53" s="156">
        <f t="shared" si="9"/>
        <v>7.4893470486195348E-5</v>
      </c>
      <c r="X53" s="156"/>
      <c r="Y53" s="156">
        <f t="shared" si="9"/>
        <v>0</v>
      </c>
      <c r="Z53" s="156">
        <f t="shared" si="9"/>
        <v>0</v>
      </c>
      <c r="AA53" s="156">
        <f t="shared" si="9"/>
        <v>0</v>
      </c>
      <c r="AB53" s="156">
        <f t="shared" si="9"/>
        <v>0</v>
      </c>
    </row>
    <row r="54" spans="1:28" ht="13.5" customHeight="1" x14ac:dyDescent="0.2">
      <c r="D54" s="26"/>
    </row>
    <row r="55" spans="1:28" ht="13.5" customHeight="1" x14ac:dyDescent="0.2">
      <c r="A55" s="26">
        <f>A53+1</f>
        <v>21</v>
      </c>
      <c r="C55" s="26" t="s">
        <v>462</v>
      </c>
      <c r="D55" s="26" t="s">
        <v>495</v>
      </c>
      <c r="F55" s="35">
        <f>SUM(H55:AB55)</f>
        <v>525359910.57182533</v>
      </c>
      <c r="H55" s="17">
        <v>0</v>
      </c>
      <c r="I55" s="17">
        <v>406363087.56531596</v>
      </c>
      <c r="J55" s="17">
        <v>46357254.993743464</v>
      </c>
      <c r="K55" s="17">
        <v>35109374.361662835</v>
      </c>
      <c r="L55" s="17">
        <v>0</v>
      </c>
      <c r="M55" s="17">
        <v>4412504.2898531258</v>
      </c>
      <c r="N55" s="17">
        <v>31653.494010303588</v>
      </c>
      <c r="O55" s="17">
        <v>21292271.427984316</v>
      </c>
      <c r="P55" s="17">
        <v>65504.268591263957</v>
      </c>
      <c r="Q55" s="17">
        <v>5190353.2223832691</v>
      </c>
      <c r="R55" s="17">
        <v>2273903.2336842106</v>
      </c>
      <c r="S55" s="17">
        <v>0</v>
      </c>
      <c r="T55" s="38"/>
      <c r="U55" s="17">
        <v>0</v>
      </c>
      <c r="V55" s="17">
        <v>769124.95438400004</v>
      </c>
      <c r="W55" s="17">
        <v>3494878.760212617</v>
      </c>
      <c r="X55" s="38"/>
      <c r="Y55" s="17">
        <v>0</v>
      </c>
      <c r="Z55" s="17">
        <v>0</v>
      </c>
      <c r="AA55" s="17">
        <v>0</v>
      </c>
      <c r="AB55" s="17">
        <v>0</v>
      </c>
    </row>
    <row r="56" spans="1:28" ht="13.5" customHeight="1" x14ac:dyDescent="0.2">
      <c r="A56" s="26">
        <f>A55+1</f>
        <v>22</v>
      </c>
      <c r="C56" s="1"/>
      <c r="D56" s="26"/>
      <c r="F56" s="139">
        <f>SUM(H56:AB56)</f>
        <v>1</v>
      </c>
      <c r="H56" s="159">
        <f t="shared" ref="H56:AB56" si="10">H55/$F55</f>
        <v>0</v>
      </c>
      <c r="I56" s="159">
        <f t="shared" si="10"/>
        <v>0.77349466411133683</v>
      </c>
      <c r="J56" s="159">
        <f t="shared" si="10"/>
        <v>8.8239041580630215E-2</v>
      </c>
      <c r="K56" s="159">
        <f t="shared" si="10"/>
        <v>6.682918444128752E-2</v>
      </c>
      <c r="L56" s="159">
        <f t="shared" si="10"/>
        <v>0</v>
      </c>
      <c r="M56" s="159">
        <f t="shared" si="10"/>
        <v>8.3990121839528226E-3</v>
      </c>
      <c r="N56" s="159">
        <f t="shared" si="10"/>
        <v>6.0251064790707958E-5</v>
      </c>
      <c r="O56" s="159">
        <f t="shared" si="10"/>
        <v>4.052892312397581E-2</v>
      </c>
      <c r="P56" s="159">
        <f t="shared" si="10"/>
        <v>1.2468455866753551E-4</v>
      </c>
      <c r="Q56" s="159">
        <f t="shared" si="10"/>
        <v>9.8796141805602474E-3</v>
      </c>
      <c r="R56" s="159">
        <f t="shared" si="10"/>
        <v>4.3282770305202618E-3</v>
      </c>
      <c r="S56" s="159">
        <f t="shared" si="10"/>
        <v>0</v>
      </c>
      <c r="T56" s="156"/>
      <c r="U56" s="159">
        <f t="shared" si="10"/>
        <v>0</v>
      </c>
      <c r="V56" s="159">
        <f t="shared" si="10"/>
        <v>1.463996279325634E-3</v>
      </c>
      <c r="W56" s="156">
        <f t="shared" si="10"/>
        <v>6.6523514449525357E-3</v>
      </c>
      <c r="X56" s="156"/>
      <c r="Y56" s="156">
        <f t="shared" si="10"/>
        <v>0</v>
      </c>
      <c r="Z56" s="156">
        <f t="shared" si="10"/>
        <v>0</v>
      </c>
      <c r="AA56" s="156">
        <f t="shared" si="10"/>
        <v>0</v>
      </c>
      <c r="AB56" s="156">
        <f t="shared" si="10"/>
        <v>0</v>
      </c>
    </row>
    <row r="57" spans="1:28" ht="13.5" customHeight="1" x14ac:dyDescent="0.2">
      <c r="D57" s="26"/>
    </row>
    <row r="58" spans="1:28" ht="13.5" customHeight="1" x14ac:dyDescent="0.2">
      <c r="A58" s="26">
        <f>A56+1</f>
        <v>23</v>
      </c>
      <c r="C58" s="26" t="s">
        <v>460</v>
      </c>
      <c r="D58" s="26" t="s">
        <v>495</v>
      </c>
      <c r="F58" s="35">
        <f>SUM(H58:AB58)</f>
        <v>3922421.0899160812</v>
      </c>
      <c r="H58" s="17">
        <v>3836305.907460629</v>
      </c>
      <c r="I58" s="17">
        <v>85108.182455451926</v>
      </c>
      <c r="J58" s="17">
        <v>765</v>
      </c>
      <c r="K58" s="17">
        <v>80</v>
      </c>
      <c r="L58" s="17">
        <v>0</v>
      </c>
      <c r="M58" s="17">
        <v>49</v>
      </c>
      <c r="N58" s="17">
        <v>0</v>
      </c>
      <c r="O58" s="17">
        <v>14</v>
      </c>
      <c r="P58" s="17">
        <v>0</v>
      </c>
      <c r="Q58" s="17">
        <v>52</v>
      </c>
      <c r="R58" s="17">
        <v>41</v>
      </c>
      <c r="S58" s="17">
        <v>0</v>
      </c>
      <c r="T58" s="38"/>
      <c r="U58" s="17">
        <v>0</v>
      </c>
      <c r="V58" s="17">
        <v>5</v>
      </c>
      <c r="W58" s="17">
        <v>1</v>
      </c>
      <c r="X58" s="38"/>
      <c r="Y58" s="17">
        <v>0</v>
      </c>
      <c r="Z58" s="17">
        <v>0</v>
      </c>
      <c r="AA58" s="17">
        <v>0</v>
      </c>
      <c r="AB58" s="17">
        <v>0</v>
      </c>
    </row>
    <row r="59" spans="1:28" ht="13.5" customHeight="1" x14ac:dyDescent="0.2">
      <c r="A59" s="26">
        <f>A58+1</f>
        <v>24</v>
      </c>
      <c r="C59" s="164"/>
      <c r="D59" s="26"/>
      <c r="F59" s="139">
        <f>SUM(H59:AB59)</f>
        <v>1</v>
      </c>
      <c r="H59" s="159">
        <f t="shared" ref="H59:AB59" si="11">H58/$F58</f>
        <v>0.97804540091913117</v>
      </c>
      <c r="I59" s="159">
        <f t="shared" si="11"/>
        <v>2.1697869888128912E-2</v>
      </c>
      <c r="J59" s="159">
        <f t="shared" si="11"/>
        <v>1.9503260421648583E-4</v>
      </c>
      <c r="K59" s="159">
        <f t="shared" si="11"/>
        <v>2.039556645401159E-5</v>
      </c>
      <c r="L59" s="159">
        <f t="shared" si="11"/>
        <v>0</v>
      </c>
      <c r="M59" s="159">
        <f t="shared" si="11"/>
        <v>1.2492284453082098E-5</v>
      </c>
      <c r="N59" s="159">
        <f t="shared" si="11"/>
        <v>0</v>
      </c>
      <c r="O59" s="159">
        <f t="shared" si="11"/>
        <v>3.5692241294520283E-6</v>
      </c>
      <c r="P59" s="159">
        <f t="shared" si="11"/>
        <v>0</v>
      </c>
      <c r="Q59" s="159">
        <f t="shared" si="11"/>
        <v>1.3257118195107532E-5</v>
      </c>
      <c r="R59" s="159">
        <f t="shared" si="11"/>
        <v>1.045272780768094E-5</v>
      </c>
      <c r="S59" s="159">
        <f t="shared" si="11"/>
        <v>0</v>
      </c>
      <c r="T59" s="156"/>
      <c r="U59" s="159">
        <f t="shared" si="11"/>
        <v>0</v>
      </c>
      <c r="V59" s="159">
        <f t="shared" si="11"/>
        <v>1.2747229033757244E-6</v>
      </c>
      <c r="W59" s="156">
        <f t="shared" si="11"/>
        <v>2.5494458067514484E-7</v>
      </c>
      <c r="X59" s="156"/>
      <c r="Y59" s="156">
        <f t="shared" si="11"/>
        <v>0</v>
      </c>
      <c r="Z59" s="156">
        <f t="shared" si="11"/>
        <v>0</v>
      </c>
      <c r="AA59" s="156">
        <f t="shared" si="11"/>
        <v>0</v>
      </c>
      <c r="AB59" s="156">
        <f t="shared" si="11"/>
        <v>0</v>
      </c>
    </row>
    <row r="60" spans="1:28" ht="13.5" customHeight="1" x14ac:dyDescent="0.2">
      <c r="D60" s="26"/>
      <c r="F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</row>
    <row r="61" spans="1:28" ht="13.5" customHeight="1" x14ac:dyDescent="0.2">
      <c r="D61" s="26"/>
    </row>
  </sheetData>
  <mergeCells count="6">
    <mergeCell ref="H9:S9"/>
    <mergeCell ref="U9:W9"/>
    <mergeCell ref="Y9:AB9"/>
    <mergeCell ref="H45:S45"/>
    <mergeCell ref="U45:W45"/>
    <mergeCell ref="Y45:AB45"/>
  </mergeCells>
  <pageMargins left="0.7" right="0.7" top="0.75" bottom="0.75" header="0.3" footer="0.3"/>
  <pageSetup scale="64" firstPageNumber="11" fitToHeight="0" pageOrder="overThenDown" orientation="landscape" useFirstPageNumber="1" r:id="rId1"/>
  <headerFooter differentFirst="1">
    <oddHeader>&amp;R&amp;"Arial,Regular"&amp;10Filed: 2025-02-28
EB-2025-0064
Phase 3 Exhibit 7
Tab 3
Schedule 6
Attachment 12
Page 25 of 26</oddHeader>
    <firstHeader>&amp;R&amp;"Arial,Regular"&amp;10Filed: 2025-02-28
EB-2025-0064
Phase 3 Exhibit 7
Tab 3
Schedule 6
Attachment 12
Page 23 of 26</firstHeader>
  </headerFooter>
  <rowBreaks count="1" manualBreakCount="1">
    <brk id="36" max="16383" man="1"/>
  </rowBreaks>
  <colBreaks count="1" manualBreakCount="1">
    <brk id="1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C648-7A97-4932-B6EA-B111471E5419}">
  <sheetPr>
    <pageSetUpPr fitToPage="1"/>
  </sheetPr>
  <dimension ref="A5:U106"/>
  <sheetViews>
    <sheetView view="pageLayout" topLeftCell="D1" zoomScaleNormal="60" zoomScaleSheetLayoutView="80" workbookViewId="0">
      <selection activeCell="O114" sqref="O114"/>
    </sheetView>
  </sheetViews>
  <sheetFormatPr defaultColWidth="8.7109375" defaultRowHeight="15" x14ac:dyDescent="0.25"/>
  <cols>
    <col min="1" max="1" width="5" style="1" customWidth="1"/>
    <col min="2" max="2" width="6.42578125" style="1" customWidth="1"/>
    <col min="3" max="3" width="1.7109375" customWidth="1"/>
    <col min="4" max="4" width="41.28515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7109375" customWidth="1"/>
  </cols>
  <sheetData>
    <row r="5" spans="2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2:21" x14ac:dyDescent="0.25">
      <c r="B7" s="244" t="s">
        <v>528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</row>
    <row r="8" spans="2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25">
      <c r="B9" s="168"/>
      <c r="D9" s="168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25">
      <c r="B10" s="26" t="s">
        <v>3</v>
      </c>
      <c r="F10" s="26" t="s">
        <v>529</v>
      </c>
      <c r="H10" s="26" t="s">
        <v>402</v>
      </c>
      <c r="I10" s="26" t="s">
        <v>402</v>
      </c>
      <c r="J10" s="26" t="s">
        <v>402</v>
      </c>
      <c r="K10" s="26" t="s">
        <v>402</v>
      </c>
      <c r="L10" s="26" t="s">
        <v>402</v>
      </c>
      <c r="M10" s="26" t="s">
        <v>402</v>
      </c>
      <c r="N10" s="26" t="s">
        <v>402</v>
      </c>
      <c r="O10" s="26" t="s">
        <v>402</v>
      </c>
      <c r="P10" s="26" t="s">
        <v>402</v>
      </c>
      <c r="Q10" s="26" t="s">
        <v>402</v>
      </c>
      <c r="R10" s="26" t="s">
        <v>402</v>
      </c>
      <c r="S10" s="26" t="s">
        <v>402</v>
      </c>
      <c r="T10" s="26" t="s">
        <v>402</v>
      </c>
      <c r="U10" s="26" t="s">
        <v>402</v>
      </c>
    </row>
    <row r="11" spans="2:21" x14ac:dyDescent="0.25">
      <c r="B11" s="169" t="s">
        <v>5</v>
      </c>
      <c r="D11" s="2" t="s">
        <v>6</v>
      </c>
      <c r="F11" s="116" t="s">
        <v>82</v>
      </c>
      <c r="H11" s="116" t="s">
        <v>403</v>
      </c>
      <c r="I11" s="116" t="s">
        <v>404</v>
      </c>
      <c r="J11" s="116" t="s">
        <v>405</v>
      </c>
      <c r="K11" s="116" t="s">
        <v>406</v>
      </c>
      <c r="L11" s="116" t="s">
        <v>407</v>
      </c>
      <c r="M11" s="116" t="s">
        <v>408</v>
      </c>
      <c r="N11" s="116" t="s">
        <v>409</v>
      </c>
      <c r="O11" s="116" t="s">
        <v>410</v>
      </c>
      <c r="P11" s="116" t="s">
        <v>411</v>
      </c>
      <c r="Q11" s="116" t="s">
        <v>412</v>
      </c>
      <c r="R11" s="163" t="s">
        <v>413</v>
      </c>
      <c r="S11" s="116" t="s">
        <v>414</v>
      </c>
      <c r="T11" s="116" t="s">
        <v>415</v>
      </c>
      <c r="U11" s="116" t="s">
        <v>416</v>
      </c>
    </row>
    <row r="12" spans="2:21" x14ac:dyDescent="0.25">
      <c r="F12" s="104" t="s">
        <v>64</v>
      </c>
      <c r="H12" s="104" t="s">
        <v>13</v>
      </c>
      <c r="I12" s="104" t="s">
        <v>14</v>
      </c>
      <c r="J12" s="104" t="s">
        <v>530</v>
      </c>
      <c r="K12" s="104" t="s">
        <v>16</v>
      </c>
      <c r="L12" s="104" t="s">
        <v>531</v>
      </c>
      <c r="M12" s="104" t="s">
        <v>66</v>
      </c>
      <c r="N12" s="104" t="s">
        <v>67</v>
      </c>
      <c r="O12" s="104" t="s">
        <v>68</v>
      </c>
      <c r="P12" s="104" t="s">
        <v>69</v>
      </c>
      <c r="Q12" s="104" t="s">
        <v>70</v>
      </c>
      <c r="R12" s="104" t="s">
        <v>71</v>
      </c>
      <c r="S12" s="104" t="s">
        <v>72</v>
      </c>
      <c r="T12" s="104" t="s">
        <v>73</v>
      </c>
      <c r="U12" s="104" t="s">
        <v>74</v>
      </c>
    </row>
    <row r="13" spans="2:21" x14ac:dyDescent="0.25">
      <c r="F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</row>
    <row r="14" spans="2:21" x14ac:dyDescent="0.25">
      <c r="D14" s="170" t="s">
        <v>532</v>
      </c>
    </row>
    <row r="15" spans="2:21" x14ac:dyDescent="0.25">
      <c r="B15" s="171">
        <v>1</v>
      </c>
      <c r="D15" s="172" t="s">
        <v>533</v>
      </c>
      <c r="F15" s="5">
        <f>SUM(H15:U15)</f>
        <v>2794059.0934874858</v>
      </c>
      <c r="H15" s="5">
        <v>2008034.8923416664</v>
      </c>
      <c r="I15" s="5">
        <v>519601.30093255709</v>
      </c>
      <c r="J15" s="5">
        <v>114481.02919470986</v>
      </c>
      <c r="K15" s="5">
        <v>68326.381592463877</v>
      </c>
      <c r="L15" s="5">
        <v>326.77596454524792</v>
      </c>
      <c r="M15" s="5">
        <v>10731.872817020849</v>
      </c>
      <c r="N15" s="5">
        <v>611.31620603289605</v>
      </c>
      <c r="O15" s="5">
        <v>49016.583865422661</v>
      </c>
      <c r="P15" s="5">
        <v>1195.4909890995555</v>
      </c>
      <c r="Q15" s="5">
        <v>4110.2448132753743</v>
      </c>
      <c r="R15" s="5">
        <v>2677.1374215590617</v>
      </c>
      <c r="S15" s="5">
        <v>1729.0833066048351</v>
      </c>
      <c r="T15" s="5">
        <v>5050.4065562032783</v>
      </c>
      <c r="U15" s="5">
        <v>8166.5774863244515</v>
      </c>
    </row>
    <row r="16" spans="2:21" x14ac:dyDescent="0.25">
      <c r="B16" s="171">
        <f>MAX(B$15:B15)+1</f>
        <v>2</v>
      </c>
      <c r="D16" s="172" t="s">
        <v>534</v>
      </c>
      <c r="F16" s="5">
        <f>ROUND(SUM(H16:U16),0)</f>
        <v>0</v>
      </c>
      <c r="H16" s="5">
        <v>1570.7223678304326</v>
      </c>
      <c r="I16" s="5">
        <v>573.56844229206604</v>
      </c>
      <c r="J16" s="5">
        <v>-476.4506686199407</v>
      </c>
      <c r="K16" s="5">
        <v>-1137.6681404222254</v>
      </c>
      <c r="L16" s="5">
        <v>0</v>
      </c>
      <c r="M16" s="5">
        <v>0</v>
      </c>
      <c r="N16" s="5">
        <v>0</v>
      </c>
      <c r="O16" s="5">
        <v>-555.04553728179883</v>
      </c>
      <c r="P16" s="5">
        <v>0</v>
      </c>
      <c r="Q16" s="5">
        <v>5.8903016850743191</v>
      </c>
      <c r="R16" s="5">
        <v>1.2878889395519606</v>
      </c>
      <c r="S16" s="5">
        <v>0</v>
      </c>
      <c r="T16" s="5">
        <v>17.695345576839639</v>
      </c>
      <c r="U16" s="5">
        <v>0</v>
      </c>
    </row>
    <row r="17" spans="2:21" ht="15.75" thickBot="1" x14ac:dyDescent="0.3">
      <c r="B17" s="171">
        <f>MAX(B$15:B16)+1</f>
        <v>3</v>
      </c>
      <c r="D17" s="173" t="s">
        <v>535</v>
      </c>
      <c r="F17" s="174">
        <f>SUM(F15:F16)</f>
        <v>2794059.0934874858</v>
      </c>
      <c r="H17" s="174">
        <f t="shared" ref="H17:Q17" si="0">SUM(H15:H16)</f>
        <v>2009605.6147094967</v>
      </c>
      <c r="I17" s="174">
        <f t="shared" si="0"/>
        <v>520174.86937484914</v>
      </c>
      <c r="J17" s="174">
        <f t="shared" si="0"/>
        <v>114004.57852608991</v>
      </c>
      <c r="K17" s="174">
        <f t="shared" si="0"/>
        <v>67188.713452041644</v>
      </c>
      <c r="L17" s="174">
        <f t="shared" si="0"/>
        <v>326.77596454524792</v>
      </c>
      <c r="M17" s="174">
        <f t="shared" si="0"/>
        <v>10731.872817020849</v>
      </c>
      <c r="N17" s="174">
        <f t="shared" si="0"/>
        <v>611.31620603289605</v>
      </c>
      <c r="O17" s="174">
        <f t="shared" si="0"/>
        <v>48461.538328140865</v>
      </c>
      <c r="P17" s="174">
        <f t="shared" si="0"/>
        <v>1195.4909890995555</v>
      </c>
      <c r="Q17" s="174">
        <f t="shared" si="0"/>
        <v>4116.1351149604488</v>
      </c>
      <c r="R17" s="174">
        <f>SUM(R15:R16)</f>
        <v>2678.4253104986137</v>
      </c>
      <c r="S17" s="174">
        <f>SUM(S15:S16)</f>
        <v>1729.0833066048351</v>
      </c>
      <c r="T17" s="174">
        <f>SUM(T15:T16)</f>
        <v>5068.1019017801182</v>
      </c>
      <c r="U17" s="174">
        <f>SUM(U15:U16)</f>
        <v>8166.5774863244515</v>
      </c>
    </row>
    <row r="18" spans="2:21" ht="15.75" thickTop="1" x14ac:dyDescent="0.25">
      <c r="D18" s="173"/>
      <c r="F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2:21" x14ac:dyDescent="0.25">
      <c r="D19" s="170" t="s">
        <v>536</v>
      </c>
      <c r="F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2:21" x14ac:dyDescent="0.25">
      <c r="B20" s="171">
        <f>MAX(B$15:B19)+1</f>
        <v>4</v>
      </c>
      <c r="D20" s="175" t="s">
        <v>537</v>
      </c>
      <c r="F20" s="176">
        <f t="shared" ref="F20:F38" si="1">SUM(H20:U20)</f>
        <v>1489619.2902817191</v>
      </c>
      <c r="H20" s="176">
        <v>1339528.0048541937</v>
      </c>
      <c r="I20" s="176">
        <v>113612.53314010607</v>
      </c>
      <c r="J20" s="176">
        <v>22947.456555899884</v>
      </c>
      <c r="K20" s="176">
        <v>5701.9434817514421</v>
      </c>
      <c r="L20" s="176">
        <v>0</v>
      </c>
      <c r="M20" s="176">
        <v>1727.6656081647966</v>
      </c>
      <c r="N20" s="176">
        <v>13.910645521879745</v>
      </c>
      <c r="O20" s="176">
        <v>2325.9300775122197</v>
      </c>
      <c r="P20" s="176">
        <v>5.6544373695446728</v>
      </c>
      <c r="Q20" s="176">
        <v>1879.1985605521413</v>
      </c>
      <c r="R20" s="176">
        <v>1338.8757172879327</v>
      </c>
      <c r="S20" s="176">
        <v>0</v>
      </c>
      <c r="T20" s="176">
        <v>193.59353121547991</v>
      </c>
      <c r="U20" s="176">
        <v>344.52367214370162</v>
      </c>
    </row>
    <row r="21" spans="2:21" x14ac:dyDescent="0.25">
      <c r="B21" s="171"/>
      <c r="D21" s="177" t="s">
        <v>538</v>
      </c>
      <c r="F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2:21" x14ac:dyDescent="0.25">
      <c r="B22" s="171">
        <f>MAX(B$15:B21)+1</f>
        <v>5</v>
      </c>
      <c r="D22" s="179" t="s">
        <v>539</v>
      </c>
      <c r="F22" s="178">
        <f t="shared" si="1"/>
        <v>880365.86081694684</v>
      </c>
      <c r="H22" s="178">
        <v>469425.16732169566</v>
      </c>
      <c r="I22" s="178">
        <v>266026.81345870858</v>
      </c>
      <c r="J22" s="178">
        <v>58994.055854330436</v>
      </c>
      <c r="K22" s="178">
        <v>31765.348786931452</v>
      </c>
      <c r="L22" s="178">
        <v>325.56226410394765</v>
      </c>
      <c r="M22" s="178">
        <v>8990.0723514758192</v>
      </c>
      <c r="N22" s="178">
        <v>596.51716011652013</v>
      </c>
      <c r="O22" s="178">
        <v>33645.767519026267</v>
      </c>
      <c r="P22" s="178">
        <v>1188.8710135804145</v>
      </c>
      <c r="Q22" s="178">
        <v>1997.040729108362</v>
      </c>
      <c r="R22" s="178">
        <v>1325.5647695477528</v>
      </c>
      <c r="S22" s="178">
        <v>0</v>
      </c>
      <c r="T22" s="178">
        <v>2478.362840236789</v>
      </c>
      <c r="U22" s="178">
        <v>3606.7167480847165</v>
      </c>
    </row>
    <row r="23" spans="2:21" x14ac:dyDescent="0.25">
      <c r="B23" s="171">
        <f>MAX(B$15:B22)+1</f>
        <v>6</v>
      </c>
      <c r="D23" s="180" t="s">
        <v>335</v>
      </c>
      <c r="F23" s="178">
        <f t="shared" si="1"/>
        <v>18263.046018556895</v>
      </c>
      <c r="H23" s="178">
        <v>11303.323261414151</v>
      </c>
      <c r="I23" s="178">
        <v>6096.9501276969404</v>
      </c>
      <c r="J23" s="178">
        <v>600.83321942055386</v>
      </c>
      <c r="K23" s="178">
        <v>0</v>
      </c>
      <c r="L23" s="178">
        <v>0</v>
      </c>
      <c r="M23" s="178">
        <v>9.6583954691469547</v>
      </c>
      <c r="N23" s="178">
        <v>0.64708243918607711</v>
      </c>
      <c r="O23" s="178">
        <v>7.5263845377124676</v>
      </c>
      <c r="P23" s="178">
        <v>0.82550700625819806</v>
      </c>
      <c r="Q23" s="178">
        <v>8.4002014876614947E-2</v>
      </c>
      <c r="R23" s="178">
        <v>0</v>
      </c>
      <c r="S23" s="178">
        <v>243.19803855806865</v>
      </c>
      <c r="T23" s="178">
        <v>0</v>
      </c>
      <c r="U23" s="178">
        <v>0</v>
      </c>
    </row>
    <row r="24" spans="2:21" x14ac:dyDescent="0.25">
      <c r="B24" s="171">
        <f>MAX(B$15:B23)+1</f>
        <v>7</v>
      </c>
      <c r="D24" s="180" t="s">
        <v>336</v>
      </c>
      <c r="F24" s="178">
        <f t="shared" si="1"/>
        <v>39058.114006093783</v>
      </c>
      <c r="H24" s="178">
        <v>20280.142549667056</v>
      </c>
      <c r="I24" s="178">
        <v>14771.333459374353</v>
      </c>
      <c r="J24" s="178">
        <v>1812.492149799014</v>
      </c>
      <c r="K24" s="178">
        <v>0</v>
      </c>
      <c r="L24" s="178">
        <v>0</v>
      </c>
      <c r="M24" s="178">
        <v>4.4764619110855142</v>
      </c>
      <c r="N24" s="178">
        <v>0.24131795531018352</v>
      </c>
      <c r="O24" s="178">
        <v>6.9626183175295955</v>
      </c>
      <c r="P24" s="178">
        <v>0.14003114333803829</v>
      </c>
      <c r="Q24" s="178">
        <v>47.157560880713177</v>
      </c>
      <c r="R24" s="178">
        <v>0.58112687448105615</v>
      </c>
      <c r="S24" s="178">
        <v>0</v>
      </c>
      <c r="T24" s="178">
        <v>2134.5867301709104</v>
      </c>
      <c r="U24" s="178">
        <v>0</v>
      </c>
    </row>
    <row r="25" spans="2:21" x14ac:dyDescent="0.25">
      <c r="B25" s="171">
        <f>MAX(B$15:B24)+1</f>
        <v>8</v>
      </c>
      <c r="D25" s="180" t="s">
        <v>337</v>
      </c>
      <c r="F25" s="178">
        <f t="shared" si="1"/>
        <v>210175.69599005496</v>
      </c>
      <c r="H25" s="178">
        <v>111887.57583981002</v>
      </c>
      <c r="I25" s="178">
        <v>86999.455155623844</v>
      </c>
      <c r="J25" s="178">
        <v>11119.732639350776</v>
      </c>
      <c r="K25" s="178">
        <v>0</v>
      </c>
      <c r="L25" s="178">
        <v>0</v>
      </c>
      <c r="M25" s="178">
        <v>0</v>
      </c>
      <c r="N25" s="178">
        <v>0</v>
      </c>
      <c r="O25" s="178">
        <v>12.626684261142687</v>
      </c>
      <c r="P25" s="178">
        <v>0</v>
      </c>
      <c r="Q25" s="178">
        <v>129.49282685814993</v>
      </c>
      <c r="R25" s="178">
        <v>26.812844151012907</v>
      </c>
      <c r="S25" s="178">
        <v>0</v>
      </c>
      <c r="T25" s="178">
        <v>0</v>
      </c>
      <c r="U25" s="178">
        <v>0</v>
      </c>
    </row>
    <row r="26" spans="2:21" x14ac:dyDescent="0.25">
      <c r="B26" s="171">
        <f>MAX(B$15:B25)+1</f>
        <v>9</v>
      </c>
      <c r="D26" s="180" t="s">
        <v>338</v>
      </c>
      <c r="F26" s="178">
        <f t="shared" si="1"/>
        <v>132134.55208275409</v>
      </c>
      <c r="H26" s="178">
        <v>52999.331128017526</v>
      </c>
      <c r="I26" s="178">
        <v>32228.907839272495</v>
      </c>
      <c r="J26" s="178">
        <v>19249.098948457773</v>
      </c>
      <c r="K26" s="178">
        <v>24092.231637421177</v>
      </c>
      <c r="L26" s="178">
        <v>1.2137004413002557</v>
      </c>
      <c r="M26" s="178">
        <v>0</v>
      </c>
      <c r="N26" s="178">
        <v>0</v>
      </c>
      <c r="O26" s="178">
        <v>30.249603186000964</v>
      </c>
      <c r="P26" s="178">
        <v>0</v>
      </c>
      <c r="Q26" s="178">
        <v>154.80622497615613</v>
      </c>
      <c r="R26" s="178">
        <v>3.3274696614337955E-2</v>
      </c>
      <c r="S26" s="178">
        <v>0</v>
      </c>
      <c r="T26" s="178">
        <v>796.28677139973661</v>
      </c>
      <c r="U26" s="178">
        <v>2582.392954885318</v>
      </c>
    </row>
    <row r="27" spans="2:21" x14ac:dyDescent="0.25">
      <c r="B27" s="171">
        <f>MAX(B$15:B26)+1</f>
        <v>10</v>
      </c>
      <c r="D27" s="181" t="s">
        <v>540</v>
      </c>
      <c r="F27" s="182">
        <f t="shared" si="1"/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2">
        <v>0</v>
      </c>
      <c r="R27" s="182">
        <v>0</v>
      </c>
      <c r="S27" s="182">
        <v>0</v>
      </c>
      <c r="T27" s="182">
        <v>0</v>
      </c>
      <c r="U27" s="182">
        <v>0</v>
      </c>
    </row>
    <row r="28" spans="2:21" x14ac:dyDescent="0.25">
      <c r="B28" s="171"/>
      <c r="D28" s="183" t="s">
        <v>541</v>
      </c>
      <c r="F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</row>
    <row r="29" spans="2:21" x14ac:dyDescent="0.25">
      <c r="B29" s="171">
        <f>MAX(B$15:B28)+1</f>
        <v>11</v>
      </c>
      <c r="D29" s="185" t="s">
        <v>335</v>
      </c>
      <c r="F29" s="184">
        <f t="shared" si="1"/>
        <v>-2746.5056871813058</v>
      </c>
      <c r="H29" s="184">
        <v>-1737.8672110139992</v>
      </c>
      <c r="I29" s="184">
        <v>-880.56838182098397</v>
      </c>
      <c r="J29" s="184">
        <v>-119.63593938596514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-8.4341549603573611</v>
      </c>
      <c r="R29" s="184">
        <v>0</v>
      </c>
      <c r="S29" s="184">
        <v>0</v>
      </c>
      <c r="T29" s="184">
        <v>0</v>
      </c>
      <c r="U29" s="184">
        <v>0</v>
      </c>
    </row>
    <row r="30" spans="2:21" x14ac:dyDescent="0.25">
      <c r="B30" s="171">
        <f>MAX(B$15:B29)+1</f>
        <v>12</v>
      </c>
      <c r="D30" s="185" t="s">
        <v>336</v>
      </c>
      <c r="F30" s="184">
        <f t="shared" si="1"/>
        <v>-11387.602121465465</v>
      </c>
      <c r="H30" s="184">
        <v>-5746.6877389644815</v>
      </c>
      <c r="I30" s="184">
        <v>-3939.9054642935334</v>
      </c>
      <c r="J30" s="184">
        <v>-850.43916251411906</v>
      </c>
      <c r="K30" s="184">
        <v>0</v>
      </c>
      <c r="L30" s="184">
        <v>0</v>
      </c>
      <c r="M30" s="184">
        <v>0</v>
      </c>
      <c r="N30" s="184">
        <v>0</v>
      </c>
      <c r="O30" s="184">
        <v>0</v>
      </c>
      <c r="P30" s="184">
        <v>0</v>
      </c>
      <c r="Q30" s="184">
        <v>-93.940213458919004</v>
      </c>
      <c r="R30" s="184">
        <v>-20.824388622808677</v>
      </c>
      <c r="S30" s="184">
        <v>0</v>
      </c>
      <c r="T30" s="184">
        <v>-735.80515361160394</v>
      </c>
      <c r="U30" s="184">
        <v>0</v>
      </c>
    </row>
    <row r="31" spans="2:21" x14ac:dyDescent="0.25">
      <c r="B31" s="171">
        <f>MAX(B$15:B30)+1</f>
        <v>13</v>
      </c>
      <c r="D31" s="185" t="s">
        <v>337</v>
      </c>
      <c r="F31" s="184">
        <f t="shared" si="1"/>
        <v>-1105.4937154438535</v>
      </c>
      <c r="H31" s="184">
        <v>-569.00236544039672</v>
      </c>
      <c r="I31" s="184">
        <v>-450.461463706198</v>
      </c>
      <c r="J31" s="184">
        <v>-73.300739844075679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4">
        <v>0</v>
      </c>
      <c r="Q31" s="184">
        <v>-11.100104090479245</v>
      </c>
      <c r="R31" s="184">
        <v>-1.6290423627040111</v>
      </c>
      <c r="S31" s="184">
        <v>0</v>
      </c>
      <c r="T31" s="184">
        <v>0</v>
      </c>
      <c r="U31" s="184">
        <v>0</v>
      </c>
    </row>
    <row r="32" spans="2:21" x14ac:dyDescent="0.25">
      <c r="B32" s="171">
        <f>MAX(B$15:B31)+1</f>
        <v>14</v>
      </c>
      <c r="D32" s="185" t="s">
        <v>338</v>
      </c>
      <c r="F32" s="184">
        <f t="shared" si="1"/>
        <v>12432.475441299983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184">
        <v>12432.475441299983</v>
      </c>
      <c r="P32" s="184">
        <v>0</v>
      </c>
      <c r="Q32" s="184">
        <v>0</v>
      </c>
      <c r="R32" s="184">
        <v>0</v>
      </c>
      <c r="S32" s="184">
        <v>0</v>
      </c>
      <c r="T32" s="184">
        <v>0</v>
      </c>
      <c r="U32" s="184">
        <v>0</v>
      </c>
    </row>
    <row r="33" spans="2:21" x14ac:dyDescent="0.25">
      <c r="B33" s="171"/>
      <c r="D33" s="186" t="s">
        <v>542</v>
      </c>
      <c r="F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</row>
    <row r="34" spans="2:21" x14ac:dyDescent="0.25">
      <c r="B34" s="171">
        <f>MAX(B$15:B33)+1</f>
        <v>15</v>
      </c>
      <c r="D34" s="188" t="s">
        <v>335</v>
      </c>
      <c r="F34" s="187">
        <f t="shared" si="1"/>
        <v>1583.7518596719246</v>
      </c>
      <c r="H34" s="187">
        <v>1161.3589350129732</v>
      </c>
      <c r="I34" s="187">
        <v>389.14172572284616</v>
      </c>
      <c r="J34" s="187">
        <v>22.203987224520475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187">
        <v>11.047211711584872</v>
      </c>
      <c r="R34" s="187">
        <v>0</v>
      </c>
      <c r="S34" s="187">
        <v>0</v>
      </c>
      <c r="T34" s="187">
        <v>0</v>
      </c>
      <c r="U34" s="187">
        <v>0</v>
      </c>
    </row>
    <row r="35" spans="2:21" x14ac:dyDescent="0.25">
      <c r="B35" s="171">
        <f>MAX(B$15:B34)+1</f>
        <v>16</v>
      </c>
      <c r="D35" s="188" t="s">
        <v>336</v>
      </c>
      <c r="F35" s="187">
        <f t="shared" si="1"/>
        <v>2059.997877012016</v>
      </c>
      <c r="H35" s="187">
        <v>1287.8235990389646</v>
      </c>
      <c r="I35" s="187">
        <v>537.83108026708658</v>
      </c>
      <c r="J35" s="187">
        <v>57.007447513354066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187">
        <v>0.26968765381777554</v>
      </c>
      <c r="R35" s="187">
        <v>0.61536234706305526</v>
      </c>
      <c r="S35" s="187">
        <v>0</v>
      </c>
      <c r="T35" s="187">
        <v>176.45070019173028</v>
      </c>
      <c r="U35" s="187">
        <v>0</v>
      </c>
    </row>
    <row r="36" spans="2:21" x14ac:dyDescent="0.25">
      <c r="B36" s="171">
        <f>MAX(B$15:B35)+1</f>
        <v>17</v>
      </c>
      <c r="D36" s="188" t="s">
        <v>337</v>
      </c>
      <c r="F36" s="187">
        <f t="shared" si="1"/>
        <v>8805.9195162660199</v>
      </c>
      <c r="H36" s="187">
        <v>5613.4164445313108</v>
      </c>
      <c r="I36" s="187">
        <v>3079.9785867743562</v>
      </c>
      <c r="J36" s="187">
        <v>99.905838193784518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87">
        <v>0</v>
      </c>
      <c r="Q36" s="187">
        <v>7.6125125195163701</v>
      </c>
      <c r="R36" s="187">
        <v>5.0061342470527306</v>
      </c>
      <c r="S36" s="187">
        <v>0</v>
      </c>
      <c r="T36" s="187">
        <v>0</v>
      </c>
      <c r="U36" s="187">
        <v>0</v>
      </c>
    </row>
    <row r="37" spans="2:21" x14ac:dyDescent="0.25">
      <c r="B37" s="171">
        <f>MAX(B$15:B36)+1</f>
        <v>18</v>
      </c>
      <c r="D37" s="188" t="s">
        <v>338</v>
      </c>
      <c r="F37" s="187">
        <f t="shared" si="1"/>
        <v>6051.9721960058869</v>
      </c>
      <c r="H37" s="187">
        <v>4173.0280915344574</v>
      </c>
      <c r="I37" s="187">
        <v>1702.8601111232799</v>
      </c>
      <c r="J37" s="187">
        <v>145.16772764397209</v>
      </c>
      <c r="K37" s="187">
        <v>0</v>
      </c>
      <c r="L37" s="187">
        <v>0</v>
      </c>
      <c r="M37" s="187">
        <v>0</v>
      </c>
      <c r="N37" s="187">
        <v>0</v>
      </c>
      <c r="O37" s="187">
        <v>0</v>
      </c>
      <c r="P37" s="187">
        <v>0</v>
      </c>
      <c r="Q37" s="187">
        <v>2.9002711948854336</v>
      </c>
      <c r="R37" s="187">
        <v>3.3895123322163769</v>
      </c>
      <c r="S37" s="187">
        <v>0</v>
      </c>
      <c r="T37" s="187">
        <v>24.626482177075346</v>
      </c>
      <c r="U37" s="187">
        <v>0</v>
      </c>
    </row>
    <row r="38" spans="2:21" x14ac:dyDescent="0.25">
      <c r="B38" s="171">
        <f>MAX(B$15:B37)+1</f>
        <v>19</v>
      </c>
      <c r="D38" s="189" t="s">
        <v>543</v>
      </c>
      <c r="F38" s="190">
        <f t="shared" si="1"/>
        <v>8748.0189251950524</v>
      </c>
      <c r="G38" s="191"/>
      <c r="H38" s="192">
        <v>0</v>
      </c>
      <c r="I38" s="192">
        <v>0</v>
      </c>
      <c r="J38" s="192">
        <v>0</v>
      </c>
      <c r="K38" s="192">
        <v>5629.1895459375701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0">
        <v>1485.8852680467664</v>
      </c>
      <c r="T38" s="192">
        <v>0</v>
      </c>
      <c r="U38" s="192">
        <v>1632.9441112107161</v>
      </c>
    </row>
    <row r="39" spans="2:21" ht="15.75" thickBot="1" x14ac:dyDescent="0.3">
      <c r="B39" s="171">
        <f>MAX(B$15:B38)+1</f>
        <v>20</v>
      </c>
      <c r="D39" s="173" t="s">
        <v>535</v>
      </c>
      <c r="F39" s="174">
        <f>SUM(H39:U39)</f>
        <v>2794059.0934874862</v>
      </c>
      <c r="H39" s="174">
        <f>SUM(H20:H38)</f>
        <v>2009605.614709497</v>
      </c>
      <c r="I39" s="174">
        <f t="shared" ref="I39:U39" si="2">SUM(I20:I38)</f>
        <v>520174.86937484925</v>
      </c>
      <c r="J39" s="174">
        <f t="shared" si="2"/>
        <v>114004.57852608991</v>
      </c>
      <c r="K39" s="174">
        <f t="shared" si="2"/>
        <v>67188.713452041644</v>
      </c>
      <c r="L39" s="174">
        <f t="shared" si="2"/>
        <v>326.77596454524792</v>
      </c>
      <c r="M39" s="174">
        <f t="shared" si="2"/>
        <v>10731.872817020847</v>
      </c>
      <c r="N39" s="174">
        <f t="shared" si="2"/>
        <v>611.31620603289605</v>
      </c>
      <c r="O39" s="174">
        <f t="shared" si="2"/>
        <v>48461.53832814085</v>
      </c>
      <c r="P39" s="174">
        <f t="shared" si="2"/>
        <v>1195.4909890995555</v>
      </c>
      <c r="Q39" s="174">
        <f t="shared" si="2"/>
        <v>4116.1351149604479</v>
      </c>
      <c r="R39" s="174">
        <f t="shared" si="2"/>
        <v>2678.4253104986133</v>
      </c>
      <c r="S39" s="174">
        <f t="shared" si="2"/>
        <v>1729.0833066048351</v>
      </c>
      <c r="T39" s="174">
        <f t="shared" si="2"/>
        <v>5068.1019017801182</v>
      </c>
      <c r="U39" s="174">
        <f t="shared" si="2"/>
        <v>8166.5774863244524</v>
      </c>
    </row>
    <row r="40" spans="2:21" ht="15.75" thickTop="1" x14ac:dyDescent="0.25">
      <c r="D40" s="173"/>
    </row>
    <row r="41" spans="2:21" x14ac:dyDescent="0.25">
      <c r="D41" s="170" t="s">
        <v>544</v>
      </c>
    </row>
    <row r="42" spans="2:21" x14ac:dyDescent="0.25">
      <c r="B42" s="171">
        <f>MAX(B$15:B41)+1</f>
        <v>21</v>
      </c>
      <c r="D42" s="172" t="s">
        <v>545</v>
      </c>
      <c r="F42" s="5">
        <f>SUM(H42:U42)</f>
        <v>2314510.6673572641</v>
      </c>
      <c r="H42" s="5">
        <v>1453411.1958191856</v>
      </c>
      <c r="I42" s="5">
        <v>737284.23798136145</v>
      </c>
      <c r="J42" s="5">
        <v>66355.779726535286</v>
      </c>
      <c r="K42" s="5">
        <v>8867.5240544852513</v>
      </c>
      <c r="L42" s="5">
        <v>92.960068768486479</v>
      </c>
      <c r="M42" s="5">
        <v>862.32374375666654</v>
      </c>
      <c r="N42" s="5">
        <v>38.800320629607974</v>
      </c>
      <c r="O42" s="5">
        <v>3916.6344458039712</v>
      </c>
      <c r="P42" s="5">
        <v>42.169262887028175</v>
      </c>
      <c r="Q42" s="5">
        <v>5669.4368992210993</v>
      </c>
      <c r="R42" s="5">
        <v>1601.5591361533616</v>
      </c>
      <c r="S42" s="5">
        <v>2661.7085324339118</v>
      </c>
      <c r="T42" s="5">
        <v>32517.805236081225</v>
      </c>
      <c r="U42" s="5">
        <v>1188.5321299616721</v>
      </c>
    </row>
    <row r="43" spans="2:21" ht="15.75" thickBot="1" x14ac:dyDescent="0.3">
      <c r="B43" s="171">
        <f>MAX(B$15:B42)+1</f>
        <v>22</v>
      </c>
      <c r="D43" s="173" t="s">
        <v>546</v>
      </c>
      <c r="F43" s="174">
        <f>SUM(F42:F42)</f>
        <v>2314510.6673572641</v>
      </c>
      <c r="H43" s="174">
        <f t="shared" ref="H43:U43" si="3">SUM(H42:H42)</f>
        <v>1453411.1958191856</v>
      </c>
      <c r="I43" s="174">
        <f t="shared" si="3"/>
        <v>737284.23798136145</v>
      </c>
      <c r="J43" s="174">
        <f t="shared" si="3"/>
        <v>66355.779726535286</v>
      </c>
      <c r="K43" s="174">
        <f t="shared" si="3"/>
        <v>8867.5240544852513</v>
      </c>
      <c r="L43" s="174">
        <f t="shared" si="3"/>
        <v>92.960068768486479</v>
      </c>
      <c r="M43" s="174">
        <f t="shared" si="3"/>
        <v>862.32374375666654</v>
      </c>
      <c r="N43" s="174">
        <f t="shared" si="3"/>
        <v>38.800320629607974</v>
      </c>
      <c r="O43" s="174">
        <f t="shared" si="3"/>
        <v>3916.6344458039712</v>
      </c>
      <c r="P43" s="174">
        <f t="shared" si="3"/>
        <v>42.169262887028175</v>
      </c>
      <c r="Q43" s="174">
        <f t="shared" si="3"/>
        <v>5669.4368992210993</v>
      </c>
      <c r="R43" s="174">
        <f t="shared" si="3"/>
        <v>1601.5591361533616</v>
      </c>
      <c r="S43" s="174">
        <f t="shared" si="3"/>
        <v>2661.7085324339118</v>
      </c>
      <c r="T43" s="174">
        <f t="shared" si="3"/>
        <v>32517.805236081225</v>
      </c>
      <c r="U43" s="174">
        <f t="shared" si="3"/>
        <v>1188.5321299616721</v>
      </c>
    </row>
    <row r="44" spans="2:21" ht="15.75" thickTop="1" x14ac:dyDescent="0.25">
      <c r="D44" s="173"/>
      <c r="F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</row>
    <row r="45" spans="2:21" x14ac:dyDescent="0.25">
      <c r="D45" s="173" t="s">
        <v>536</v>
      </c>
      <c r="F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2:21" x14ac:dyDescent="0.25">
      <c r="B46" s="171">
        <f>MAX(B$15:B45)+1</f>
        <v>23</v>
      </c>
      <c r="D46" s="175" t="s">
        <v>537</v>
      </c>
      <c r="F46" s="176">
        <f t="shared" ref="F46:F65" si="4">SUM(H46:U46)</f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</row>
    <row r="47" spans="2:21" x14ac:dyDescent="0.25">
      <c r="B47" s="171"/>
      <c r="D47" s="177" t="s">
        <v>538</v>
      </c>
      <c r="F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</row>
    <row r="48" spans="2:21" x14ac:dyDescent="0.25">
      <c r="B48" s="171">
        <f>MAX(B$15:B47)+1</f>
        <v>24</v>
      </c>
      <c r="D48" s="179" t="s">
        <v>539</v>
      </c>
      <c r="F48" s="178">
        <f t="shared" si="4"/>
        <v>10699.196681388148</v>
      </c>
      <c r="H48" s="178">
        <v>4311.5308396929458</v>
      </c>
      <c r="I48" s="178">
        <v>3064.1157688352655</v>
      </c>
      <c r="J48" s="178">
        <v>834.89573569200149</v>
      </c>
      <c r="K48" s="178">
        <v>874.42074756147736</v>
      </c>
      <c r="L48" s="178">
        <v>0</v>
      </c>
      <c r="M48" s="178">
        <v>244.99286254091254</v>
      </c>
      <c r="N48" s="178">
        <v>0</v>
      </c>
      <c r="O48" s="178">
        <v>1161.3424829615801</v>
      </c>
      <c r="P48" s="178">
        <v>0</v>
      </c>
      <c r="Q48" s="178">
        <v>6.6628541994530721E-2</v>
      </c>
      <c r="R48" s="178">
        <v>0.89551654911777867</v>
      </c>
      <c r="S48" s="178">
        <v>0</v>
      </c>
      <c r="T48" s="178">
        <v>83.135648605118192</v>
      </c>
      <c r="U48" s="178">
        <v>123.80045040773639</v>
      </c>
    </row>
    <row r="49" spans="2:21" x14ac:dyDescent="0.25">
      <c r="B49" s="171">
        <f>MAX(B$15:B48)+1</f>
        <v>25</v>
      </c>
      <c r="D49" s="180" t="s">
        <v>335</v>
      </c>
      <c r="F49" s="178">
        <f t="shared" si="4"/>
        <v>2426.8459368433832</v>
      </c>
      <c r="H49" s="178">
        <v>390.82760285141529</v>
      </c>
      <c r="I49" s="178">
        <v>215.9327226611602</v>
      </c>
      <c r="J49" s="178">
        <v>18.380271170807752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1801.7053401599999</v>
      </c>
      <c r="T49" s="178">
        <v>0</v>
      </c>
      <c r="U49" s="178">
        <v>0</v>
      </c>
    </row>
    <row r="50" spans="2:21" x14ac:dyDescent="0.25">
      <c r="B50" s="171">
        <f>MAX(B$15:B49)+1</f>
        <v>26</v>
      </c>
      <c r="D50" s="180" t="s">
        <v>336</v>
      </c>
      <c r="F50" s="178">
        <f t="shared" si="4"/>
        <v>1601.7653144036765</v>
      </c>
      <c r="H50" s="178">
        <v>839.69108338507681</v>
      </c>
      <c r="I50" s="178">
        <v>622.96005163731411</v>
      </c>
      <c r="J50" s="178">
        <v>56.434685772066743</v>
      </c>
      <c r="K50" s="178">
        <v>0</v>
      </c>
      <c r="L50" s="178">
        <v>0</v>
      </c>
      <c r="M50" s="178">
        <v>0</v>
      </c>
      <c r="N50" s="178">
        <v>0</v>
      </c>
      <c r="O50" s="178">
        <v>0</v>
      </c>
      <c r="P50" s="178">
        <v>0</v>
      </c>
      <c r="Q50" s="178">
        <v>2.118352430420309</v>
      </c>
      <c r="R50" s="178">
        <v>0</v>
      </c>
      <c r="S50" s="178">
        <v>0</v>
      </c>
      <c r="T50" s="178">
        <v>80.561141178798295</v>
      </c>
      <c r="U50" s="178">
        <v>0</v>
      </c>
    </row>
    <row r="51" spans="2:21" x14ac:dyDescent="0.25">
      <c r="B51" s="171">
        <f>MAX(B$15:B50)+1</f>
        <v>27</v>
      </c>
      <c r="D51" s="180" t="s">
        <v>337</v>
      </c>
      <c r="F51" s="178">
        <f t="shared" si="4"/>
        <v>6457.7705200714745</v>
      </c>
      <c r="H51" s="178">
        <v>3524.5898481023228</v>
      </c>
      <c r="I51" s="178">
        <v>2696.8142991906616</v>
      </c>
      <c r="J51" s="178">
        <v>230.72170911367428</v>
      </c>
      <c r="K51" s="178">
        <v>0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>
        <v>5.644663664816524</v>
      </c>
      <c r="R51" s="178">
        <v>0</v>
      </c>
      <c r="S51" s="178">
        <v>0</v>
      </c>
      <c r="T51" s="178">
        <v>0</v>
      </c>
      <c r="U51" s="178">
        <v>0</v>
      </c>
    </row>
    <row r="52" spans="2:21" x14ac:dyDescent="0.25">
      <c r="B52" s="171">
        <f>MAX(B$15:B51)+1</f>
        <v>28</v>
      </c>
      <c r="D52" s="180" t="s">
        <v>338</v>
      </c>
      <c r="F52" s="178">
        <f t="shared" si="4"/>
        <v>5178.5041469844427</v>
      </c>
      <c r="H52" s="178">
        <v>2119.8743965255485</v>
      </c>
      <c r="I52" s="178">
        <v>1286.9145359510644</v>
      </c>
      <c r="J52" s="178">
        <v>839.20220358286679</v>
      </c>
      <c r="K52" s="178">
        <v>870.16033820340044</v>
      </c>
      <c r="L52" s="178">
        <v>7.6844490038515829</v>
      </c>
      <c r="M52" s="178">
        <v>0</v>
      </c>
      <c r="N52" s="178">
        <v>0</v>
      </c>
      <c r="O52" s="178">
        <v>0</v>
      </c>
      <c r="P52" s="178">
        <v>0</v>
      </c>
      <c r="Q52" s="178">
        <v>5.6873871471739914</v>
      </c>
      <c r="R52" s="178">
        <v>0</v>
      </c>
      <c r="S52" s="178">
        <v>0</v>
      </c>
      <c r="T52" s="178">
        <v>24.831772508352117</v>
      </c>
      <c r="U52" s="178">
        <v>24.149064062183303</v>
      </c>
    </row>
    <row r="53" spans="2:21" x14ac:dyDescent="0.25">
      <c r="B53" s="171">
        <f>MAX(B$15:B52)+1</f>
        <v>29</v>
      </c>
      <c r="D53" s="193" t="s">
        <v>540</v>
      </c>
      <c r="F53" s="182">
        <f t="shared" si="4"/>
        <v>13676.785133820564</v>
      </c>
      <c r="H53" s="182">
        <v>6109.8494661285158</v>
      </c>
      <c r="I53" s="182">
        <v>4392.5097389534067</v>
      </c>
      <c r="J53" s="182">
        <v>1954.9221330666451</v>
      </c>
      <c r="K53" s="182">
        <v>0</v>
      </c>
      <c r="L53" s="182">
        <v>0</v>
      </c>
      <c r="M53" s="182">
        <v>617.33088121575406</v>
      </c>
      <c r="N53" s="182">
        <v>38.800320629607974</v>
      </c>
      <c r="O53" s="182">
        <v>0</v>
      </c>
      <c r="P53" s="182">
        <v>0</v>
      </c>
      <c r="Q53" s="182">
        <v>316.87152660528955</v>
      </c>
      <c r="R53" s="182">
        <v>36.645485513303541</v>
      </c>
      <c r="S53" s="182">
        <v>23.404193485694147</v>
      </c>
      <c r="T53" s="182">
        <v>186.4513882223481</v>
      </c>
      <c r="U53" s="182">
        <v>0</v>
      </c>
    </row>
    <row r="54" spans="2:21" x14ac:dyDescent="0.25">
      <c r="B54" s="171"/>
      <c r="D54" s="183" t="s">
        <v>541</v>
      </c>
      <c r="F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</row>
    <row r="55" spans="2:21" x14ac:dyDescent="0.25">
      <c r="B55" s="171">
        <f>MAX(B$15:B54)+1</f>
        <v>30</v>
      </c>
      <c r="D55" s="194" t="s">
        <v>547</v>
      </c>
      <c r="F55" s="184">
        <f>SUM(H55:U55)</f>
        <v>47844.190036750908</v>
      </c>
      <c r="H55" s="184">
        <v>29903.748556581853</v>
      </c>
      <c r="I55" s="184">
        <v>15247.878340675552</v>
      </c>
      <c r="J55" s="184">
        <v>2589.6724087345283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4">
        <v>0</v>
      </c>
      <c r="Q55" s="184">
        <v>102.89073075897757</v>
      </c>
      <c r="R55" s="184">
        <v>0</v>
      </c>
      <c r="S55" s="184">
        <v>0</v>
      </c>
      <c r="T55" s="184">
        <v>0</v>
      </c>
      <c r="U55" s="184">
        <v>0</v>
      </c>
    </row>
    <row r="56" spans="2:21" x14ac:dyDescent="0.25">
      <c r="B56" s="171">
        <f>MAX(B$15:B55)+1</f>
        <v>31</v>
      </c>
      <c r="D56" s="194" t="s">
        <v>548</v>
      </c>
      <c r="F56" s="184">
        <f t="shared" ref="F56:F58" si="5">SUM(H56:U56)</f>
        <v>233095.63745293301</v>
      </c>
      <c r="H56" s="184">
        <v>118007.0725277398</v>
      </c>
      <c r="I56" s="184">
        <v>81058.359874020331</v>
      </c>
      <c r="J56" s="184">
        <v>16958.641833307214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4">
        <v>0</v>
      </c>
      <c r="Q56" s="184">
        <v>1830.7042379111672</v>
      </c>
      <c r="R56" s="184">
        <v>405.76790636118051</v>
      </c>
      <c r="S56" s="184">
        <v>0</v>
      </c>
      <c r="T56" s="184">
        <v>14835.091073593287</v>
      </c>
      <c r="U56" s="184">
        <v>0</v>
      </c>
    </row>
    <row r="57" spans="2:21" x14ac:dyDescent="0.25">
      <c r="B57" s="171">
        <f>MAX(B$15:B56)+1</f>
        <v>32</v>
      </c>
      <c r="D57" s="194" t="s">
        <v>549</v>
      </c>
      <c r="F57" s="184">
        <f t="shared" si="5"/>
        <v>84780.776824060042</v>
      </c>
      <c r="H57" s="184">
        <v>42484.768798805962</v>
      </c>
      <c r="I57" s="184">
        <v>33458.73313455368</v>
      </c>
      <c r="J57" s="184">
        <v>7287.1925384630222</v>
      </c>
      <c r="K57" s="184">
        <v>0</v>
      </c>
      <c r="L57" s="184">
        <v>0</v>
      </c>
      <c r="M57" s="184">
        <v>0</v>
      </c>
      <c r="N57" s="184">
        <v>0</v>
      </c>
      <c r="O57" s="184">
        <v>0</v>
      </c>
      <c r="P57" s="184">
        <v>0</v>
      </c>
      <c r="Q57" s="184">
        <v>1351.6955769036974</v>
      </c>
      <c r="R57" s="184">
        <v>198.38677533367553</v>
      </c>
      <c r="S57" s="184">
        <v>0</v>
      </c>
      <c r="T57" s="184">
        <v>0</v>
      </c>
      <c r="U57" s="184">
        <v>0</v>
      </c>
    </row>
    <row r="58" spans="2:21" x14ac:dyDescent="0.25">
      <c r="B58" s="171">
        <f>MAX(B$15:B57)+1</f>
        <v>33</v>
      </c>
      <c r="D58" s="194" t="s">
        <v>550</v>
      </c>
      <c r="F58" s="184">
        <f t="shared" si="5"/>
        <v>19513.059000880698</v>
      </c>
      <c r="H58" s="184">
        <v>9091.4542866454794</v>
      </c>
      <c r="I58" s="184">
        <v>5551.7680340623592</v>
      </c>
      <c r="J58" s="184">
        <v>3575.6533704187191</v>
      </c>
      <c r="K58" s="184">
        <v>0</v>
      </c>
      <c r="L58" s="184">
        <v>0</v>
      </c>
      <c r="M58" s="184">
        <v>0</v>
      </c>
      <c r="N58" s="184">
        <v>0</v>
      </c>
      <c r="O58" s="184">
        <v>957.82919078746636</v>
      </c>
      <c r="P58" s="184">
        <v>0</v>
      </c>
      <c r="Q58" s="184">
        <v>151.65902813673588</v>
      </c>
      <c r="R58" s="184">
        <v>2.5421485345057957</v>
      </c>
      <c r="S58" s="184">
        <v>0</v>
      </c>
      <c r="T58" s="184">
        <v>182.15294229543045</v>
      </c>
      <c r="U58" s="184">
        <v>0</v>
      </c>
    </row>
    <row r="59" spans="2:21" x14ac:dyDescent="0.25">
      <c r="B59" s="171"/>
      <c r="D59" s="186" t="s">
        <v>542</v>
      </c>
      <c r="F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</row>
    <row r="60" spans="2:21" x14ac:dyDescent="0.25">
      <c r="B60" s="171">
        <f>MAX(B$15:B59)+1</f>
        <v>34</v>
      </c>
      <c r="D60" s="195" t="s">
        <v>547</v>
      </c>
      <c r="F60" s="187">
        <f t="shared" si="4"/>
        <v>104134.65440462346</v>
      </c>
      <c r="H60" s="187">
        <v>76361.527595838066</v>
      </c>
      <c r="I60" s="187">
        <v>25586.798130713327</v>
      </c>
      <c r="J60" s="187">
        <v>1459.9537938405888</v>
      </c>
      <c r="K60" s="187">
        <v>0</v>
      </c>
      <c r="L60" s="187">
        <v>0</v>
      </c>
      <c r="M60" s="187">
        <v>0</v>
      </c>
      <c r="N60" s="187">
        <v>0</v>
      </c>
      <c r="O60" s="187">
        <v>0</v>
      </c>
      <c r="P60" s="187">
        <v>0</v>
      </c>
      <c r="Q60" s="187">
        <v>726.37488423148898</v>
      </c>
      <c r="R60" s="187">
        <v>0</v>
      </c>
      <c r="S60" s="187">
        <v>0</v>
      </c>
      <c r="T60" s="187">
        <v>0</v>
      </c>
      <c r="U60" s="187">
        <v>0</v>
      </c>
    </row>
    <row r="61" spans="2:21" x14ac:dyDescent="0.25">
      <c r="B61" s="171">
        <f>MAX(B$15:B60)+1</f>
        <v>35</v>
      </c>
      <c r="D61" s="195" t="s">
        <v>548</v>
      </c>
      <c r="F61" s="187">
        <f t="shared" si="4"/>
        <v>171281.42699551882</v>
      </c>
      <c r="H61" s="187">
        <v>107077.9082946657</v>
      </c>
      <c r="I61" s="187">
        <v>44718.723227184499</v>
      </c>
      <c r="J61" s="187">
        <v>4739.9645739549806</v>
      </c>
      <c r="K61" s="187">
        <v>0</v>
      </c>
      <c r="L61" s="187">
        <v>0</v>
      </c>
      <c r="M61" s="187">
        <v>0</v>
      </c>
      <c r="N61" s="187">
        <v>0</v>
      </c>
      <c r="O61" s="187">
        <v>0</v>
      </c>
      <c r="P61" s="187">
        <v>0</v>
      </c>
      <c r="Q61" s="187">
        <v>22.42356009414112</v>
      </c>
      <c r="R61" s="187">
        <v>51.165169683161274</v>
      </c>
      <c r="S61" s="187">
        <v>0</v>
      </c>
      <c r="T61" s="187">
        <v>14671.24216993634</v>
      </c>
      <c r="U61" s="187">
        <v>0</v>
      </c>
    </row>
    <row r="62" spans="2:21" x14ac:dyDescent="0.25">
      <c r="B62" s="171">
        <f>MAX(B$15:B61)+1</f>
        <v>36</v>
      </c>
      <c r="D62" s="195" t="s">
        <v>549</v>
      </c>
      <c r="F62" s="187">
        <f t="shared" si="4"/>
        <v>999739.77360232745</v>
      </c>
      <c r="H62" s="187">
        <v>637293.54725819197</v>
      </c>
      <c r="I62" s="187">
        <v>349671.27389184636</v>
      </c>
      <c r="J62" s="187">
        <v>11342.352138571101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187">
        <v>0</v>
      </c>
      <c r="Q62" s="187">
        <v>864.25177163477849</v>
      </c>
      <c r="R62" s="187">
        <v>568.34854208315062</v>
      </c>
      <c r="S62" s="187">
        <v>0</v>
      </c>
      <c r="T62" s="187">
        <v>0</v>
      </c>
      <c r="U62" s="187">
        <v>0</v>
      </c>
    </row>
    <row r="63" spans="2:21" x14ac:dyDescent="0.25">
      <c r="B63" s="171">
        <f>MAX(B$15:B62)+1</f>
        <v>37</v>
      </c>
      <c r="D63" s="195" t="s">
        <v>550</v>
      </c>
      <c r="F63" s="187">
        <f t="shared" si="4"/>
        <v>603155.24906895135</v>
      </c>
      <c r="H63" s="187">
        <v>415894.80526403076</v>
      </c>
      <c r="I63" s="187">
        <v>169711.45623107639</v>
      </c>
      <c r="J63" s="187">
        <v>14467.792330847074</v>
      </c>
      <c r="K63" s="187">
        <v>0</v>
      </c>
      <c r="L63" s="187">
        <v>0</v>
      </c>
      <c r="M63" s="187">
        <v>0</v>
      </c>
      <c r="N63" s="187">
        <v>0</v>
      </c>
      <c r="O63" s="187">
        <v>0</v>
      </c>
      <c r="P63" s="187">
        <v>0</v>
      </c>
      <c r="Q63" s="187">
        <v>289.04855116041705</v>
      </c>
      <c r="R63" s="187">
        <v>337.80759209526661</v>
      </c>
      <c r="S63" s="187">
        <v>0</v>
      </c>
      <c r="T63" s="187">
        <v>2454.3390997415495</v>
      </c>
      <c r="U63" s="187">
        <v>0</v>
      </c>
    </row>
    <row r="64" spans="2:21" x14ac:dyDescent="0.25">
      <c r="B64" s="171">
        <f>MAX(B$15:B63)+1</f>
        <v>38</v>
      </c>
      <c r="D64" s="196" t="s">
        <v>551</v>
      </c>
      <c r="F64" s="197">
        <f t="shared" si="4"/>
        <v>6419.5162793298095</v>
      </c>
      <c r="H64" s="197">
        <v>0</v>
      </c>
      <c r="I64" s="197">
        <v>0</v>
      </c>
      <c r="J64" s="197">
        <v>0</v>
      </c>
      <c r="K64" s="197">
        <v>4226.6224094221989</v>
      </c>
      <c r="L64" s="197">
        <v>85.275619764634882</v>
      </c>
      <c r="M64" s="197">
        <v>0</v>
      </c>
      <c r="N64" s="197">
        <v>0</v>
      </c>
      <c r="O64" s="197">
        <v>1797.4627720549252</v>
      </c>
      <c r="P64" s="197">
        <v>42.169262887028175</v>
      </c>
      <c r="Q64" s="197">
        <v>0</v>
      </c>
      <c r="R64" s="197">
        <v>0</v>
      </c>
      <c r="S64" s="197">
        <v>0</v>
      </c>
      <c r="T64" s="197">
        <v>0</v>
      </c>
      <c r="U64" s="197">
        <v>267.98621520102262</v>
      </c>
    </row>
    <row r="65" spans="2:21" x14ac:dyDescent="0.25">
      <c r="B65" s="171">
        <f>MAX(B$15:B64)+1</f>
        <v>39</v>
      </c>
      <c r="D65" s="189" t="s">
        <v>543</v>
      </c>
      <c r="F65" s="192">
        <f t="shared" si="4"/>
        <v>4505.5159583771256</v>
      </c>
      <c r="G65" s="191"/>
      <c r="H65" s="192">
        <v>0</v>
      </c>
      <c r="I65" s="192">
        <v>0</v>
      </c>
      <c r="J65" s="192">
        <v>0</v>
      </c>
      <c r="K65" s="192">
        <v>2896.3205592981785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836.59899878821773</v>
      </c>
      <c r="T65" s="192">
        <v>0</v>
      </c>
      <c r="U65" s="192">
        <v>772.59640029072966</v>
      </c>
    </row>
    <row r="66" spans="2:21" ht="15.75" thickBot="1" x14ac:dyDescent="0.3">
      <c r="B66" s="171">
        <f>MAX(B$15:B65)+1</f>
        <v>40</v>
      </c>
      <c r="D66" s="173" t="s">
        <v>546</v>
      </c>
      <c r="F66" s="174">
        <f>SUM(F46:F65)</f>
        <v>2314510.6673572646</v>
      </c>
      <c r="H66" s="174">
        <f>SUM(H46:H65)</f>
        <v>1453411.1958191856</v>
      </c>
      <c r="I66" s="174">
        <f t="shared" ref="I66:U66" si="6">SUM(I46:I65)</f>
        <v>737284.23798136134</v>
      </c>
      <c r="J66" s="174">
        <f t="shared" si="6"/>
        <v>66355.7797265353</v>
      </c>
      <c r="K66" s="174">
        <f t="shared" si="6"/>
        <v>8867.524054485255</v>
      </c>
      <c r="L66" s="174">
        <f t="shared" si="6"/>
        <v>92.960068768486465</v>
      </c>
      <c r="M66" s="174">
        <f t="shared" si="6"/>
        <v>862.32374375666654</v>
      </c>
      <c r="N66" s="174">
        <f t="shared" si="6"/>
        <v>38.800320629607974</v>
      </c>
      <c r="O66" s="174">
        <f t="shared" si="6"/>
        <v>3916.6344458039716</v>
      </c>
      <c r="P66" s="174">
        <f t="shared" si="6"/>
        <v>42.169262887028175</v>
      </c>
      <c r="Q66" s="174">
        <f t="shared" si="6"/>
        <v>5669.4368992210984</v>
      </c>
      <c r="R66" s="174">
        <f t="shared" si="6"/>
        <v>1601.5591361533616</v>
      </c>
      <c r="S66" s="174">
        <f t="shared" si="6"/>
        <v>2661.7085324339118</v>
      </c>
      <c r="T66" s="174">
        <f t="shared" si="6"/>
        <v>32517.805236081222</v>
      </c>
      <c r="U66" s="174">
        <f t="shared" si="6"/>
        <v>1188.5321299616721</v>
      </c>
    </row>
    <row r="67" spans="2:21" ht="15.75" thickTop="1" x14ac:dyDescent="0.25">
      <c r="D67" s="173"/>
    </row>
    <row r="68" spans="2:21" x14ac:dyDescent="0.25">
      <c r="D68" s="170" t="s">
        <v>552</v>
      </c>
    </row>
    <row r="69" spans="2:21" x14ac:dyDescent="0.25">
      <c r="B69" s="171">
        <f>MAX(B$15:B68)+1</f>
        <v>41</v>
      </c>
      <c r="D69" s="172" t="s">
        <v>533</v>
      </c>
      <c r="F69" s="5">
        <f>SUM(H69:U69)</f>
        <v>5108569.7608447503</v>
      </c>
      <c r="H69" s="5">
        <f t="shared" ref="H69:U69" si="7">H15+H42</f>
        <v>3461446.088160852</v>
      </c>
      <c r="I69" s="5">
        <f t="shared" si="7"/>
        <v>1256885.5389139187</v>
      </c>
      <c r="J69" s="5">
        <f t="shared" si="7"/>
        <v>180836.80892124516</v>
      </c>
      <c r="K69" s="5">
        <f t="shared" si="7"/>
        <v>77193.905646949133</v>
      </c>
      <c r="L69" s="5">
        <f t="shared" si="7"/>
        <v>419.73603331373442</v>
      </c>
      <c r="M69" s="5">
        <f t="shared" si="7"/>
        <v>11594.196560777515</v>
      </c>
      <c r="N69" s="5">
        <f t="shared" si="7"/>
        <v>650.11652666250404</v>
      </c>
      <c r="O69" s="5">
        <f t="shared" si="7"/>
        <v>52933.218311226636</v>
      </c>
      <c r="P69" s="5">
        <f t="shared" si="7"/>
        <v>1237.6602519865837</v>
      </c>
      <c r="Q69" s="5">
        <f t="shared" si="7"/>
        <v>9779.6817124964728</v>
      </c>
      <c r="R69" s="5">
        <f t="shared" si="7"/>
        <v>4278.6965577124229</v>
      </c>
      <c r="S69" s="5">
        <f t="shared" si="7"/>
        <v>4390.7918390387467</v>
      </c>
      <c r="T69" s="5">
        <f t="shared" si="7"/>
        <v>37568.211792284506</v>
      </c>
      <c r="U69" s="5">
        <f t="shared" si="7"/>
        <v>9355.1096162861231</v>
      </c>
    </row>
    <row r="70" spans="2:21" x14ac:dyDescent="0.25">
      <c r="B70" s="171">
        <f>MAX(B$15:B69)+1</f>
        <v>42</v>
      </c>
      <c r="D70" s="172" t="s">
        <v>534</v>
      </c>
      <c r="F70" s="5">
        <f>ROUND(SUM(H70:U70),0)</f>
        <v>0</v>
      </c>
      <c r="H70" s="5">
        <f t="shared" ref="H70:U70" si="8">H16</f>
        <v>1570.7223678304326</v>
      </c>
      <c r="I70" s="5">
        <f t="shared" si="8"/>
        <v>573.56844229206604</v>
      </c>
      <c r="J70" s="5">
        <f t="shared" si="8"/>
        <v>-476.4506686199407</v>
      </c>
      <c r="K70" s="5">
        <f t="shared" si="8"/>
        <v>-1137.6681404222254</v>
      </c>
      <c r="L70" s="5">
        <f t="shared" si="8"/>
        <v>0</v>
      </c>
      <c r="M70" s="5">
        <f t="shared" si="8"/>
        <v>0</v>
      </c>
      <c r="N70" s="5">
        <f t="shared" si="8"/>
        <v>0</v>
      </c>
      <c r="O70" s="5">
        <f t="shared" si="8"/>
        <v>-555.04553728179883</v>
      </c>
      <c r="P70" s="5">
        <f t="shared" si="8"/>
        <v>0</v>
      </c>
      <c r="Q70" s="5">
        <f t="shared" si="8"/>
        <v>5.8903016850743191</v>
      </c>
      <c r="R70" s="5">
        <f t="shared" si="8"/>
        <v>1.2878889395519606</v>
      </c>
      <c r="S70" s="5">
        <f t="shared" si="8"/>
        <v>0</v>
      </c>
      <c r="T70" s="5">
        <f t="shared" si="8"/>
        <v>17.695345576839639</v>
      </c>
      <c r="U70" s="5">
        <f t="shared" si="8"/>
        <v>0</v>
      </c>
    </row>
    <row r="71" spans="2:21" ht="15.75" thickBot="1" x14ac:dyDescent="0.3">
      <c r="B71" s="171">
        <f>MAX(B$15:B70)+1</f>
        <v>43</v>
      </c>
      <c r="D71" s="173" t="s">
        <v>34</v>
      </c>
      <c r="F71" s="174">
        <f>SUM(F69:F70)</f>
        <v>5108569.7608447503</v>
      </c>
      <c r="H71" s="174">
        <f t="shared" ref="H71:Q71" si="9">SUM(H69:H70)</f>
        <v>3463016.8105286825</v>
      </c>
      <c r="I71" s="174">
        <f t="shared" si="9"/>
        <v>1257459.1073562107</v>
      </c>
      <c r="J71" s="174">
        <f t="shared" si="9"/>
        <v>180360.35825262521</v>
      </c>
      <c r="K71" s="174">
        <f t="shared" si="9"/>
        <v>76056.237506526901</v>
      </c>
      <c r="L71" s="174">
        <f t="shared" si="9"/>
        <v>419.73603331373442</v>
      </c>
      <c r="M71" s="174">
        <f t="shared" si="9"/>
        <v>11594.196560777515</v>
      </c>
      <c r="N71" s="174">
        <f t="shared" si="9"/>
        <v>650.11652666250404</v>
      </c>
      <c r="O71" s="174">
        <f t="shared" si="9"/>
        <v>52378.17277394484</v>
      </c>
      <c r="P71" s="174">
        <f t="shared" si="9"/>
        <v>1237.6602519865837</v>
      </c>
      <c r="Q71" s="174">
        <f t="shared" si="9"/>
        <v>9785.5720141815473</v>
      </c>
      <c r="R71" s="174">
        <f>SUM(R69:R70)</f>
        <v>4279.9844466519744</v>
      </c>
      <c r="S71" s="174">
        <f>SUM(S69:S70)</f>
        <v>4390.7918390387467</v>
      </c>
      <c r="T71" s="174">
        <f>SUM(T69:T70)</f>
        <v>37585.907137861344</v>
      </c>
      <c r="U71" s="174">
        <f>SUM(U69:U70)</f>
        <v>9355.1096162861231</v>
      </c>
    </row>
    <row r="72" spans="2:21" ht="15.75" thickTop="1" x14ac:dyDescent="0.25">
      <c r="D72" s="173"/>
      <c r="F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</row>
    <row r="73" spans="2:21" x14ac:dyDescent="0.25">
      <c r="D73" s="173" t="s">
        <v>536</v>
      </c>
      <c r="F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</row>
    <row r="74" spans="2:21" x14ac:dyDescent="0.25">
      <c r="B74" s="171">
        <f>MAX(B$15:B73)+1</f>
        <v>44</v>
      </c>
      <c r="D74" s="175" t="s">
        <v>537</v>
      </c>
      <c r="F74" s="176">
        <f t="shared" ref="F74:F93" si="10">SUM(H74:U74)</f>
        <v>1489619.2902817191</v>
      </c>
      <c r="H74" s="176">
        <f>H20+H46</f>
        <v>1339528.0048541937</v>
      </c>
      <c r="I74" s="176">
        <f t="shared" ref="I74:U74" si="11">I20+I46</f>
        <v>113612.53314010607</v>
      </c>
      <c r="J74" s="176">
        <f t="shared" si="11"/>
        <v>22947.456555899884</v>
      </c>
      <c r="K74" s="176">
        <f t="shared" si="11"/>
        <v>5701.9434817514421</v>
      </c>
      <c r="L74" s="176">
        <f t="shared" si="11"/>
        <v>0</v>
      </c>
      <c r="M74" s="176">
        <f t="shared" si="11"/>
        <v>1727.6656081647966</v>
      </c>
      <c r="N74" s="176">
        <f t="shared" si="11"/>
        <v>13.910645521879745</v>
      </c>
      <c r="O74" s="176">
        <f t="shared" si="11"/>
        <v>2325.9300775122197</v>
      </c>
      <c r="P74" s="176">
        <f t="shared" si="11"/>
        <v>5.6544373695446728</v>
      </c>
      <c r="Q74" s="176">
        <f t="shared" si="11"/>
        <v>1879.1985605521413</v>
      </c>
      <c r="R74" s="176">
        <f t="shared" si="11"/>
        <v>1338.8757172879327</v>
      </c>
      <c r="S74" s="176">
        <f t="shared" si="11"/>
        <v>0</v>
      </c>
      <c r="T74" s="176">
        <f t="shared" si="11"/>
        <v>193.59353121547991</v>
      </c>
      <c r="U74" s="176">
        <f t="shared" si="11"/>
        <v>344.52367214370162</v>
      </c>
    </row>
    <row r="75" spans="2:21" x14ac:dyDescent="0.25">
      <c r="B75" s="171">
        <f>MAX(B$15:B74)+1</f>
        <v>45</v>
      </c>
      <c r="D75" s="177" t="s">
        <v>538</v>
      </c>
      <c r="F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</row>
    <row r="76" spans="2:21" x14ac:dyDescent="0.25">
      <c r="B76" s="171">
        <f>MAX(B$15:B75)+1</f>
        <v>46</v>
      </c>
      <c r="D76" s="179" t="s">
        <v>539</v>
      </c>
      <c r="F76" s="178">
        <f t="shared" si="10"/>
        <v>891065.05749833491</v>
      </c>
      <c r="H76" s="178">
        <f>H22+H48</f>
        <v>473736.69816138857</v>
      </c>
      <c r="I76" s="178">
        <f t="shared" ref="I76:U76" si="12">I22+I48</f>
        <v>269090.92922754382</v>
      </c>
      <c r="J76" s="178">
        <f t="shared" si="12"/>
        <v>59828.951590022436</v>
      </c>
      <c r="K76" s="178">
        <f t="shared" si="12"/>
        <v>32639.769534492931</v>
      </c>
      <c r="L76" s="178">
        <f t="shared" si="12"/>
        <v>325.56226410394765</v>
      </c>
      <c r="M76" s="178">
        <f t="shared" si="12"/>
        <v>9235.0652140167313</v>
      </c>
      <c r="N76" s="178">
        <f t="shared" si="12"/>
        <v>596.51716011652013</v>
      </c>
      <c r="O76" s="178">
        <f t="shared" si="12"/>
        <v>34807.11000198785</v>
      </c>
      <c r="P76" s="178">
        <f t="shared" si="12"/>
        <v>1188.8710135804145</v>
      </c>
      <c r="Q76" s="178">
        <f t="shared" si="12"/>
        <v>1997.1073576503566</v>
      </c>
      <c r="R76" s="178">
        <f t="shared" si="12"/>
        <v>1326.4602860968705</v>
      </c>
      <c r="S76" s="178">
        <f t="shared" si="12"/>
        <v>0</v>
      </c>
      <c r="T76" s="178">
        <f t="shared" si="12"/>
        <v>2561.4984888419071</v>
      </c>
      <c r="U76" s="178">
        <f t="shared" si="12"/>
        <v>3730.5171984924527</v>
      </c>
    </row>
    <row r="77" spans="2:21" x14ac:dyDescent="0.25">
      <c r="B77" s="171">
        <f>MAX(B$15:B76)+1</f>
        <v>47</v>
      </c>
      <c r="D77" s="180" t="s">
        <v>335</v>
      </c>
      <c r="F77" s="178">
        <f t="shared" si="10"/>
        <v>20689.891955400279</v>
      </c>
      <c r="H77" s="178">
        <f t="shared" ref="H77:U81" si="13">H23+H49</f>
        <v>11694.150864265566</v>
      </c>
      <c r="I77" s="178">
        <f t="shared" si="13"/>
        <v>6312.8828503581008</v>
      </c>
      <c r="J77" s="178">
        <f t="shared" si="13"/>
        <v>619.21349059136162</v>
      </c>
      <c r="K77" s="178">
        <f t="shared" si="13"/>
        <v>0</v>
      </c>
      <c r="L77" s="178">
        <f t="shared" si="13"/>
        <v>0</v>
      </c>
      <c r="M77" s="178">
        <f t="shared" si="13"/>
        <v>9.6583954691469547</v>
      </c>
      <c r="N77" s="178">
        <f t="shared" si="13"/>
        <v>0.64708243918607711</v>
      </c>
      <c r="O77" s="178">
        <f t="shared" si="13"/>
        <v>7.5263845377124676</v>
      </c>
      <c r="P77" s="178">
        <f t="shared" si="13"/>
        <v>0.82550700625819806</v>
      </c>
      <c r="Q77" s="178">
        <f t="shared" si="13"/>
        <v>8.4002014876614947E-2</v>
      </c>
      <c r="R77" s="178">
        <f t="shared" si="13"/>
        <v>0</v>
      </c>
      <c r="S77" s="178">
        <f t="shared" si="13"/>
        <v>2044.9033787180686</v>
      </c>
      <c r="T77" s="178">
        <f t="shared" si="13"/>
        <v>0</v>
      </c>
      <c r="U77" s="178">
        <f t="shared" si="13"/>
        <v>0</v>
      </c>
    </row>
    <row r="78" spans="2:21" x14ac:dyDescent="0.25">
      <c r="B78" s="171">
        <f>MAX(B$15:B77)+1</f>
        <v>48</v>
      </c>
      <c r="D78" s="180" t="s">
        <v>336</v>
      </c>
      <c r="F78" s="178">
        <f t="shared" si="10"/>
        <v>40659.879320497465</v>
      </c>
      <c r="H78" s="178">
        <f t="shared" si="13"/>
        <v>21119.833633052134</v>
      </c>
      <c r="I78" s="178">
        <f t="shared" si="13"/>
        <v>15394.293511011667</v>
      </c>
      <c r="J78" s="178">
        <f t="shared" si="13"/>
        <v>1868.9268355710808</v>
      </c>
      <c r="K78" s="178">
        <f t="shared" si="13"/>
        <v>0</v>
      </c>
      <c r="L78" s="178">
        <f t="shared" si="13"/>
        <v>0</v>
      </c>
      <c r="M78" s="178">
        <f t="shared" si="13"/>
        <v>4.4764619110855142</v>
      </c>
      <c r="N78" s="178">
        <f t="shared" si="13"/>
        <v>0.24131795531018352</v>
      </c>
      <c r="O78" s="178">
        <f t="shared" si="13"/>
        <v>6.9626183175295955</v>
      </c>
      <c r="P78" s="178">
        <f t="shared" si="13"/>
        <v>0.14003114333803829</v>
      </c>
      <c r="Q78" s="178">
        <f t="shared" si="13"/>
        <v>49.275913311133486</v>
      </c>
      <c r="R78" s="178">
        <f t="shared" si="13"/>
        <v>0.58112687448105615</v>
      </c>
      <c r="S78" s="178">
        <f t="shared" si="13"/>
        <v>0</v>
      </c>
      <c r="T78" s="178">
        <f t="shared" si="13"/>
        <v>2215.1478713497086</v>
      </c>
      <c r="U78" s="178">
        <f t="shared" si="13"/>
        <v>0</v>
      </c>
    </row>
    <row r="79" spans="2:21" x14ac:dyDescent="0.25">
      <c r="B79" s="171">
        <f>MAX(B$15:B78)+1</f>
        <v>49</v>
      </c>
      <c r="D79" s="180" t="s">
        <v>337</v>
      </c>
      <c r="F79" s="178">
        <f t="shared" si="10"/>
        <v>216633.4665101264</v>
      </c>
      <c r="H79" s="178">
        <f t="shared" si="13"/>
        <v>115412.16568791233</v>
      </c>
      <c r="I79" s="178">
        <f t="shared" si="13"/>
        <v>89696.269454814508</v>
      </c>
      <c r="J79" s="178">
        <f t="shared" si="13"/>
        <v>11350.454348464449</v>
      </c>
      <c r="K79" s="178">
        <f t="shared" si="13"/>
        <v>0</v>
      </c>
      <c r="L79" s="178">
        <f t="shared" si="13"/>
        <v>0</v>
      </c>
      <c r="M79" s="178">
        <f t="shared" si="13"/>
        <v>0</v>
      </c>
      <c r="N79" s="178">
        <f t="shared" si="13"/>
        <v>0</v>
      </c>
      <c r="O79" s="178">
        <f t="shared" si="13"/>
        <v>12.626684261142687</v>
      </c>
      <c r="P79" s="178">
        <f t="shared" si="13"/>
        <v>0</v>
      </c>
      <c r="Q79" s="178">
        <f t="shared" si="13"/>
        <v>135.13749052296646</v>
      </c>
      <c r="R79" s="178">
        <f t="shared" si="13"/>
        <v>26.812844151012907</v>
      </c>
      <c r="S79" s="178">
        <f t="shared" si="13"/>
        <v>0</v>
      </c>
      <c r="T79" s="178">
        <f t="shared" si="13"/>
        <v>0</v>
      </c>
      <c r="U79" s="178">
        <f t="shared" si="13"/>
        <v>0</v>
      </c>
    </row>
    <row r="80" spans="2:21" x14ac:dyDescent="0.25">
      <c r="B80" s="171">
        <f>MAX(B$15:B79)+1</f>
        <v>50</v>
      </c>
      <c r="D80" s="180" t="s">
        <v>338</v>
      </c>
      <c r="F80" s="178">
        <f t="shared" si="10"/>
        <v>137313.05622973858</v>
      </c>
      <c r="H80" s="178">
        <f t="shared" si="13"/>
        <v>55119.205524543075</v>
      </c>
      <c r="I80" s="178">
        <f t="shared" si="13"/>
        <v>33515.822375223557</v>
      </c>
      <c r="J80" s="178">
        <f t="shared" si="13"/>
        <v>20088.30115204064</v>
      </c>
      <c r="K80" s="178">
        <f t="shared" si="13"/>
        <v>24962.391975624578</v>
      </c>
      <c r="L80" s="178">
        <f t="shared" si="13"/>
        <v>8.898149445151839</v>
      </c>
      <c r="M80" s="178">
        <f t="shared" si="13"/>
        <v>0</v>
      </c>
      <c r="N80" s="178">
        <f t="shared" si="13"/>
        <v>0</v>
      </c>
      <c r="O80" s="178">
        <f t="shared" si="13"/>
        <v>30.249603186000964</v>
      </c>
      <c r="P80" s="178">
        <f t="shared" si="13"/>
        <v>0</v>
      </c>
      <c r="Q80" s="178">
        <f t="shared" si="13"/>
        <v>160.49361212333011</v>
      </c>
      <c r="R80" s="178">
        <f t="shared" si="13"/>
        <v>3.3274696614337955E-2</v>
      </c>
      <c r="S80" s="178">
        <f t="shared" si="13"/>
        <v>0</v>
      </c>
      <c r="T80" s="178">
        <f t="shared" si="13"/>
        <v>821.11854390808867</v>
      </c>
      <c r="U80" s="178">
        <f t="shared" si="13"/>
        <v>2606.5420189475012</v>
      </c>
    </row>
    <row r="81" spans="2:21" x14ac:dyDescent="0.25">
      <c r="B81" s="171">
        <f>MAX(B$15:B80)+1</f>
        <v>51</v>
      </c>
      <c r="D81" s="193" t="s">
        <v>540</v>
      </c>
      <c r="F81" s="182">
        <f t="shared" si="10"/>
        <v>13676.785133820564</v>
      </c>
      <c r="H81" s="182">
        <f t="shared" si="13"/>
        <v>6109.8494661285158</v>
      </c>
      <c r="I81" s="182">
        <f t="shared" si="13"/>
        <v>4392.5097389534067</v>
      </c>
      <c r="J81" s="182">
        <f t="shared" si="13"/>
        <v>1954.9221330666451</v>
      </c>
      <c r="K81" s="182">
        <f t="shared" si="13"/>
        <v>0</v>
      </c>
      <c r="L81" s="182">
        <f t="shared" si="13"/>
        <v>0</v>
      </c>
      <c r="M81" s="182">
        <f t="shared" si="13"/>
        <v>617.33088121575406</v>
      </c>
      <c r="N81" s="182">
        <f t="shared" si="13"/>
        <v>38.800320629607974</v>
      </c>
      <c r="O81" s="182">
        <f t="shared" si="13"/>
        <v>0</v>
      </c>
      <c r="P81" s="182">
        <f t="shared" si="13"/>
        <v>0</v>
      </c>
      <c r="Q81" s="182">
        <f t="shared" si="13"/>
        <v>316.87152660528955</v>
      </c>
      <c r="R81" s="182">
        <f t="shared" si="13"/>
        <v>36.645485513303541</v>
      </c>
      <c r="S81" s="182">
        <f t="shared" si="13"/>
        <v>23.404193485694147</v>
      </c>
      <c r="T81" s="182">
        <f t="shared" si="13"/>
        <v>186.4513882223481</v>
      </c>
      <c r="U81" s="182">
        <f t="shared" si="13"/>
        <v>0</v>
      </c>
    </row>
    <row r="82" spans="2:21" x14ac:dyDescent="0.25">
      <c r="B82" s="171">
        <f>MAX(B$15:B81)+1</f>
        <v>52</v>
      </c>
      <c r="D82" s="183" t="s">
        <v>541</v>
      </c>
      <c r="F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</row>
    <row r="83" spans="2:21" x14ac:dyDescent="0.25">
      <c r="B83" s="171">
        <f>MAX(B$15:B82)+1</f>
        <v>53</v>
      </c>
      <c r="D83" s="194" t="s">
        <v>547</v>
      </c>
      <c r="F83" s="184">
        <f t="shared" si="10"/>
        <v>45097.684349569601</v>
      </c>
      <c r="H83" s="184">
        <f t="shared" ref="H83:U86" si="14">H29+H55</f>
        <v>28165.881345567854</v>
      </c>
      <c r="I83" s="184">
        <f t="shared" si="14"/>
        <v>14367.309958854568</v>
      </c>
      <c r="J83" s="184">
        <f t="shared" si="14"/>
        <v>2470.0364693485631</v>
      </c>
      <c r="K83" s="184">
        <f t="shared" si="14"/>
        <v>0</v>
      </c>
      <c r="L83" s="184">
        <f t="shared" si="14"/>
        <v>0</v>
      </c>
      <c r="M83" s="184">
        <f t="shared" si="14"/>
        <v>0</v>
      </c>
      <c r="N83" s="184">
        <f t="shared" si="14"/>
        <v>0</v>
      </c>
      <c r="O83" s="184">
        <f t="shared" si="14"/>
        <v>0</v>
      </c>
      <c r="P83" s="184">
        <f t="shared" si="14"/>
        <v>0</v>
      </c>
      <c r="Q83" s="184">
        <f t="shared" si="14"/>
        <v>94.456575798620207</v>
      </c>
      <c r="R83" s="184">
        <f t="shared" si="14"/>
        <v>0</v>
      </c>
      <c r="S83" s="184">
        <f t="shared" si="14"/>
        <v>0</v>
      </c>
      <c r="T83" s="184">
        <f t="shared" si="14"/>
        <v>0</v>
      </c>
      <c r="U83" s="184">
        <f t="shared" si="14"/>
        <v>0</v>
      </c>
    </row>
    <row r="84" spans="2:21" x14ac:dyDescent="0.25">
      <c r="B84" s="171">
        <f>MAX(B$15:B83)+1</f>
        <v>54</v>
      </c>
      <c r="D84" s="194" t="s">
        <v>548</v>
      </c>
      <c r="F84" s="184">
        <f t="shared" si="10"/>
        <v>221708.03533146754</v>
      </c>
      <c r="H84" s="184">
        <f t="shared" si="14"/>
        <v>112260.38478877532</v>
      </c>
      <c r="I84" s="184">
        <f t="shared" si="14"/>
        <v>77118.454409726794</v>
      </c>
      <c r="J84" s="184">
        <f t="shared" si="14"/>
        <v>16108.202670793095</v>
      </c>
      <c r="K84" s="184">
        <f t="shared" si="14"/>
        <v>0</v>
      </c>
      <c r="L84" s="184">
        <f t="shared" si="14"/>
        <v>0</v>
      </c>
      <c r="M84" s="184">
        <f t="shared" si="14"/>
        <v>0</v>
      </c>
      <c r="N84" s="184">
        <f t="shared" si="14"/>
        <v>0</v>
      </c>
      <c r="O84" s="184">
        <f t="shared" si="14"/>
        <v>0</v>
      </c>
      <c r="P84" s="184">
        <f t="shared" si="14"/>
        <v>0</v>
      </c>
      <c r="Q84" s="184">
        <f t="shared" si="14"/>
        <v>1736.7640244522481</v>
      </c>
      <c r="R84" s="184">
        <f t="shared" si="14"/>
        <v>384.94351773837184</v>
      </c>
      <c r="S84" s="184">
        <f t="shared" si="14"/>
        <v>0</v>
      </c>
      <c r="T84" s="184">
        <f t="shared" si="14"/>
        <v>14099.285919981683</v>
      </c>
      <c r="U84" s="184">
        <f t="shared" si="14"/>
        <v>0</v>
      </c>
    </row>
    <row r="85" spans="2:21" x14ac:dyDescent="0.25">
      <c r="B85" s="171">
        <f>MAX(B$15:B84)+1</f>
        <v>55</v>
      </c>
      <c r="D85" s="194" t="s">
        <v>549</v>
      </c>
      <c r="F85" s="184">
        <f t="shared" si="10"/>
        <v>83675.28310861619</v>
      </c>
      <c r="H85" s="184">
        <f t="shared" si="14"/>
        <v>41915.766433365563</v>
      </c>
      <c r="I85" s="184">
        <f t="shared" si="14"/>
        <v>33008.271670847484</v>
      </c>
      <c r="J85" s="184">
        <f t="shared" si="14"/>
        <v>7213.8917986189463</v>
      </c>
      <c r="K85" s="184">
        <f t="shared" si="14"/>
        <v>0</v>
      </c>
      <c r="L85" s="184">
        <f t="shared" si="14"/>
        <v>0</v>
      </c>
      <c r="M85" s="184">
        <f t="shared" si="14"/>
        <v>0</v>
      </c>
      <c r="N85" s="184">
        <f t="shared" si="14"/>
        <v>0</v>
      </c>
      <c r="O85" s="184">
        <f t="shared" si="14"/>
        <v>0</v>
      </c>
      <c r="P85" s="184">
        <f t="shared" si="14"/>
        <v>0</v>
      </c>
      <c r="Q85" s="184">
        <f t="shared" si="14"/>
        <v>1340.5954728132183</v>
      </c>
      <c r="R85" s="184">
        <f t="shared" si="14"/>
        <v>196.75773297097152</v>
      </c>
      <c r="S85" s="184">
        <f t="shared" si="14"/>
        <v>0</v>
      </c>
      <c r="T85" s="184">
        <f t="shared" si="14"/>
        <v>0</v>
      </c>
      <c r="U85" s="184">
        <f t="shared" si="14"/>
        <v>0</v>
      </c>
    </row>
    <row r="86" spans="2:21" x14ac:dyDescent="0.25">
      <c r="B86" s="171">
        <f>MAX(B$15:B85)+1</f>
        <v>56</v>
      </c>
      <c r="D86" s="194" t="s">
        <v>550</v>
      </c>
      <c r="F86" s="184">
        <f t="shared" si="10"/>
        <v>31945.53444218068</v>
      </c>
      <c r="H86" s="184">
        <f t="shared" si="14"/>
        <v>9091.4542866454794</v>
      </c>
      <c r="I86" s="184">
        <f t="shared" si="14"/>
        <v>5551.7680340623592</v>
      </c>
      <c r="J86" s="184">
        <f t="shared" si="14"/>
        <v>3575.6533704187191</v>
      </c>
      <c r="K86" s="184">
        <f t="shared" si="14"/>
        <v>0</v>
      </c>
      <c r="L86" s="184">
        <f t="shared" si="14"/>
        <v>0</v>
      </c>
      <c r="M86" s="184">
        <f t="shared" si="14"/>
        <v>0</v>
      </c>
      <c r="N86" s="184">
        <f t="shared" si="14"/>
        <v>0</v>
      </c>
      <c r="O86" s="184">
        <f t="shared" si="14"/>
        <v>13390.304632087449</v>
      </c>
      <c r="P86" s="184">
        <f t="shared" si="14"/>
        <v>0</v>
      </c>
      <c r="Q86" s="184">
        <f t="shared" si="14"/>
        <v>151.65902813673588</v>
      </c>
      <c r="R86" s="184">
        <f t="shared" si="14"/>
        <v>2.5421485345057957</v>
      </c>
      <c r="S86" s="184">
        <f t="shared" si="14"/>
        <v>0</v>
      </c>
      <c r="T86" s="184">
        <f t="shared" si="14"/>
        <v>182.15294229543045</v>
      </c>
      <c r="U86" s="184">
        <f t="shared" si="14"/>
        <v>0</v>
      </c>
    </row>
    <row r="87" spans="2:21" x14ac:dyDescent="0.25">
      <c r="B87" s="171">
        <f>MAX(B$15:B86)+1</f>
        <v>57</v>
      </c>
      <c r="D87" s="186" t="s">
        <v>542</v>
      </c>
      <c r="F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</row>
    <row r="88" spans="2:21" x14ac:dyDescent="0.25">
      <c r="B88" s="171">
        <f>MAX(B$15:B87)+1</f>
        <v>58</v>
      </c>
      <c r="D88" s="195" t="s">
        <v>547</v>
      </c>
      <c r="F88" s="187">
        <f t="shared" si="10"/>
        <v>105718.40626429539</v>
      </c>
      <c r="H88" s="187">
        <f t="shared" ref="H88:U91" si="15">H34+H60</f>
        <v>77522.886530851043</v>
      </c>
      <c r="I88" s="187">
        <f t="shared" si="15"/>
        <v>25975.939856436173</v>
      </c>
      <c r="J88" s="187">
        <f t="shared" si="15"/>
        <v>1482.1577810651092</v>
      </c>
      <c r="K88" s="187">
        <f t="shared" si="15"/>
        <v>0</v>
      </c>
      <c r="L88" s="187">
        <f t="shared" si="15"/>
        <v>0</v>
      </c>
      <c r="M88" s="187">
        <f t="shared" si="15"/>
        <v>0</v>
      </c>
      <c r="N88" s="187">
        <f t="shared" si="15"/>
        <v>0</v>
      </c>
      <c r="O88" s="187">
        <f t="shared" si="15"/>
        <v>0</v>
      </c>
      <c r="P88" s="187">
        <f t="shared" si="15"/>
        <v>0</v>
      </c>
      <c r="Q88" s="187">
        <f t="shared" si="15"/>
        <v>737.42209594307383</v>
      </c>
      <c r="R88" s="187">
        <f t="shared" si="15"/>
        <v>0</v>
      </c>
      <c r="S88" s="187">
        <f t="shared" si="15"/>
        <v>0</v>
      </c>
      <c r="T88" s="187">
        <f t="shared" si="15"/>
        <v>0</v>
      </c>
      <c r="U88" s="187">
        <f t="shared" si="15"/>
        <v>0</v>
      </c>
    </row>
    <row r="89" spans="2:21" x14ac:dyDescent="0.25">
      <c r="B89" s="171">
        <f>MAX(B$15:B88)+1</f>
        <v>59</v>
      </c>
      <c r="D89" s="195" t="s">
        <v>548</v>
      </c>
      <c r="F89" s="187">
        <f t="shared" si="10"/>
        <v>173341.42487253086</v>
      </c>
      <c r="H89" s="187">
        <f t="shared" si="15"/>
        <v>108365.73189370467</v>
      </c>
      <c r="I89" s="187">
        <f t="shared" si="15"/>
        <v>45256.554307451588</v>
      </c>
      <c r="J89" s="187">
        <f t="shared" si="15"/>
        <v>4796.9720214683348</v>
      </c>
      <c r="K89" s="187">
        <f t="shared" si="15"/>
        <v>0</v>
      </c>
      <c r="L89" s="187">
        <f t="shared" si="15"/>
        <v>0</v>
      </c>
      <c r="M89" s="187">
        <f t="shared" si="15"/>
        <v>0</v>
      </c>
      <c r="N89" s="187">
        <f t="shared" si="15"/>
        <v>0</v>
      </c>
      <c r="O89" s="187">
        <f t="shared" si="15"/>
        <v>0</v>
      </c>
      <c r="P89" s="187">
        <f t="shared" si="15"/>
        <v>0</v>
      </c>
      <c r="Q89" s="187">
        <f t="shared" si="15"/>
        <v>22.693247747958896</v>
      </c>
      <c r="R89" s="187">
        <f t="shared" si="15"/>
        <v>51.780532030224329</v>
      </c>
      <c r="S89" s="187">
        <f t="shared" si="15"/>
        <v>0</v>
      </c>
      <c r="T89" s="187">
        <f t="shared" si="15"/>
        <v>14847.69287012807</v>
      </c>
      <c r="U89" s="187">
        <f t="shared" si="15"/>
        <v>0</v>
      </c>
    </row>
    <row r="90" spans="2:21" x14ac:dyDescent="0.25">
      <c r="B90" s="171">
        <f>MAX(B$15:B89)+1</f>
        <v>60</v>
      </c>
      <c r="D90" s="195" t="s">
        <v>549</v>
      </c>
      <c r="F90" s="187">
        <f t="shared" si="10"/>
        <v>1008545.6931185934</v>
      </c>
      <c r="H90" s="187">
        <f t="shared" si="15"/>
        <v>642906.96370272327</v>
      </c>
      <c r="I90" s="187">
        <f t="shared" si="15"/>
        <v>352751.25247862074</v>
      </c>
      <c r="J90" s="187">
        <f t="shared" si="15"/>
        <v>11442.257976764886</v>
      </c>
      <c r="K90" s="187">
        <f t="shared" si="15"/>
        <v>0</v>
      </c>
      <c r="L90" s="187">
        <f t="shared" si="15"/>
        <v>0</v>
      </c>
      <c r="M90" s="187">
        <f t="shared" si="15"/>
        <v>0</v>
      </c>
      <c r="N90" s="187">
        <f t="shared" si="15"/>
        <v>0</v>
      </c>
      <c r="O90" s="187">
        <f t="shared" si="15"/>
        <v>0</v>
      </c>
      <c r="P90" s="187">
        <f t="shared" si="15"/>
        <v>0</v>
      </c>
      <c r="Q90" s="187">
        <f t="shared" si="15"/>
        <v>871.86428415429486</v>
      </c>
      <c r="R90" s="187">
        <f t="shared" si="15"/>
        <v>573.35467633020335</v>
      </c>
      <c r="S90" s="187">
        <f t="shared" si="15"/>
        <v>0</v>
      </c>
      <c r="T90" s="187">
        <f t="shared" si="15"/>
        <v>0</v>
      </c>
      <c r="U90" s="187">
        <f t="shared" si="15"/>
        <v>0</v>
      </c>
    </row>
    <row r="91" spans="2:21" x14ac:dyDescent="0.25">
      <c r="B91" s="171">
        <f>MAX(B$15:B90)+1</f>
        <v>61</v>
      </c>
      <c r="D91" s="195" t="s">
        <v>550</v>
      </c>
      <c r="F91" s="187">
        <f t="shared" si="10"/>
        <v>609207.22126495733</v>
      </c>
      <c r="H91" s="187">
        <f t="shared" si="15"/>
        <v>420067.83335556521</v>
      </c>
      <c r="I91" s="187">
        <f t="shared" si="15"/>
        <v>171414.31634219966</v>
      </c>
      <c r="J91" s="187">
        <f t="shared" si="15"/>
        <v>14612.960058491046</v>
      </c>
      <c r="K91" s="187">
        <f t="shared" si="15"/>
        <v>0</v>
      </c>
      <c r="L91" s="187">
        <f t="shared" si="15"/>
        <v>0</v>
      </c>
      <c r="M91" s="187">
        <f t="shared" si="15"/>
        <v>0</v>
      </c>
      <c r="N91" s="187">
        <f t="shared" si="15"/>
        <v>0</v>
      </c>
      <c r="O91" s="187">
        <f t="shared" si="15"/>
        <v>0</v>
      </c>
      <c r="P91" s="187">
        <f t="shared" si="15"/>
        <v>0</v>
      </c>
      <c r="Q91" s="187">
        <f t="shared" si="15"/>
        <v>291.94882235530247</v>
      </c>
      <c r="R91" s="187">
        <f t="shared" si="15"/>
        <v>341.197104427483</v>
      </c>
      <c r="S91" s="187">
        <f t="shared" si="15"/>
        <v>0</v>
      </c>
      <c r="T91" s="187">
        <f t="shared" si="15"/>
        <v>2478.965581918625</v>
      </c>
      <c r="U91" s="187">
        <f t="shared" si="15"/>
        <v>0</v>
      </c>
    </row>
    <row r="92" spans="2:21" x14ac:dyDescent="0.25">
      <c r="B92" s="171">
        <f>MAX(B$15:B91)+1</f>
        <v>62</v>
      </c>
      <c r="D92" s="196" t="s">
        <v>551</v>
      </c>
      <c r="F92" s="197">
        <f t="shared" si="10"/>
        <v>6419.5162793298095</v>
      </c>
      <c r="H92" s="197">
        <f>H64</f>
        <v>0</v>
      </c>
      <c r="I92" s="197">
        <f t="shared" ref="I92:U92" si="16">I64</f>
        <v>0</v>
      </c>
      <c r="J92" s="197">
        <f t="shared" si="16"/>
        <v>0</v>
      </c>
      <c r="K92" s="197">
        <f t="shared" si="16"/>
        <v>4226.6224094221989</v>
      </c>
      <c r="L92" s="197">
        <f t="shared" si="16"/>
        <v>85.275619764634882</v>
      </c>
      <c r="M92" s="197">
        <f t="shared" si="16"/>
        <v>0</v>
      </c>
      <c r="N92" s="197">
        <f t="shared" si="16"/>
        <v>0</v>
      </c>
      <c r="O92" s="197">
        <f t="shared" si="16"/>
        <v>1797.4627720549252</v>
      </c>
      <c r="P92" s="197">
        <f t="shared" si="16"/>
        <v>42.169262887028175</v>
      </c>
      <c r="Q92" s="197">
        <f t="shared" si="16"/>
        <v>0</v>
      </c>
      <c r="R92" s="197">
        <f t="shared" si="16"/>
        <v>0</v>
      </c>
      <c r="S92" s="197">
        <f t="shared" si="16"/>
        <v>0</v>
      </c>
      <c r="T92" s="197">
        <f t="shared" si="16"/>
        <v>0</v>
      </c>
      <c r="U92" s="197">
        <f t="shared" si="16"/>
        <v>267.98621520102262</v>
      </c>
    </row>
    <row r="93" spans="2:21" x14ac:dyDescent="0.25">
      <c r="B93" s="171">
        <f>MAX(B$15:B92)+1</f>
        <v>63</v>
      </c>
      <c r="D93" s="189" t="s">
        <v>543</v>
      </c>
      <c r="F93" s="190">
        <f t="shared" si="10"/>
        <v>13253.53488357218</v>
      </c>
      <c r="H93" s="190">
        <f>H38+H65</f>
        <v>0</v>
      </c>
      <c r="I93" s="190">
        <f t="shared" ref="I93:U93" si="17">I38+I65</f>
        <v>0</v>
      </c>
      <c r="J93" s="190">
        <f t="shared" si="17"/>
        <v>0</v>
      </c>
      <c r="K93" s="190">
        <f t="shared" si="17"/>
        <v>8525.5101052357495</v>
      </c>
      <c r="L93" s="190">
        <f t="shared" si="17"/>
        <v>0</v>
      </c>
      <c r="M93" s="190">
        <f t="shared" si="17"/>
        <v>0</v>
      </c>
      <c r="N93" s="190">
        <f t="shared" si="17"/>
        <v>0</v>
      </c>
      <c r="O93" s="190">
        <f t="shared" si="17"/>
        <v>0</v>
      </c>
      <c r="P93" s="190">
        <f t="shared" si="17"/>
        <v>0</v>
      </c>
      <c r="Q93" s="190">
        <f t="shared" si="17"/>
        <v>0</v>
      </c>
      <c r="R93" s="190">
        <f t="shared" si="17"/>
        <v>0</v>
      </c>
      <c r="S93" s="190">
        <f t="shared" si="17"/>
        <v>2322.4842668349843</v>
      </c>
      <c r="T93" s="190">
        <f t="shared" si="17"/>
        <v>0</v>
      </c>
      <c r="U93" s="190">
        <f t="shared" si="17"/>
        <v>2405.5405115014455</v>
      </c>
    </row>
    <row r="94" spans="2:21" ht="15.75" thickBot="1" x14ac:dyDescent="0.3">
      <c r="B94" s="171">
        <f>MAX(B$15:B93)+1</f>
        <v>64</v>
      </c>
      <c r="D94" s="173" t="s">
        <v>34</v>
      </c>
      <c r="F94" s="174">
        <f>SUM(F74:F93)</f>
        <v>5108569.7608447503</v>
      </c>
      <c r="H94" s="174">
        <f>SUM(H74:H93)</f>
        <v>3463016.8105286825</v>
      </c>
      <c r="I94" s="174">
        <f t="shared" ref="I94:U94" si="18">SUM(I74:I93)</f>
        <v>1257459.1073562105</v>
      </c>
      <c r="J94" s="174">
        <f t="shared" si="18"/>
        <v>180360.35825262521</v>
      </c>
      <c r="K94" s="174">
        <f t="shared" si="18"/>
        <v>76056.237506526901</v>
      </c>
      <c r="L94" s="174">
        <f t="shared" si="18"/>
        <v>419.73603331373437</v>
      </c>
      <c r="M94" s="174">
        <f t="shared" si="18"/>
        <v>11594.196560777513</v>
      </c>
      <c r="N94" s="174">
        <f t="shared" si="18"/>
        <v>650.11652666250404</v>
      </c>
      <c r="O94" s="174">
        <f t="shared" si="18"/>
        <v>52378.172773944825</v>
      </c>
      <c r="P94" s="174">
        <f t="shared" si="18"/>
        <v>1237.6602519865837</v>
      </c>
      <c r="Q94" s="174">
        <f t="shared" si="18"/>
        <v>9785.5720141815455</v>
      </c>
      <c r="R94" s="174">
        <f t="shared" si="18"/>
        <v>4279.9844466519744</v>
      </c>
      <c r="S94" s="174">
        <f t="shared" si="18"/>
        <v>4390.7918390387476</v>
      </c>
      <c r="T94" s="174">
        <f t="shared" si="18"/>
        <v>37585.907137861337</v>
      </c>
      <c r="U94" s="174">
        <f t="shared" si="18"/>
        <v>9355.1096162861249</v>
      </c>
    </row>
    <row r="95" spans="2:21" ht="15.75" thickTop="1" x14ac:dyDescent="0.25"/>
    <row r="96" spans="2:21" x14ac:dyDescent="0.25">
      <c r="B96" s="8" t="s">
        <v>553</v>
      </c>
    </row>
    <row r="97" spans="2:4" x14ac:dyDescent="0.25">
      <c r="B97" s="104" t="s">
        <v>398</v>
      </c>
      <c r="D97" s="1" t="s">
        <v>554</v>
      </c>
    </row>
    <row r="98" spans="2:4" x14ac:dyDescent="0.25">
      <c r="B98" s="104" t="s">
        <v>555</v>
      </c>
      <c r="D98" s="1" t="s">
        <v>556</v>
      </c>
    </row>
    <row r="99" spans="2:4" x14ac:dyDescent="0.25">
      <c r="B99" s="104" t="s">
        <v>557</v>
      </c>
      <c r="D99" s="1" t="s">
        <v>558</v>
      </c>
    </row>
    <row r="100" spans="2:4" x14ac:dyDescent="0.25">
      <c r="B100" s="198"/>
    </row>
    <row r="101" spans="2:4" x14ac:dyDescent="0.25">
      <c r="B101" s="198"/>
    </row>
    <row r="102" spans="2:4" x14ac:dyDescent="0.25">
      <c r="B102" s="198"/>
    </row>
    <row r="103" spans="2:4" x14ac:dyDescent="0.25">
      <c r="B103" s="198"/>
    </row>
    <row r="104" spans="2:4" x14ac:dyDescent="0.25">
      <c r="B104" s="198"/>
    </row>
    <row r="106" spans="2:4" x14ac:dyDescent="0.25">
      <c r="B106" s="7"/>
    </row>
  </sheetData>
  <mergeCells count="2">
    <mergeCell ref="B6:U6"/>
    <mergeCell ref="B7:U7"/>
  </mergeCells>
  <pageMargins left="0.7" right="0.7" top="0.75" bottom="0.75" header="0.3" footer="0.3"/>
  <pageSetup scale="53" fitToHeight="0" orientation="landscape" r:id="rId1"/>
  <headerFooter>
    <oddHeader>&amp;R&amp;"Arial,Regular"&amp;10Filed: 2025-02-28
EB-2025-0064
Phase 3 Exhibit 7
Tab 3
Schedule 6
Attachment 13
Page &amp;P of 8</oddHeader>
  </headerFooter>
  <rowBreaks count="2" manualBreakCount="2">
    <brk id="40" min="1" max="20" man="1"/>
    <brk id="67" min="1" max="2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6901-6D17-4B1B-9321-FC0112AB8B75}">
  <sheetPr>
    <pageSetUpPr fitToPage="1"/>
  </sheetPr>
  <dimension ref="A5:U141"/>
  <sheetViews>
    <sheetView view="pageLayout" topLeftCell="D61" zoomScaleNormal="70" zoomScaleSheetLayoutView="80" workbookViewId="0">
      <selection activeCell="D72" sqref="D72"/>
    </sheetView>
  </sheetViews>
  <sheetFormatPr defaultColWidth="8.7109375" defaultRowHeight="15" x14ac:dyDescent="0.25"/>
  <cols>
    <col min="1" max="1" width="5" style="1" customWidth="1"/>
    <col min="2" max="2" width="6.42578125" style="1" customWidth="1"/>
    <col min="3" max="3" width="1.7109375" customWidth="1"/>
    <col min="4" max="4" width="41.28515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71093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1:21" x14ac:dyDescent="0.25">
      <c r="B7" s="244" t="s">
        <v>559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68"/>
      <c r="D9" s="168"/>
      <c r="F9" s="26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</row>
    <row r="10" spans="1:21" x14ac:dyDescent="0.25">
      <c r="B10" s="26" t="s">
        <v>3</v>
      </c>
      <c r="F10" s="26" t="s">
        <v>529</v>
      </c>
      <c r="H10" s="26" t="s">
        <v>402</v>
      </c>
      <c r="I10" s="26" t="s">
        <v>402</v>
      </c>
      <c r="J10" s="26" t="s">
        <v>402</v>
      </c>
      <c r="K10" s="26" t="s">
        <v>402</v>
      </c>
      <c r="L10" s="26" t="s">
        <v>402</v>
      </c>
      <c r="M10" s="26" t="s">
        <v>402</v>
      </c>
      <c r="N10" s="26" t="s">
        <v>402</v>
      </c>
      <c r="O10" s="26" t="s">
        <v>402</v>
      </c>
      <c r="P10" s="26" t="s">
        <v>402</v>
      </c>
      <c r="Q10" s="26" t="s">
        <v>402</v>
      </c>
      <c r="R10" s="26" t="s">
        <v>402</v>
      </c>
      <c r="S10" s="26" t="s">
        <v>402</v>
      </c>
      <c r="T10" s="26" t="s">
        <v>402</v>
      </c>
      <c r="U10" s="26" t="s">
        <v>402</v>
      </c>
    </row>
    <row r="11" spans="1:21" x14ac:dyDescent="0.25">
      <c r="B11" s="169" t="s">
        <v>5</v>
      </c>
      <c r="D11" s="2" t="s">
        <v>6</v>
      </c>
      <c r="F11" s="116" t="s">
        <v>82</v>
      </c>
      <c r="H11" s="116" t="s">
        <v>403</v>
      </c>
      <c r="I11" s="116" t="s">
        <v>404</v>
      </c>
      <c r="J11" s="116" t="s">
        <v>405</v>
      </c>
      <c r="K11" s="116" t="s">
        <v>406</v>
      </c>
      <c r="L11" s="116" t="s">
        <v>407</v>
      </c>
      <c r="M11" s="116" t="s">
        <v>408</v>
      </c>
      <c r="N11" s="116" t="s">
        <v>409</v>
      </c>
      <c r="O11" s="116" t="s">
        <v>410</v>
      </c>
      <c r="P11" s="116" t="s">
        <v>411</v>
      </c>
      <c r="Q11" s="116" t="s">
        <v>412</v>
      </c>
      <c r="R11" s="163" t="s">
        <v>413</v>
      </c>
      <c r="S11" s="116" t="s">
        <v>414</v>
      </c>
      <c r="T11" s="116" t="s">
        <v>415</v>
      </c>
      <c r="U11" s="116" t="s">
        <v>416</v>
      </c>
    </row>
    <row r="12" spans="1:21" x14ac:dyDescent="0.25">
      <c r="F12" s="104" t="s">
        <v>64</v>
      </c>
      <c r="H12" s="104" t="s">
        <v>13</v>
      </c>
      <c r="I12" s="104" t="s">
        <v>14</v>
      </c>
      <c r="J12" s="104" t="s">
        <v>530</v>
      </c>
      <c r="K12" s="104" t="s">
        <v>16</v>
      </c>
      <c r="L12" s="104" t="s">
        <v>531</v>
      </c>
      <c r="M12" s="104" t="s">
        <v>66</v>
      </c>
      <c r="N12" s="104" t="s">
        <v>67</v>
      </c>
      <c r="O12" s="104" t="s">
        <v>68</v>
      </c>
      <c r="P12" s="104" t="s">
        <v>69</v>
      </c>
      <c r="Q12" s="104" t="s">
        <v>70</v>
      </c>
      <c r="R12" s="104" t="s">
        <v>71</v>
      </c>
      <c r="S12" s="104" t="s">
        <v>72</v>
      </c>
      <c r="T12" s="104" t="s">
        <v>73</v>
      </c>
      <c r="U12" s="104" t="s">
        <v>74</v>
      </c>
    </row>
    <row r="13" spans="1:21" x14ac:dyDescent="0.25">
      <c r="D13" s="8" t="s">
        <v>560</v>
      </c>
      <c r="F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</row>
    <row r="14" spans="1:21" x14ac:dyDescent="0.25">
      <c r="F14" s="119"/>
      <c r="G14" s="19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 x14ac:dyDescent="0.25">
      <c r="D15" s="8" t="s">
        <v>340</v>
      </c>
      <c r="F15" s="6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</row>
    <row r="16" spans="1:21" x14ac:dyDescent="0.25">
      <c r="A16"/>
      <c r="B16" s="171">
        <v>1</v>
      </c>
      <c r="D16" s="9" t="s">
        <v>561</v>
      </c>
      <c r="F16" s="17">
        <f xml:space="preserve"> SUM(H16:U16)</f>
        <v>-7887.177485234075</v>
      </c>
      <c r="G16" s="199"/>
      <c r="H16" s="17">
        <v>-4285.1420843022643</v>
      </c>
      <c r="I16" s="17">
        <v>-2992.5245464132386</v>
      </c>
      <c r="J16" s="17">
        <v>-260.98232794732974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-0.14659420040248738</v>
      </c>
      <c r="R16" s="17">
        <v>0</v>
      </c>
      <c r="S16" s="17">
        <v>-77.346810925653386</v>
      </c>
      <c r="T16" s="17">
        <v>-271.03512144518703</v>
      </c>
      <c r="U16" s="17">
        <v>0</v>
      </c>
    </row>
    <row r="17" spans="1:21" x14ac:dyDescent="0.25">
      <c r="A17"/>
      <c r="B17" s="171">
        <f>MAX(B16:B$16)+1</f>
        <v>2</v>
      </c>
      <c r="D17" s="200" t="s">
        <v>335</v>
      </c>
      <c r="F17" s="17"/>
      <c r="G17" s="199"/>
      <c r="H17" s="201">
        <v>-798.38308509762965</v>
      </c>
      <c r="I17" s="201">
        <v>-430.59690277338996</v>
      </c>
      <c r="J17" s="201">
        <v>-38.294538991339564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201">
        <v>0</v>
      </c>
      <c r="R17" s="201">
        <v>0</v>
      </c>
      <c r="S17" s="202">
        <v>-77.346810925653386</v>
      </c>
      <c r="T17" s="201">
        <v>0</v>
      </c>
      <c r="U17" s="17">
        <v>0</v>
      </c>
    </row>
    <row r="18" spans="1:21" x14ac:dyDescent="0.25">
      <c r="A18"/>
      <c r="B18" s="171">
        <f>MAX(B$16:B17)+1</f>
        <v>3</v>
      </c>
      <c r="D18" s="200" t="s">
        <v>336</v>
      </c>
      <c r="F18" s="17"/>
      <c r="G18" s="199"/>
      <c r="H18" s="201">
        <v>-3087.7980605182406</v>
      </c>
      <c r="I18" s="201">
        <v>-2253.1794617988126</v>
      </c>
      <c r="J18" s="201">
        <v>-197.1140542715797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201">
        <v>-0.14659420040248738</v>
      </c>
      <c r="R18" s="201">
        <v>0</v>
      </c>
      <c r="S18" s="202">
        <v>0</v>
      </c>
      <c r="T18" s="201">
        <v>-271.03512144518703</v>
      </c>
      <c r="U18" s="17">
        <v>0</v>
      </c>
    </row>
    <row r="19" spans="1:21" x14ac:dyDescent="0.25">
      <c r="A19"/>
      <c r="B19" s="171">
        <f>MAX(B$16:B18)+1</f>
        <v>4</v>
      </c>
      <c r="D19" s="200" t="s">
        <v>337</v>
      </c>
      <c r="F19" s="17"/>
      <c r="G19" s="199"/>
      <c r="H19" s="201">
        <v>-398.96093868639394</v>
      </c>
      <c r="I19" s="201">
        <v>-308.74818184103589</v>
      </c>
      <c r="J19" s="201">
        <v>-25.573734684410447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201">
        <v>0</v>
      </c>
      <c r="R19" s="201">
        <v>0</v>
      </c>
      <c r="S19" s="202">
        <v>0</v>
      </c>
      <c r="T19" s="201">
        <v>0</v>
      </c>
      <c r="U19" s="17">
        <v>0</v>
      </c>
    </row>
    <row r="20" spans="1:21" x14ac:dyDescent="0.25">
      <c r="A20"/>
      <c r="B20" s="171">
        <f>MAX(B$16:B19)+1</f>
        <v>5</v>
      </c>
      <c r="D20" s="200" t="s">
        <v>562</v>
      </c>
      <c r="F20" s="17"/>
      <c r="G20" s="199"/>
      <c r="H20" s="201">
        <v>0</v>
      </c>
      <c r="I20" s="201">
        <v>0</v>
      </c>
      <c r="J20" s="201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201">
        <v>0</v>
      </c>
      <c r="R20" s="201">
        <v>0</v>
      </c>
      <c r="S20" s="202">
        <v>0</v>
      </c>
      <c r="T20" s="201">
        <v>0</v>
      </c>
      <c r="U20" s="17">
        <v>0</v>
      </c>
    </row>
    <row r="21" spans="1:21" x14ac:dyDescent="0.25">
      <c r="A21"/>
      <c r="B21" s="171">
        <f>MAX(B$16:B20)+1</f>
        <v>6</v>
      </c>
      <c r="D21" s="9" t="s">
        <v>347</v>
      </c>
      <c r="F21" s="17">
        <f t="shared" ref="F21:F26" si="0" xml:space="preserve"> SUM(H21:U21)</f>
        <v>-7449.4151202177372</v>
      </c>
      <c r="G21" s="199"/>
      <c r="H21" s="17">
        <v>-3768.4152311166126</v>
      </c>
      <c r="I21" s="17">
        <v>-2278.4107634074771</v>
      </c>
      <c r="J21" s="17">
        <v>-782.39351379683012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-113.32787830935312</v>
      </c>
      <c r="R21" s="17">
        <v>-22.453430985512689</v>
      </c>
      <c r="S21" s="17">
        <v>-19.64427043553529</v>
      </c>
      <c r="T21" s="17">
        <v>-464.77003216641691</v>
      </c>
      <c r="U21" s="17">
        <v>0</v>
      </c>
    </row>
    <row r="22" spans="1:21" x14ac:dyDescent="0.25">
      <c r="A22"/>
      <c r="B22" s="171">
        <f>MAX(B$16:B21)+1</f>
        <v>7</v>
      </c>
      <c r="D22" s="200" t="s">
        <v>335</v>
      </c>
      <c r="F22" s="17"/>
      <c r="G22" s="199"/>
      <c r="H22" s="201">
        <v>-939.48412591636952</v>
      </c>
      <c r="I22" s="201">
        <v>-449.97147904759402</v>
      </c>
      <c r="J22" s="201">
        <v>-81.34140039462558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201">
        <v>-8.4341549603573611</v>
      </c>
      <c r="R22" s="201">
        <v>0</v>
      </c>
      <c r="S22" s="202">
        <v>-19.64427043553529</v>
      </c>
      <c r="T22" s="201">
        <v>0</v>
      </c>
      <c r="U22" s="17">
        <v>0</v>
      </c>
    </row>
    <row r="23" spans="1:21" x14ac:dyDescent="0.25">
      <c r="A23"/>
      <c r="B23" s="171">
        <f>MAX(B$16:B22)+1</f>
        <v>8</v>
      </c>
      <c r="D23" s="200" t="s">
        <v>336</v>
      </c>
      <c r="F23" s="17"/>
      <c r="G23" s="199"/>
      <c r="H23" s="201">
        <v>-2658.8896784462404</v>
      </c>
      <c r="I23" s="201">
        <v>-1686.7260024947211</v>
      </c>
      <c r="J23" s="201">
        <v>-653.32510824253939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201">
        <v>-93.793619258516514</v>
      </c>
      <c r="R23" s="201">
        <v>-20.824388622808677</v>
      </c>
      <c r="S23" s="202">
        <v>0</v>
      </c>
      <c r="T23" s="201">
        <v>-464.77003216641691</v>
      </c>
      <c r="U23" s="17">
        <v>0</v>
      </c>
    </row>
    <row r="24" spans="1:21" x14ac:dyDescent="0.25">
      <c r="A24"/>
      <c r="B24" s="171">
        <f>MAX(B$16:B23)+1</f>
        <v>9</v>
      </c>
      <c r="D24" s="200" t="s">
        <v>337</v>
      </c>
      <c r="F24" s="17"/>
      <c r="G24" s="199"/>
      <c r="H24" s="201">
        <v>-170.04142675400277</v>
      </c>
      <c r="I24" s="201">
        <v>-141.71328186516212</v>
      </c>
      <c r="J24" s="201">
        <v>-47.727005159665225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201">
        <v>-11.100104090479245</v>
      </c>
      <c r="R24" s="201">
        <v>-1.6290423627040111</v>
      </c>
      <c r="S24" s="202">
        <v>0</v>
      </c>
      <c r="T24" s="201">
        <v>0</v>
      </c>
      <c r="U24" s="17">
        <v>0</v>
      </c>
    </row>
    <row r="25" spans="1:21" x14ac:dyDescent="0.25">
      <c r="A25"/>
      <c r="B25" s="171">
        <f>MAX(B$16:B24)+1</f>
        <v>10</v>
      </c>
      <c r="D25" s="200" t="s">
        <v>562</v>
      </c>
      <c r="F25" s="17"/>
      <c r="G25" s="199"/>
      <c r="H25" s="201">
        <v>0</v>
      </c>
      <c r="I25" s="201">
        <v>0</v>
      </c>
      <c r="J25" s="201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201">
        <v>0</v>
      </c>
      <c r="R25" s="201">
        <v>0</v>
      </c>
      <c r="S25" s="202">
        <v>0</v>
      </c>
      <c r="T25" s="201">
        <v>0</v>
      </c>
      <c r="U25" s="17">
        <v>0</v>
      </c>
    </row>
    <row r="26" spans="1:21" x14ac:dyDescent="0.25">
      <c r="A26"/>
      <c r="B26" s="171">
        <f>MAX(B$16:B25)+1</f>
        <v>11</v>
      </c>
      <c r="D26" s="9" t="s">
        <v>219</v>
      </c>
      <c r="F26" s="17">
        <f t="shared" si="0"/>
        <v>15491.673288166032</v>
      </c>
      <c r="G26" s="199"/>
      <c r="H26" s="17">
        <v>10178.119972936856</v>
      </c>
      <c r="I26" s="17">
        <v>4839.2010723202857</v>
      </c>
      <c r="J26" s="17">
        <v>267.36812552314814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15.879160606995683</v>
      </c>
      <c r="R26" s="17">
        <v>7.723119986780203</v>
      </c>
      <c r="S26" s="17">
        <v>0</v>
      </c>
      <c r="T26" s="17">
        <v>183.38183679196598</v>
      </c>
      <c r="U26" s="17">
        <v>0</v>
      </c>
    </row>
    <row r="27" spans="1:21" x14ac:dyDescent="0.25">
      <c r="A27"/>
      <c r="B27" s="171">
        <f>MAX(B$16:B26)+1</f>
        <v>12</v>
      </c>
      <c r="D27" s="200" t="s">
        <v>335</v>
      </c>
      <c r="F27" s="17"/>
      <c r="G27" s="199"/>
      <c r="H27" s="203">
        <v>678.87049601553463</v>
      </c>
      <c r="I27" s="203">
        <v>227.47216936756823</v>
      </c>
      <c r="J27" s="203">
        <v>12.979304990204795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203">
        <v>6.4576298232453597</v>
      </c>
      <c r="R27" s="203">
        <v>0</v>
      </c>
      <c r="S27" s="17">
        <v>0</v>
      </c>
      <c r="T27" s="203">
        <v>0</v>
      </c>
      <c r="U27" s="17">
        <v>0</v>
      </c>
    </row>
    <row r="28" spans="1:21" x14ac:dyDescent="0.25">
      <c r="A28"/>
      <c r="B28" s="171">
        <f>MAX(B$16:B27)+1</f>
        <v>13</v>
      </c>
      <c r="D28" s="200" t="s">
        <v>336</v>
      </c>
      <c r="F28" s="17"/>
      <c r="G28" s="199"/>
      <c r="H28" s="203">
        <v>1202.8122533741434</v>
      </c>
      <c r="I28" s="203">
        <v>502.32796950875814</v>
      </c>
      <c r="J28" s="203">
        <v>53.244292505445046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203">
        <v>0.25188512994933082</v>
      </c>
      <c r="R28" s="203">
        <v>0.57474127036098877</v>
      </c>
      <c r="S28" s="17">
        <v>0</v>
      </c>
      <c r="T28" s="203">
        <v>164.80290038592389</v>
      </c>
      <c r="U28" s="17">
        <v>0</v>
      </c>
    </row>
    <row r="29" spans="1:21" x14ac:dyDescent="0.25">
      <c r="A29"/>
      <c r="B29" s="171">
        <f>MAX(B$16:B28)+1</f>
        <v>14</v>
      </c>
      <c r="D29" s="200" t="s">
        <v>337</v>
      </c>
      <c r="F29" s="17"/>
      <c r="G29" s="199"/>
      <c r="H29" s="203">
        <v>5148.1831214887661</v>
      </c>
      <c r="I29" s="203">
        <v>2824.7136002934622</v>
      </c>
      <c r="J29" s="203">
        <v>91.625760356422873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203">
        <v>6.98159647557884</v>
      </c>
      <c r="R29" s="203">
        <v>4.5912317550734656</v>
      </c>
      <c r="S29" s="17">
        <v>0</v>
      </c>
      <c r="T29" s="203">
        <v>0</v>
      </c>
      <c r="U29" s="17">
        <v>0</v>
      </c>
    </row>
    <row r="30" spans="1:21" x14ac:dyDescent="0.25">
      <c r="A30"/>
      <c r="B30" s="171">
        <f>MAX(B$16:B29)+1</f>
        <v>15</v>
      </c>
      <c r="D30" s="200" t="s">
        <v>562</v>
      </c>
      <c r="F30" s="17"/>
      <c r="G30" s="199"/>
      <c r="H30" s="203">
        <v>3148.2541020584122</v>
      </c>
      <c r="I30" s="203">
        <v>1284.6873331504969</v>
      </c>
      <c r="J30" s="203">
        <v>109.51876767107542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203">
        <v>2.1880491782221507</v>
      </c>
      <c r="R30" s="203">
        <v>2.5571469613457483</v>
      </c>
      <c r="S30" s="17">
        <v>0</v>
      </c>
      <c r="T30" s="203">
        <v>18.578936406042082</v>
      </c>
      <c r="U30" s="17">
        <v>0</v>
      </c>
    </row>
    <row r="31" spans="1:21" x14ac:dyDescent="0.25">
      <c r="A31"/>
      <c r="B31" s="171">
        <f>MAX(B$16:B30)+1</f>
        <v>16</v>
      </c>
      <c r="D31" s="1" t="s">
        <v>353</v>
      </c>
      <c r="F31" s="43">
        <f>SUM(F26,F21,F16)</f>
        <v>155.08068271421962</v>
      </c>
      <c r="H31" s="15">
        <f t="shared" ref="H31:U31" si="1">SUM(H26,H21,H16)</f>
        <v>2124.5626575179795</v>
      </c>
      <c r="I31" s="15">
        <f t="shared" si="1"/>
        <v>-431.73423750043003</v>
      </c>
      <c r="J31" s="15">
        <f t="shared" si="1"/>
        <v>-776.00771622101172</v>
      </c>
      <c r="K31" s="43">
        <f t="shared" si="1"/>
        <v>0</v>
      </c>
      <c r="L31" s="43">
        <f t="shared" si="1"/>
        <v>0</v>
      </c>
      <c r="M31" s="43">
        <f t="shared" si="1"/>
        <v>0</v>
      </c>
      <c r="N31" s="43">
        <f t="shared" si="1"/>
        <v>0</v>
      </c>
      <c r="O31" s="43">
        <f t="shared" si="1"/>
        <v>0</v>
      </c>
      <c r="P31" s="43">
        <f t="shared" si="1"/>
        <v>0</v>
      </c>
      <c r="Q31" s="43">
        <f t="shared" si="1"/>
        <v>-97.595311902759931</v>
      </c>
      <c r="R31" s="43">
        <f t="shared" si="1"/>
        <v>-14.730310998732486</v>
      </c>
      <c r="S31" s="43">
        <f t="shared" si="1"/>
        <v>-96.991081361188677</v>
      </c>
      <c r="T31" s="43">
        <f t="shared" si="1"/>
        <v>-552.42331681963788</v>
      </c>
      <c r="U31" s="43">
        <f t="shared" si="1"/>
        <v>0</v>
      </c>
    </row>
    <row r="32" spans="1:21" x14ac:dyDescent="0.25">
      <c r="A32"/>
      <c r="B32"/>
      <c r="F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/>
      <c r="B33"/>
      <c r="D33" s="8" t="s">
        <v>354</v>
      </c>
      <c r="F33" s="17"/>
      <c r="G33" s="19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x14ac:dyDescent="0.25">
      <c r="A34"/>
      <c r="B34" s="171">
        <f>MAX(B$16:B33)+1</f>
        <v>17</v>
      </c>
      <c r="D34" s="9" t="s">
        <v>355</v>
      </c>
      <c r="F34" s="17">
        <f xml:space="preserve"> SUM(H34:U34)</f>
        <v>96004.225333664697</v>
      </c>
      <c r="G34" s="199"/>
      <c r="H34" s="17">
        <v>48260.126810615315</v>
      </c>
      <c r="I34" s="17">
        <v>34144.370909784047</v>
      </c>
      <c r="J34" s="17">
        <v>7026.8658280029476</v>
      </c>
      <c r="K34" s="17">
        <v>4007.3384073854777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1.3254225563405213</v>
      </c>
      <c r="R34" s="17">
        <v>0</v>
      </c>
      <c r="S34" s="17">
        <v>815.69680534250836</v>
      </c>
      <c r="T34" s="17">
        <v>729.51407778378473</v>
      </c>
      <c r="U34" s="17">
        <v>1018.9870721942741</v>
      </c>
    </row>
    <row r="35" spans="1:21" x14ac:dyDescent="0.25">
      <c r="A35"/>
      <c r="B35" s="171">
        <f>MAX(B$16:B34)+1</f>
        <v>18</v>
      </c>
      <c r="D35" s="200" t="s">
        <v>335</v>
      </c>
      <c r="F35" s="17"/>
      <c r="G35" s="199"/>
      <c r="H35" s="202">
        <v>2766.7952405906235</v>
      </c>
      <c r="I35" s="202">
        <v>1492.2328434109954</v>
      </c>
      <c r="J35" s="202">
        <v>132.70966056212723</v>
      </c>
      <c r="K35" s="204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202">
        <v>0</v>
      </c>
      <c r="R35" s="202">
        <v>0</v>
      </c>
      <c r="S35" s="204">
        <v>216.71557950696322</v>
      </c>
      <c r="T35" s="202">
        <v>0</v>
      </c>
      <c r="U35" s="204">
        <v>0</v>
      </c>
    </row>
    <row r="36" spans="1:21" x14ac:dyDescent="0.25">
      <c r="A36"/>
      <c r="B36" s="171">
        <f>MAX(B$16:B35)+1</f>
        <v>19</v>
      </c>
      <c r="D36" s="200" t="s">
        <v>336</v>
      </c>
      <c r="F36" s="17"/>
      <c r="G36" s="199"/>
      <c r="H36" s="202">
        <v>6227.4601051846412</v>
      </c>
      <c r="I36" s="202">
        <v>4544.2042948296021</v>
      </c>
      <c r="J36" s="202">
        <v>397.53892096863416</v>
      </c>
      <c r="K36" s="204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202">
        <v>0.29565066003853707</v>
      </c>
      <c r="R36" s="202">
        <v>0</v>
      </c>
      <c r="S36" s="204">
        <v>0</v>
      </c>
      <c r="T36" s="202">
        <v>546.62266535023798</v>
      </c>
      <c r="U36" s="204">
        <v>0</v>
      </c>
    </row>
    <row r="37" spans="1:21" x14ac:dyDescent="0.25">
      <c r="A37"/>
      <c r="B37" s="171">
        <f>MAX(B$16:B36)+1</f>
        <v>20</v>
      </c>
      <c r="D37" s="200" t="s">
        <v>337</v>
      </c>
      <c r="F37" s="17"/>
      <c r="G37" s="199"/>
      <c r="H37" s="202">
        <v>25518.557991562036</v>
      </c>
      <c r="I37" s="202">
        <v>19748.320246692143</v>
      </c>
      <c r="J37" s="202">
        <v>1635.7612195161148</v>
      </c>
      <c r="K37" s="204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202">
        <v>0</v>
      </c>
      <c r="R37" s="202">
        <v>0</v>
      </c>
      <c r="S37" s="204">
        <v>0</v>
      </c>
      <c r="T37" s="202">
        <v>0</v>
      </c>
      <c r="U37" s="204">
        <v>0</v>
      </c>
    </row>
    <row r="38" spans="1:21" x14ac:dyDescent="0.25">
      <c r="A38"/>
      <c r="B38" s="171">
        <f>MAX(B$16:B37)+1</f>
        <v>21</v>
      </c>
      <c r="D38" s="200" t="s">
        <v>562</v>
      </c>
      <c r="F38" s="17"/>
      <c r="G38" s="199"/>
      <c r="H38" s="202">
        <v>13747.313473278013</v>
      </c>
      <c r="I38" s="202">
        <v>8359.6135248513092</v>
      </c>
      <c r="J38" s="202">
        <v>4860.8560269560712</v>
      </c>
      <c r="K38" s="204">
        <v>4007.3384073854777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202">
        <v>1.0297718963019842</v>
      </c>
      <c r="R38" s="202">
        <v>0</v>
      </c>
      <c r="S38" s="204">
        <v>598.98122583554516</v>
      </c>
      <c r="T38" s="202">
        <v>182.89141243354672</v>
      </c>
      <c r="U38" s="204">
        <v>1018.9870721942741</v>
      </c>
    </row>
    <row r="39" spans="1:21" x14ac:dyDescent="0.25">
      <c r="A39"/>
      <c r="B39" s="171">
        <f>MAX(B$16:B38)+1</f>
        <v>22</v>
      </c>
      <c r="D39" s="9" t="s">
        <v>356</v>
      </c>
      <c r="F39" s="17">
        <f t="shared" ref="F39:F44" si="2" xml:space="preserve"> SUM(H39:U39)</f>
        <v>64332.828920156935</v>
      </c>
      <c r="G39" s="199"/>
      <c r="H39" s="17">
        <v>33588.267577661049</v>
      </c>
      <c r="I39" s="17">
        <v>23233.969301025045</v>
      </c>
      <c r="J39" s="17">
        <v>3713.429350911636</v>
      </c>
      <c r="K39" s="17">
        <v>1621.8511385520919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297.69131991439332</v>
      </c>
      <c r="R39" s="17">
        <v>0</v>
      </c>
      <c r="S39" s="17">
        <v>657.11383360892273</v>
      </c>
      <c r="T39" s="17">
        <v>606.54935946735395</v>
      </c>
      <c r="U39" s="17">
        <v>613.95703901644197</v>
      </c>
    </row>
    <row r="40" spans="1:21" x14ac:dyDescent="0.25">
      <c r="A40"/>
      <c r="B40" s="171">
        <f>MAX(B$16:B39)+1</f>
        <v>23</v>
      </c>
      <c r="D40" s="200" t="s">
        <v>335</v>
      </c>
      <c r="F40" s="17"/>
      <c r="G40" s="199"/>
      <c r="H40" s="202">
        <v>2136.9077124707933</v>
      </c>
      <c r="I40" s="202">
        <v>1268.1232396824328</v>
      </c>
      <c r="J40" s="202">
        <v>94.277186543935926</v>
      </c>
      <c r="K40" s="204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202">
        <v>0</v>
      </c>
      <c r="R40" s="202">
        <v>0</v>
      </c>
      <c r="S40" s="204">
        <v>193.02907928930034</v>
      </c>
      <c r="T40" s="202">
        <v>0</v>
      </c>
      <c r="U40" s="204">
        <v>0</v>
      </c>
    </row>
    <row r="41" spans="1:21" x14ac:dyDescent="0.25">
      <c r="A41"/>
      <c r="B41" s="171">
        <f>MAX(B$16:B40)+1</f>
        <v>24</v>
      </c>
      <c r="D41" s="200" t="s">
        <v>336</v>
      </c>
      <c r="F41" s="17"/>
      <c r="G41" s="199"/>
      <c r="H41" s="202">
        <v>3806.3339529530244</v>
      </c>
      <c r="I41" s="202">
        <v>3001.2700759957811</v>
      </c>
      <c r="J41" s="202">
        <v>304.90222905291688</v>
      </c>
      <c r="K41" s="204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202">
        <v>45.62851796513354</v>
      </c>
      <c r="R41" s="202">
        <v>0</v>
      </c>
      <c r="S41" s="204">
        <v>0</v>
      </c>
      <c r="T41" s="202">
        <v>484.02320907817978</v>
      </c>
      <c r="U41" s="204">
        <v>0</v>
      </c>
    </row>
    <row r="42" spans="1:21" x14ac:dyDescent="0.25">
      <c r="A42"/>
      <c r="B42" s="171">
        <f>MAX(B$16:B41)+1</f>
        <v>25</v>
      </c>
      <c r="D42" s="200" t="s">
        <v>337</v>
      </c>
      <c r="F42" s="17"/>
      <c r="G42" s="199"/>
      <c r="H42" s="202">
        <v>17414.801880780506</v>
      </c>
      <c r="I42" s="202">
        <v>12804.09312490366</v>
      </c>
      <c r="J42" s="202">
        <v>1221.0126221344967</v>
      </c>
      <c r="K42" s="204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202">
        <v>123.32732397772907</v>
      </c>
      <c r="R42" s="202">
        <v>0</v>
      </c>
      <c r="S42" s="204">
        <v>0</v>
      </c>
      <c r="T42" s="202">
        <v>0</v>
      </c>
      <c r="U42" s="204">
        <v>0</v>
      </c>
    </row>
    <row r="43" spans="1:21" x14ac:dyDescent="0.25">
      <c r="A43"/>
      <c r="B43" s="171">
        <f>MAX(B$16:B42)+1</f>
        <v>26</v>
      </c>
      <c r="D43" s="200" t="s">
        <v>562</v>
      </c>
      <c r="F43" s="17"/>
      <c r="G43" s="199"/>
      <c r="H43" s="202">
        <v>10230.224031456724</v>
      </c>
      <c r="I43" s="202">
        <v>6160.4828604431723</v>
      </c>
      <c r="J43" s="202">
        <v>2093.2373131802865</v>
      </c>
      <c r="K43" s="204">
        <v>1621.8511385520919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202">
        <v>128.73547797153071</v>
      </c>
      <c r="R43" s="202">
        <v>0</v>
      </c>
      <c r="S43" s="204">
        <v>464.08475431962239</v>
      </c>
      <c r="T43" s="202">
        <v>122.52615038917412</v>
      </c>
      <c r="U43" s="204">
        <v>613.95703901644197</v>
      </c>
    </row>
    <row r="44" spans="1:21" x14ac:dyDescent="0.25">
      <c r="A44"/>
      <c r="B44" s="171">
        <f>MAX(B$16:B43)+1</f>
        <v>27</v>
      </c>
      <c r="D44" s="9" t="s">
        <v>359</v>
      </c>
      <c r="F44" s="17">
        <f t="shared" si="2"/>
        <v>5308.9047388780536</v>
      </c>
      <c r="G44" s="199"/>
      <c r="H44" s="17">
        <v>2895.0414509272164</v>
      </c>
      <c r="I44" s="17">
        <v>2057.012505523845</v>
      </c>
      <c r="J44" s="17">
        <v>115.21486429658802</v>
      </c>
      <c r="K44" s="17">
        <v>104.61425410661604</v>
      </c>
      <c r="L44" s="17">
        <v>1.2137004413002557</v>
      </c>
      <c r="M44" s="17">
        <v>14.134857380232468</v>
      </c>
      <c r="N44" s="17">
        <v>0.88840039449626063</v>
      </c>
      <c r="O44" s="17">
        <v>57.365290302385716</v>
      </c>
      <c r="P44" s="17">
        <v>0.96553814959623629</v>
      </c>
      <c r="Q44" s="17">
        <v>10.867483737847142</v>
      </c>
      <c r="R44" s="17">
        <v>0.89081686043541974</v>
      </c>
      <c r="S44" s="17">
        <v>13.074629095335514</v>
      </c>
      <c r="T44" s="17">
        <v>15.827393425493478</v>
      </c>
      <c r="U44" s="17">
        <v>21.793554236665891</v>
      </c>
    </row>
    <row r="45" spans="1:21" x14ac:dyDescent="0.25">
      <c r="A45"/>
      <c r="B45" s="171">
        <f>MAX(B$16:B44)+1</f>
        <v>28</v>
      </c>
      <c r="D45" s="200" t="s">
        <v>335</v>
      </c>
      <c r="F45" s="17"/>
      <c r="G45" s="199"/>
      <c r="H45" s="202">
        <v>173.25959389339724</v>
      </c>
      <c r="I45" s="202">
        <v>92.199601983210584</v>
      </c>
      <c r="J45" s="202">
        <v>2.4775090311483998</v>
      </c>
      <c r="K45" s="202">
        <v>0</v>
      </c>
      <c r="L45" s="202">
        <v>0</v>
      </c>
      <c r="M45" s="202">
        <v>9.6583954691469547</v>
      </c>
      <c r="N45" s="202">
        <v>0.64708243918607711</v>
      </c>
      <c r="O45" s="202">
        <v>7.5263845377124676</v>
      </c>
      <c r="P45" s="202">
        <v>0.82550700625819806</v>
      </c>
      <c r="Q45" s="202">
        <v>8.4002014876614947E-2</v>
      </c>
      <c r="R45" s="202">
        <v>0</v>
      </c>
      <c r="S45" s="204">
        <v>4.2325793081033849</v>
      </c>
      <c r="T45" s="202">
        <v>0</v>
      </c>
      <c r="U45" s="202">
        <v>0</v>
      </c>
    </row>
    <row r="46" spans="1:21" x14ac:dyDescent="0.25">
      <c r="A46"/>
      <c r="B46" s="171">
        <f>MAX(B$16:B45)+1</f>
        <v>29</v>
      </c>
      <c r="D46" s="200" t="s">
        <v>336</v>
      </c>
      <c r="F46" s="17"/>
      <c r="G46" s="199"/>
      <c r="H46" s="202">
        <v>358.19083057772667</v>
      </c>
      <c r="I46" s="202">
        <v>255.85116681205383</v>
      </c>
      <c r="J46" s="202">
        <v>10.601013210774878</v>
      </c>
      <c r="K46" s="202">
        <v>0</v>
      </c>
      <c r="L46" s="202">
        <v>0</v>
      </c>
      <c r="M46" s="202">
        <v>4.4764619110855142</v>
      </c>
      <c r="N46" s="202">
        <v>0.24131795531018352</v>
      </c>
      <c r="O46" s="202">
        <v>6.9626183175295955</v>
      </c>
      <c r="P46" s="202">
        <v>0.14003114333803829</v>
      </c>
      <c r="Q46" s="202">
        <v>1.2333922555410999</v>
      </c>
      <c r="R46" s="202">
        <v>0.1304104117354932</v>
      </c>
      <c r="S46" s="204">
        <v>0</v>
      </c>
      <c r="T46" s="202">
        <v>11.965379131405196</v>
      </c>
      <c r="U46" s="202">
        <v>0</v>
      </c>
    </row>
    <row r="47" spans="1:21" x14ac:dyDescent="0.25">
      <c r="A47"/>
      <c r="B47" s="171">
        <f>MAX(B$16:B46)+1</f>
        <v>30</v>
      </c>
      <c r="D47" s="200" t="s">
        <v>337</v>
      </c>
      <c r="F47" s="17"/>
      <c r="G47" s="199"/>
      <c r="H47" s="202">
        <v>1538.5557118606084</v>
      </c>
      <c r="I47" s="202">
        <v>1206.1567043195678</v>
      </c>
      <c r="J47" s="202">
        <v>51.242057422632932</v>
      </c>
      <c r="K47" s="202">
        <v>0</v>
      </c>
      <c r="L47" s="202">
        <v>0</v>
      </c>
      <c r="M47" s="202">
        <v>0</v>
      </c>
      <c r="N47" s="202">
        <v>0</v>
      </c>
      <c r="O47" s="202">
        <v>12.626684261142687</v>
      </c>
      <c r="P47" s="202">
        <v>0</v>
      </c>
      <c r="Q47" s="202">
        <v>6.1655028804208536</v>
      </c>
      <c r="R47" s="202">
        <v>0.72713175208558867</v>
      </c>
      <c r="S47" s="204">
        <v>0</v>
      </c>
      <c r="T47" s="202">
        <v>0</v>
      </c>
      <c r="U47" s="202">
        <v>0</v>
      </c>
    </row>
    <row r="48" spans="1:21" x14ac:dyDescent="0.25">
      <c r="A48"/>
      <c r="B48" s="171">
        <f>MAX(B$16:B47)+1</f>
        <v>31</v>
      </c>
      <c r="D48" s="200" t="s">
        <v>562</v>
      </c>
      <c r="F48" s="17"/>
      <c r="G48" s="199"/>
      <c r="H48" s="202">
        <v>825.03531459548412</v>
      </c>
      <c r="I48" s="202">
        <v>502.80503240901265</v>
      </c>
      <c r="J48" s="202">
        <v>50.894284632031813</v>
      </c>
      <c r="K48" s="202">
        <v>104.61425410661604</v>
      </c>
      <c r="L48" s="202">
        <v>1.2137004413002557</v>
      </c>
      <c r="M48" s="202">
        <v>0</v>
      </c>
      <c r="N48" s="202">
        <v>0</v>
      </c>
      <c r="O48" s="202">
        <v>30.249603186000964</v>
      </c>
      <c r="P48" s="202">
        <v>0</v>
      </c>
      <c r="Q48" s="202">
        <v>3.3845865870085738</v>
      </c>
      <c r="R48" s="202">
        <v>3.3274696614337955E-2</v>
      </c>
      <c r="S48" s="204">
        <v>8.8420497872321295</v>
      </c>
      <c r="T48" s="202">
        <v>3.8620142940882816</v>
      </c>
      <c r="U48" s="202">
        <v>21.793554236665891</v>
      </c>
    </row>
    <row r="49" spans="1:21" x14ac:dyDescent="0.25">
      <c r="A49"/>
      <c r="B49" s="171">
        <f>MAX(B$16:B48)+1</f>
        <v>32</v>
      </c>
      <c r="D49" s="1" t="s">
        <v>363</v>
      </c>
      <c r="F49" s="15">
        <f t="shared" ref="F49:U49" si="3">SUM(F34,F39,F44)</f>
        <v>165645.95899269969</v>
      </c>
      <c r="H49" s="15">
        <f t="shared" si="3"/>
        <v>84743.435839203579</v>
      </c>
      <c r="I49" s="15">
        <f t="shared" si="3"/>
        <v>59435.352716332942</v>
      </c>
      <c r="J49" s="15">
        <f t="shared" si="3"/>
        <v>10855.510043211172</v>
      </c>
      <c r="K49" s="15">
        <f t="shared" si="3"/>
        <v>5733.8038000441866</v>
      </c>
      <c r="L49" s="15">
        <f t="shared" si="3"/>
        <v>1.2137004413002557</v>
      </c>
      <c r="M49" s="15">
        <f t="shared" si="3"/>
        <v>14.134857380232468</v>
      </c>
      <c r="N49" s="15">
        <f t="shared" si="3"/>
        <v>0.88840039449626063</v>
      </c>
      <c r="O49" s="15">
        <f t="shared" si="3"/>
        <v>57.365290302385716</v>
      </c>
      <c r="P49" s="15">
        <f t="shared" si="3"/>
        <v>0.96553814959623629</v>
      </c>
      <c r="Q49" s="15">
        <f t="shared" si="3"/>
        <v>309.88422620858097</v>
      </c>
      <c r="R49" s="15">
        <f t="shared" si="3"/>
        <v>0.89081686043541974</v>
      </c>
      <c r="S49" s="15">
        <f t="shared" si="3"/>
        <v>1485.8852680467664</v>
      </c>
      <c r="T49" s="15">
        <f t="shared" si="3"/>
        <v>1351.890830676632</v>
      </c>
      <c r="U49" s="15">
        <f t="shared" si="3"/>
        <v>1654.7376654473819</v>
      </c>
    </row>
    <row r="50" spans="1:21" x14ac:dyDescent="0.25">
      <c r="A50"/>
      <c r="B5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x14ac:dyDescent="0.25">
      <c r="A51"/>
      <c r="B51"/>
      <c r="D51" s="8" t="s">
        <v>364</v>
      </c>
      <c r="F51" s="6"/>
      <c r="G51" s="199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x14ac:dyDescent="0.25">
      <c r="A52"/>
      <c r="B52" s="171">
        <f>MAX(B$16:B51)+1</f>
        <v>33</v>
      </c>
      <c r="D52" s="9" t="s">
        <v>365</v>
      </c>
      <c r="F52" s="17">
        <f xml:space="preserve"> SUM(H52:U52)</f>
        <v>8206.5708219039116</v>
      </c>
      <c r="G52" s="199"/>
      <c r="H52" s="17">
        <v>4032.4926736281377</v>
      </c>
      <c r="I52" s="17">
        <v>2886.3380777426355</v>
      </c>
      <c r="J52" s="17">
        <v>539.02651875175866</v>
      </c>
      <c r="K52" s="17">
        <v>320.54205882614895</v>
      </c>
      <c r="L52" s="17">
        <v>0</v>
      </c>
      <c r="M52" s="17">
        <v>0</v>
      </c>
      <c r="N52" s="17">
        <v>0</v>
      </c>
      <c r="O52" s="17">
        <v>198.69346365072676</v>
      </c>
      <c r="P52" s="17">
        <v>0</v>
      </c>
      <c r="Q52" s="17">
        <v>1.1994596281237071</v>
      </c>
      <c r="R52" s="17">
        <v>0.90214179542374529</v>
      </c>
      <c r="S52" s="17">
        <v>11.578265944998634</v>
      </c>
      <c r="T52" s="17">
        <v>67.274965574477164</v>
      </c>
      <c r="U52" s="17">
        <v>148.52319636148124</v>
      </c>
    </row>
    <row r="53" spans="1:21" x14ac:dyDescent="0.25">
      <c r="A53"/>
      <c r="B53" s="171">
        <f>MAX(B$16:B52)+1</f>
        <v>34</v>
      </c>
      <c r="D53" s="200" t="s">
        <v>335</v>
      </c>
      <c r="F53" s="17"/>
      <c r="G53" s="199"/>
      <c r="H53" s="202">
        <v>211.91289197788666</v>
      </c>
      <c r="I53" s="202">
        <v>110.42229009572455</v>
      </c>
      <c r="J53" s="202">
        <v>12.639462025731218</v>
      </c>
      <c r="K53" s="202">
        <v>0</v>
      </c>
      <c r="L53" s="17">
        <v>0</v>
      </c>
      <c r="M53" s="17">
        <v>0</v>
      </c>
      <c r="N53" s="17">
        <v>0</v>
      </c>
      <c r="O53" s="201">
        <v>0</v>
      </c>
      <c r="P53" s="17">
        <v>0</v>
      </c>
      <c r="Q53" s="202">
        <v>0</v>
      </c>
      <c r="R53" s="202">
        <v>0</v>
      </c>
      <c r="S53" s="202">
        <v>11.578265944998634</v>
      </c>
      <c r="T53" s="202">
        <v>0</v>
      </c>
      <c r="U53" s="202">
        <v>0</v>
      </c>
    </row>
    <row r="54" spans="1:21" x14ac:dyDescent="0.25">
      <c r="A54"/>
      <c r="B54" s="171">
        <f>MAX(B$16:B53)+1</f>
        <v>35</v>
      </c>
      <c r="D54" s="200" t="s">
        <v>336</v>
      </c>
      <c r="F54" s="17"/>
      <c r="G54" s="199"/>
      <c r="H54" s="202">
        <v>353.4004116020505</v>
      </c>
      <c r="I54" s="202">
        <v>249.10643143753362</v>
      </c>
      <c r="J54" s="202">
        <v>39.294081982825261</v>
      </c>
      <c r="K54" s="202">
        <v>0</v>
      </c>
      <c r="L54" s="17">
        <v>0</v>
      </c>
      <c r="M54" s="17">
        <v>0</v>
      </c>
      <c r="N54" s="17">
        <v>0</v>
      </c>
      <c r="O54" s="201">
        <v>0</v>
      </c>
      <c r="P54" s="17">
        <v>0</v>
      </c>
      <c r="Q54" s="202">
        <v>0</v>
      </c>
      <c r="R54" s="202">
        <v>1.6108499572080277E-2</v>
      </c>
      <c r="S54" s="202">
        <v>0</v>
      </c>
      <c r="T54" s="202">
        <v>39.026944768249479</v>
      </c>
      <c r="U54" s="202">
        <v>0</v>
      </c>
    </row>
    <row r="55" spans="1:21" x14ac:dyDescent="0.25">
      <c r="A55"/>
      <c r="B55" s="171">
        <f>MAX(B$16:B54)+1</f>
        <v>36</v>
      </c>
      <c r="D55" s="200" t="s">
        <v>337</v>
      </c>
      <c r="F55" s="17"/>
      <c r="G55" s="199"/>
      <c r="H55" s="202">
        <v>2289.8557928879009</v>
      </c>
      <c r="I55" s="202">
        <v>1808.3921251532956</v>
      </c>
      <c r="J55" s="202">
        <v>278.92105596807806</v>
      </c>
      <c r="K55" s="202">
        <v>0</v>
      </c>
      <c r="L55" s="17">
        <v>0</v>
      </c>
      <c r="M55" s="17">
        <v>0</v>
      </c>
      <c r="N55" s="17">
        <v>0</v>
      </c>
      <c r="O55" s="201">
        <v>0</v>
      </c>
      <c r="P55" s="17">
        <v>0</v>
      </c>
      <c r="Q55" s="202">
        <v>0</v>
      </c>
      <c r="R55" s="202">
        <v>0.88603329585166501</v>
      </c>
      <c r="S55" s="202">
        <v>0</v>
      </c>
      <c r="T55" s="202">
        <v>0</v>
      </c>
      <c r="U55" s="202">
        <v>0</v>
      </c>
    </row>
    <row r="56" spans="1:21" x14ac:dyDescent="0.25">
      <c r="A56"/>
      <c r="B56" s="171">
        <f>MAX(B$16:B55)+1</f>
        <v>37</v>
      </c>
      <c r="D56" s="200" t="s">
        <v>562</v>
      </c>
      <c r="F56" s="17"/>
      <c r="G56" s="199"/>
      <c r="H56" s="202">
        <v>1177.3235771602997</v>
      </c>
      <c r="I56" s="202">
        <v>718.41723105608162</v>
      </c>
      <c r="J56" s="202">
        <v>208.17191877512417</v>
      </c>
      <c r="K56" s="202">
        <v>320.54205882614895</v>
      </c>
      <c r="L56" s="17">
        <v>0</v>
      </c>
      <c r="M56" s="17">
        <v>0</v>
      </c>
      <c r="N56" s="17">
        <v>0</v>
      </c>
      <c r="O56" s="201">
        <v>198.69346365072676</v>
      </c>
      <c r="P56" s="17">
        <v>0</v>
      </c>
      <c r="Q56" s="202">
        <v>1.1994596281237071</v>
      </c>
      <c r="R56" s="202">
        <v>0</v>
      </c>
      <c r="S56" s="202">
        <v>0</v>
      </c>
      <c r="T56" s="202">
        <v>28.248020806227689</v>
      </c>
      <c r="U56" s="202">
        <v>148.52319636148124</v>
      </c>
    </row>
    <row r="57" spans="1:21" x14ac:dyDescent="0.25">
      <c r="A57"/>
      <c r="B57" s="171">
        <f>MAX(B$16:B56)+1</f>
        <v>38</v>
      </c>
      <c r="D57" s="9" t="s">
        <v>367</v>
      </c>
      <c r="F57" s="17">
        <f t="shared" ref="F57:F77" si="4" xml:space="preserve"> SUM(H57:U57)</f>
        <v>421.80649022210753</v>
      </c>
      <c r="G57" s="199"/>
      <c r="H57" s="17">
        <v>190.69396326794441</v>
      </c>
      <c r="I57" s="17">
        <v>123.03482277635111</v>
      </c>
      <c r="J57" s="17">
        <v>29.09356431476634</v>
      </c>
      <c r="K57" s="17">
        <v>32.734048369438291</v>
      </c>
      <c r="L57" s="17">
        <v>0</v>
      </c>
      <c r="M57" s="17">
        <v>0</v>
      </c>
      <c r="N57" s="17">
        <v>0</v>
      </c>
      <c r="O57" s="17">
        <v>20.290758328727424</v>
      </c>
      <c r="P57" s="17">
        <v>0</v>
      </c>
      <c r="Q57" s="17">
        <v>0.12248991482732344</v>
      </c>
      <c r="R57" s="17">
        <v>3.2118780212590839E-3</v>
      </c>
      <c r="S57" s="17">
        <v>0</v>
      </c>
      <c r="T57" s="17">
        <v>10.666306648765749</v>
      </c>
      <c r="U57" s="17">
        <v>15.167324723265606</v>
      </c>
    </row>
    <row r="58" spans="1:21" x14ac:dyDescent="0.25">
      <c r="A58"/>
      <c r="B58" s="171">
        <f>MAX(B$16:B57)+1</f>
        <v>39</v>
      </c>
      <c r="D58" s="200" t="s">
        <v>335</v>
      </c>
      <c r="F58" s="17"/>
      <c r="G58" s="199"/>
      <c r="H58" s="202">
        <v>0</v>
      </c>
      <c r="I58" s="202">
        <v>0</v>
      </c>
      <c r="J58" s="202">
        <v>0</v>
      </c>
      <c r="K58" s="202">
        <v>0</v>
      </c>
      <c r="L58" s="17">
        <v>0</v>
      </c>
      <c r="M58" s="17">
        <v>0</v>
      </c>
      <c r="N58" s="17">
        <v>0</v>
      </c>
      <c r="O58" s="201">
        <v>0</v>
      </c>
      <c r="P58" s="17">
        <v>0</v>
      </c>
      <c r="Q58" s="202">
        <v>0</v>
      </c>
      <c r="R58" s="202">
        <v>0</v>
      </c>
      <c r="S58" s="202">
        <v>0</v>
      </c>
      <c r="T58" s="202">
        <v>0</v>
      </c>
      <c r="U58" s="202">
        <v>0</v>
      </c>
    </row>
    <row r="59" spans="1:21" x14ac:dyDescent="0.25">
      <c r="A59"/>
      <c r="B59" s="171">
        <f>MAX(B$16:B58)+1</f>
        <v>40</v>
      </c>
      <c r="D59" s="200" t="s">
        <v>336</v>
      </c>
      <c r="F59" s="17"/>
      <c r="G59" s="199"/>
      <c r="H59" s="202">
        <v>70.464602221295138</v>
      </c>
      <c r="I59" s="202">
        <v>49.669397730577771</v>
      </c>
      <c r="J59" s="202">
        <v>7.8348574751764009</v>
      </c>
      <c r="K59" s="202">
        <v>0</v>
      </c>
      <c r="L59" s="17">
        <v>0</v>
      </c>
      <c r="M59" s="17">
        <v>0</v>
      </c>
      <c r="N59" s="17">
        <v>0</v>
      </c>
      <c r="O59" s="201">
        <v>0</v>
      </c>
      <c r="P59" s="17">
        <v>0</v>
      </c>
      <c r="Q59" s="202">
        <v>0</v>
      </c>
      <c r="R59" s="202">
        <v>3.2118780212590839E-3</v>
      </c>
      <c r="S59" s="202">
        <v>0</v>
      </c>
      <c r="T59" s="202">
        <v>7.7815929147921779</v>
      </c>
      <c r="U59" s="202">
        <v>0</v>
      </c>
    </row>
    <row r="60" spans="1:21" x14ac:dyDescent="0.25">
      <c r="A60"/>
      <c r="B60" s="171">
        <f>MAX(B$16:B59)+1</f>
        <v>41</v>
      </c>
      <c r="D60" s="200" t="s">
        <v>337</v>
      </c>
      <c r="F60" s="17"/>
      <c r="G60" s="199"/>
      <c r="H60" s="202">
        <v>0</v>
      </c>
      <c r="I60" s="202">
        <v>0</v>
      </c>
      <c r="J60" s="202">
        <v>0</v>
      </c>
      <c r="K60" s="202">
        <v>0</v>
      </c>
      <c r="L60" s="17">
        <v>0</v>
      </c>
      <c r="M60" s="17">
        <v>0</v>
      </c>
      <c r="N60" s="17">
        <v>0</v>
      </c>
      <c r="O60" s="201">
        <v>0</v>
      </c>
      <c r="P60" s="17">
        <v>0</v>
      </c>
      <c r="Q60" s="202">
        <v>0</v>
      </c>
      <c r="R60" s="202">
        <v>0</v>
      </c>
      <c r="S60" s="202">
        <v>0</v>
      </c>
      <c r="T60" s="202">
        <v>0</v>
      </c>
      <c r="U60" s="202">
        <v>0</v>
      </c>
    </row>
    <row r="61" spans="1:21" x14ac:dyDescent="0.25">
      <c r="A61"/>
      <c r="B61" s="171">
        <f>MAX(B$16:B60)+1</f>
        <v>42</v>
      </c>
      <c r="D61" s="200" t="s">
        <v>562</v>
      </c>
      <c r="F61" s="17"/>
      <c r="G61" s="199"/>
      <c r="H61" s="202">
        <v>120.22936104664929</v>
      </c>
      <c r="I61" s="202">
        <v>73.365425045773335</v>
      </c>
      <c r="J61" s="202">
        <v>21.258706839589941</v>
      </c>
      <c r="K61" s="202">
        <v>32.734048369438291</v>
      </c>
      <c r="L61" s="17">
        <v>0</v>
      </c>
      <c r="M61" s="17">
        <v>0</v>
      </c>
      <c r="N61" s="17">
        <v>0</v>
      </c>
      <c r="O61" s="201">
        <v>20.290758328727424</v>
      </c>
      <c r="P61" s="17">
        <v>0</v>
      </c>
      <c r="Q61" s="202">
        <v>0.12248991482732344</v>
      </c>
      <c r="R61" s="202">
        <v>0</v>
      </c>
      <c r="S61" s="202">
        <v>0</v>
      </c>
      <c r="T61" s="202">
        <v>2.8847137339735718</v>
      </c>
      <c r="U61" s="202">
        <v>15.167324723265606</v>
      </c>
    </row>
    <row r="62" spans="1:21" x14ac:dyDescent="0.25">
      <c r="A62"/>
      <c r="B62" s="171">
        <f>MAX(B$16:B61)+1</f>
        <v>43</v>
      </c>
      <c r="D62" s="9" t="s">
        <v>369</v>
      </c>
      <c r="F62" s="17">
        <f t="shared" si="4"/>
        <v>22382.38122219166</v>
      </c>
      <c r="G62" s="199"/>
      <c r="H62" s="17">
        <v>11890.553362165705</v>
      </c>
      <c r="I62" s="17">
        <v>8857.1990412592495</v>
      </c>
      <c r="J62" s="17">
        <v>1342.4235589347143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3.4087307261276396</v>
      </c>
      <c r="S62" s="17">
        <v>75.042128156906884</v>
      </c>
      <c r="T62" s="17">
        <v>213.75440094895546</v>
      </c>
      <c r="U62" s="17">
        <v>0</v>
      </c>
    </row>
    <row r="63" spans="1:21" x14ac:dyDescent="0.25">
      <c r="A63"/>
      <c r="B63" s="171">
        <f>MAX(B$16:B62)+1</f>
        <v>44</v>
      </c>
      <c r="D63" s="200" t="s">
        <v>335</v>
      </c>
      <c r="F63" s="17"/>
      <c r="G63" s="199"/>
      <c r="H63" s="202">
        <v>1373.4694360492349</v>
      </c>
      <c r="I63" s="202">
        <v>715.67915991097823</v>
      </c>
      <c r="J63" s="202">
        <v>81.920050349075979</v>
      </c>
      <c r="K63" s="202">
        <v>0</v>
      </c>
      <c r="L63" s="17">
        <v>0</v>
      </c>
      <c r="M63" s="17">
        <v>0</v>
      </c>
      <c r="N63" s="17">
        <v>0</v>
      </c>
      <c r="O63" s="201">
        <v>0</v>
      </c>
      <c r="P63" s="17">
        <v>0</v>
      </c>
      <c r="Q63" s="202">
        <v>0</v>
      </c>
      <c r="R63" s="202">
        <v>0</v>
      </c>
      <c r="S63" s="202">
        <v>75.042128156906884</v>
      </c>
      <c r="T63" s="202">
        <v>0</v>
      </c>
      <c r="U63" s="202">
        <v>0</v>
      </c>
    </row>
    <row r="64" spans="1:21" x14ac:dyDescent="0.25">
      <c r="A64"/>
      <c r="B64" s="171">
        <f>MAX(B$16:B63)+1</f>
        <v>45</v>
      </c>
      <c r="D64" s="200" t="s">
        <v>336</v>
      </c>
      <c r="F64" s="17"/>
      <c r="G64" s="199"/>
      <c r="H64" s="202">
        <v>1935.6086858884012</v>
      </c>
      <c r="I64" s="202">
        <v>1364.3803362179106</v>
      </c>
      <c r="J64" s="202">
        <v>215.21753765135182</v>
      </c>
      <c r="K64" s="202">
        <v>0</v>
      </c>
      <c r="L64" s="17">
        <v>0</v>
      </c>
      <c r="M64" s="17">
        <v>0</v>
      </c>
      <c r="N64" s="17">
        <v>0</v>
      </c>
      <c r="O64" s="201">
        <v>0</v>
      </c>
      <c r="P64" s="17">
        <v>0</v>
      </c>
      <c r="Q64" s="202">
        <v>0</v>
      </c>
      <c r="R64" s="202">
        <v>8.8227830711918934E-2</v>
      </c>
      <c r="S64" s="202">
        <v>0</v>
      </c>
      <c r="T64" s="202">
        <v>213.75440094895546</v>
      </c>
      <c r="U64" s="202">
        <v>0</v>
      </c>
    </row>
    <row r="65" spans="1:21" x14ac:dyDescent="0.25">
      <c r="A65"/>
      <c r="B65" s="171">
        <f>MAX(B$16:B64)+1</f>
        <v>46</v>
      </c>
      <c r="D65" s="200" t="s">
        <v>337</v>
      </c>
      <c r="F65" s="17"/>
      <c r="G65" s="199"/>
      <c r="H65" s="202">
        <v>8581.4752402280701</v>
      </c>
      <c r="I65" s="202">
        <v>6777.1395451303597</v>
      </c>
      <c r="J65" s="202">
        <v>1045.2859709342865</v>
      </c>
      <c r="K65" s="202">
        <v>0</v>
      </c>
      <c r="L65" s="17">
        <v>0</v>
      </c>
      <c r="M65" s="17">
        <v>0</v>
      </c>
      <c r="N65" s="17">
        <v>0</v>
      </c>
      <c r="O65" s="201">
        <v>0</v>
      </c>
      <c r="P65" s="17">
        <v>0</v>
      </c>
      <c r="Q65" s="202">
        <v>0</v>
      </c>
      <c r="R65" s="202">
        <v>3.3205028954157205</v>
      </c>
      <c r="S65" s="202">
        <v>0</v>
      </c>
      <c r="T65" s="202">
        <v>0</v>
      </c>
      <c r="U65" s="202">
        <v>0</v>
      </c>
    </row>
    <row r="66" spans="1:21" x14ac:dyDescent="0.25">
      <c r="A66"/>
      <c r="B66" s="171">
        <f>MAX(B$16:B65)+1</f>
        <v>47</v>
      </c>
      <c r="D66" s="200" t="s">
        <v>562</v>
      </c>
      <c r="F66" s="17"/>
      <c r="G66" s="199"/>
      <c r="H66" s="202">
        <v>0</v>
      </c>
      <c r="I66" s="202">
        <v>0</v>
      </c>
      <c r="J66" s="202">
        <v>0</v>
      </c>
      <c r="K66" s="202">
        <v>0</v>
      </c>
      <c r="L66" s="17">
        <v>0</v>
      </c>
      <c r="M66" s="17">
        <v>0</v>
      </c>
      <c r="N66" s="17">
        <v>0</v>
      </c>
      <c r="O66" s="201">
        <v>0</v>
      </c>
      <c r="P66" s="17">
        <v>0</v>
      </c>
      <c r="Q66" s="202">
        <v>0</v>
      </c>
      <c r="R66" s="202">
        <v>0</v>
      </c>
      <c r="S66" s="202">
        <v>0</v>
      </c>
      <c r="T66" s="202">
        <v>0</v>
      </c>
      <c r="U66" s="202">
        <v>0</v>
      </c>
    </row>
    <row r="67" spans="1:21" x14ac:dyDescent="0.25">
      <c r="A67"/>
      <c r="B67" s="171">
        <f>MAX(B$16:B66)+1</f>
        <v>48</v>
      </c>
      <c r="D67" s="9" t="s">
        <v>371</v>
      </c>
      <c r="F67" s="17">
        <f t="shared" si="4"/>
        <v>163180.46746512334</v>
      </c>
      <c r="G67" s="199"/>
      <c r="H67" s="17">
        <v>81318.411204622127</v>
      </c>
      <c r="I67" s="17">
        <v>58923.684819805967</v>
      </c>
      <c r="J67" s="17">
        <v>10581.933891905654</v>
      </c>
      <c r="K67" s="17">
        <v>5172.9973896074162</v>
      </c>
      <c r="L67" s="17">
        <v>0</v>
      </c>
      <c r="M67" s="17">
        <v>0</v>
      </c>
      <c r="N67" s="17">
        <v>0</v>
      </c>
      <c r="O67" s="17">
        <v>3206.5706839261652</v>
      </c>
      <c r="P67" s="17">
        <v>0</v>
      </c>
      <c r="Q67" s="17">
        <v>19.357214925073812</v>
      </c>
      <c r="R67" s="17">
        <v>19.747657227843469</v>
      </c>
      <c r="S67" s="17">
        <v>253.56872581735183</v>
      </c>
      <c r="T67" s="17">
        <v>1287.2869977218165</v>
      </c>
      <c r="U67" s="17">
        <v>2396.9088795639054</v>
      </c>
    </row>
    <row r="68" spans="1:21" x14ac:dyDescent="0.25">
      <c r="A68"/>
      <c r="B68" s="171">
        <f>MAX(B$16:B67)+1</f>
        <v>49</v>
      </c>
      <c r="D68" s="200" t="s">
        <v>335</v>
      </c>
      <c r="F68" s="17"/>
      <c r="G68" s="199"/>
      <c r="H68" s="202">
        <v>4640.9783864322153</v>
      </c>
      <c r="I68" s="202">
        <v>2418.2929926135985</v>
      </c>
      <c r="J68" s="202">
        <v>276.80935090853512</v>
      </c>
      <c r="K68" s="202">
        <v>0</v>
      </c>
      <c r="L68" s="17">
        <v>0</v>
      </c>
      <c r="M68" s="17">
        <v>0</v>
      </c>
      <c r="N68" s="17">
        <v>0</v>
      </c>
      <c r="O68" s="201">
        <v>0</v>
      </c>
      <c r="P68" s="17">
        <v>0</v>
      </c>
      <c r="Q68" s="202">
        <v>0</v>
      </c>
      <c r="R68" s="202">
        <v>0</v>
      </c>
      <c r="S68" s="202">
        <v>253.56872581735183</v>
      </c>
      <c r="T68" s="202">
        <v>0</v>
      </c>
      <c r="U68" s="202">
        <v>0</v>
      </c>
    </row>
    <row r="69" spans="1:21" x14ac:dyDescent="0.25">
      <c r="A69"/>
      <c r="B69" s="171">
        <f>MAX(B$16:B68)+1</f>
        <v>50</v>
      </c>
      <c r="D69" s="200" t="s">
        <v>336</v>
      </c>
      <c r="F69" s="17"/>
      <c r="G69" s="199"/>
      <c r="H69" s="202">
        <v>7528.6839612399181</v>
      </c>
      <c r="I69" s="202">
        <v>5306.851756350894</v>
      </c>
      <c r="J69" s="202">
        <v>837.10350945733444</v>
      </c>
      <c r="K69" s="202">
        <v>0</v>
      </c>
      <c r="L69" s="17">
        <v>0</v>
      </c>
      <c r="M69" s="17">
        <v>0</v>
      </c>
      <c r="N69" s="17">
        <v>0</v>
      </c>
      <c r="O69" s="201">
        <v>0</v>
      </c>
      <c r="P69" s="17">
        <v>0</v>
      </c>
      <c r="Q69" s="202">
        <v>0</v>
      </c>
      <c r="R69" s="202">
        <v>0.34316825444030469</v>
      </c>
      <c r="S69" s="202">
        <v>0</v>
      </c>
      <c r="T69" s="202">
        <v>831.41253797909042</v>
      </c>
      <c r="U69" s="202">
        <v>0</v>
      </c>
    </row>
    <row r="70" spans="1:21" x14ac:dyDescent="0.25">
      <c r="A70"/>
      <c r="B70" s="171">
        <f>MAX(B$16:B69)+1</f>
        <v>51</v>
      </c>
      <c r="D70" s="200" t="s">
        <v>337</v>
      </c>
      <c r="F70" s="17"/>
      <c r="G70" s="199"/>
      <c r="H70" s="202">
        <v>50148.771712993788</v>
      </c>
      <c r="I70" s="202">
        <v>39604.521880181099</v>
      </c>
      <c r="J70" s="202">
        <v>6108.4843880276021</v>
      </c>
      <c r="K70" s="202">
        <v>0</v>
      </c>
      <c r="L70" s="17">
        <v>0</v>
      </c>
      <c r="M70" s="17">
        <v>0</v>
      </c>
      <c r="N70" s="17">
        <v>0</v>
      </c>
      <c r="O70" s="201">
        <v>0</v>
      </c>
      <c r="P70" s="17">
        <v>0</v>
      </c>
      <c r="Q70" s="202">
        <v>0</v>
      </c>
      <c r="R70" s="202">
        <v>19.404488973403165</v>
      </c>
      <c r="S70" s="202">
        <v>0</v>
      </c>
      <c r="T70" s="202">
        <v>0</v>
      </c>
      <c r="U70" s="202">
        <v>0</v>
      </c>
    </row>
    <row r="71" spans="1:21" x14ac:dyDescent="0.25">
      <c r="A71"/>
      <c r="B71" s="171">
        <f>MAX(B$16:B70)+1</f>
        <v>52</v>
      </c>
      <c r="D71" s="200" t="s">
        <v>562</v>
      </c>
      <c r="F71" s="17"/>
      <c r="G71" s="199"/>
      <c r="H71" s="202">
        <v>18999.977143956206</v>
      </c>
      <c r="I71" s="202">
        <v>11594.018190660374</v>
      </c>
      <c r="J71" s="202">
        <v>3359.5366435121809</v>
      </c>
      <c r="K71" s="202">
        <v>5172.9973896074162</v>
      </c>
      <c r="L71" s="17">
        <v>0</v>
      </c>
      <c r="M71" s="17">
        <v>0</v>
      </c>
      <c r="N71" s="17">
        <v>0</v>
      </c>
      <c r="O71" s="201">
        <v>3206.5706839261652</v>
      </c>
      <c r="P71" s="17">
        <v>0</v>
      </c>
      <c r="Q71" s="202">
        <v>19.357214925073812</v>
      </c>
      <c r="R71" s="202">
        <v>0</v>
      </c>
      <c r="S71" s="202">
        <v>0</v>
      </c>
      <c r="T71" s="202">
        <v>455.87445974272623</v>
      </c>
      <c r="U71" s="202">
        <v>2396.9088795639054</v>
      </c>
    </row>
    <row r="72" spans="1:21" x14ac:dyDescent="0.25">
      <c r="A72"/>
      <c r="B72" s="171">
        <f>MAX(B$16:B71)+1</f>
        <v>53</v>
      </c>
      <c r="D72" s="9" t="s">
        <v>373</v>
      </c>
      <c r="F72" s="17">
        <f t="shared" si="4"/>
        <v>12227.889051322658</v>
      </c>
      <c r="G72" s="199"/>
      <c r="H72" s="17">
        <v>6395.55750949711</v>
      </c>
      <c r="I72" s="17">
        <v>5050.8315292437246</v>
      </c>
      <c r="J72" s="17">
        <v>779.02532534756585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2.474687234256765</v>
      </c>
      <c r="S72" s="17">
        <v>0</v>
      </c>
      <c r="T72" s="17">
        <v>0</v>
      </c>
      <c r="U72" s="17">
        <v>0</v>
      </c>
    </row>
    <row r="73" spans="1:21" x14ac:dyDescent="0.25">
      <c r="A73"/>
      <c r="B73" s="171">
        <f>MAX(B$16:B72)+1</f>
        <v>54</v>
      </c>
      <c r="D73" s="200" t="s">
        <v>335</v>
      </c>
      <c r="F73" s="17"/>
      <c r="G73" s="199"/>
      <c r="H73" s="202">
        <v>0</v>
      </c>
      <c r="I73" s="202">
        <v>0</v>
      </c>
      <c r="J73" s="202">
        <v>0</v>
      </c>
      <c r="K73" s="202">
        <v>0</v>
      </c>
      <c r="L73" s="17">
        <v>0</v>
      </c>
      <c r="M73" s="17">
        <v>0</v>
      </c>
      <c r="N73" s="17">
        <v>0</v>
      </c>
      <c r="O73" s="201">
        <v>0</v>
      </c>
      <c r="P73" s="17">
        <v>0</v>
      </c>
      <c r="Q73" s="202">
        <v>0</v>
      </c>
      <c r="R73" s="202">
        <v>0</v>
      </c>
      <c r="S73" s="202">
        <v>0</v>
      </c>
      <c r="T73" s="202">
        <v>0</v>
      </c>
      <c r="U73" s="202">
        <v>0</v>
      </c>
    </row>
    <row r="74" spans="1:21" x14ac:dyDescent="0.25">
      <c r="A74"/>
      <c r="B74" s="171">
        <f>MAX(B$16:B73)+1</f>
        <v>55</v>
      </c>
      <c r="D74" s="200" t="s">
        <v>336</v>
      </c>
      <c r="F74" s="17"/>
      <c r="G74" s="199"/>
      <c r="H74" s="202">
        <v>0</v>
      </c>
      <c r="I74" s="202">
        <v>0</v>
      </c>
      <c r="J74" s="202">
        <v>0</v>
      </c>
      <c r="K74" s="202">
        <v>0</v>
      </c>
      <c r="L74" s="17">
        <v>0</v>
      </c>
      <c r="M74" s="17">
        <v>0</v>
      </c>
      <c r="N74" s="17">
        <v>0</v>
      </c>
      <c r="O74" s="201">
        <v>0</v>
      </c>
      <c r="P74" s="17">
        <v>0</v>
      </c>
      <c r="Q74" s="202">
        <v>0</v>
      </c>
      <c r="R74" s="202">
        <v>0</v>
      </c>
      <c r="S74" s="202">
        <v>0</v>
      </c>
      <c r="T74" s="202">
        <v>0</v>
      </c>
      <c r="U74" s="202">
        <v>0</v>
      </c>
    </row>
    <row r="75" spans="1:21" x14ac:dyDescent="0.25">
      <c r="A75"/>
      <c r="B75" s="171">
        <f>MAX(B$16:B74)+1</f>
        <v>56</v>
      </c>
      <c r="D75" s="200" t="s">
        <v>337</v>
      </c>
      <c r="F75" s="17"/>
      <c r="G75" s="199"/>
      <c r="H75" s="202">
        <v>6395.55750949711</v>
      </c>
      <c r="I75" s="202">
        <v>5050.8315292437246</v>
      </c>
      <c r="J75" s="202">
        <v>779.02532534756585</v>
      </c>
      <c r="K75" s="202">
        <v>0</v>
      </c>
      <c r="L75" s="17">
        <v>0</v>
      </c>
      <c r="M75" s="17">
        <v>0</v>
      </c>
      <c r="N75" s="17">
        <v>0</v>
      </c>
      <c r="O75" s="201">
        <v>0</v>
      </c>
      <c r="P75" s="17">
        <v>0</v>
      </c>
      <c r="Q75" s="202">
        <v>0</v>
      </c>
      <c r="R75" s="202">
        <v>2.474687234256765</v>
      </c>
      <c r="S75" s="202">
        <v>0</v>
      </c>
      <c r="T75" s="202">
        <v>0</v>
      </c>
      <c r="U75" s="202">
        <v>0</v>
      </c>
    </row>
    <row r="76" spans="1:21" x14ac:dyDescent="0.25">
      <c r="A76"/>
      <c r="B76" s="171">
        <f>MAX(B$16:B75)+1</f>
        <v>57</v>
      </c>
      <c r="D76" s="200" t="s">
        <v>562</v>
      </c>
      <c r="F76" s="17"/>
      <c r="G76" s="199"/>
      <c r="H76" s="202">
        <v>0</v>
      </c>
      <c r="I76" s="202">
        <v>0</v>
      </c>
      <c r="J76" s="202">
        <v>0</v>
      </c>
      <c r="K76" s="202">
        <v>0</v>
      </c>
      <c r="L76" s="17">
        <v>0</v>
      </c>
      <c r="M76" s="17">
        <v>0</v>
      </c>
      <c r="N76" s="17">
        <v>0</v>
      </c>
      <c r="O76" s="201">
        <v>0</v>
      </c>
      <c r="P76" s="17">
        <v>0</v>
      </c>
      <c r="Q76" s="202">
        <v>0</v>
      </c>
      <c r="R76" s="202">
        <v>0</v>
      </c>
      <c r="S76" s="202">
        <v>0</v>
      </c>
      <c r="T76" s="202">
        <v>0</v>
      </c>
      <c r="U76" s="202">
        <v>0</v>
      </c>
    </row>
    <row r="77" spans="1:21" x14ac:dyDescent="0.25">
      <c r="A77"/>
      <c r="B77" s="171">
        <f>MAX(B$16:B76)+1</f>
        <v>58</v>
      </c>
      <c r="D77" s="9" t="s">
        <v>375</v>
      </c>
      <c r="F77" s="17">
        <f t="shared" si="4"/>
        <v>51853.787662642448</v>
      </c>
      <c r="G77" s="199"/>
      <c r="H77" s="17">
        <v>8386.0129558745739</v>
      </c>
      <c r="I77" s="17">
        <v>5117.2475640819894</v>
      </c>
      <c r="J77" s="17">
        <v>9188.5115982349125</v>
      </c>
      <c r="K77" s="17">
        <v>19599.012026933786</v>
      </c>
      <c r="L77" s="17">
        <v>0</v>
      </c>
      <c r="M77" s="17">
        <v>0</v>
      </c>
      <c r="N77" s="17">
        <v>0</v>
      </c>
      <c r="O77" s="17">
        <v>9561.9660726761631</v>
      </c>
      <c r="P77" s="17">
        <v>0</v>
      </c>
      <c r="Q77" s="17">
        <v>1.0374448410244774</v>
      </c>
      <c r="R77" s="17">
        <v>0</v>
      </c>
      <c r="S77" s="17">
        <v>0</v>
      </c>
      <c r="T77" s="17">
        <v>0</v>
      </c>
      <c r="U77" s="17">
        <v>0</v>
      </c>
    </row>
    <row r="78" spans="1:21" x14ac:dyDescent="0.25">
      <c r="A78"/>
      <c r="B78" s="171">
        <f>MAX(B$16:B77)+1</f>
        <v>59</v>
      </c>
      <c r="D78" s="200" t="s">
        <v>335</v>
      </c>
      <c r="F78" s="17"/>
      <c r="G78" s="199"/>
      <c r="H78" s="202">
        <v>0</v>
      </c>
      <c r="I78" s="202">
        <v>0</v>
      </c>
      <c r="J78" s="202">
        <v>0</v>
      </c>
      <c r="K78" s="202">
        <v>0</v>
      </c>
      <c r="L78" s="17">
        <v>0</v>
      </c>
      <c r="M78" s="17">
        <v>0</v>
      </c>
      <c r="N78" s="17">
        <v>0</v>
      </c>
      <c r="O78" s="201">
        <v>0</v>
      </c>
      <c r="P78" s="17">
        <v>0</v>
      </c>
      <c r="Q78" s="202">
        <v>0</v>
      </c>
      <c r="R78" s="202">
        <v>0</v>
      </c>
      <c r="S78" s="202">
        <v>0</v>
      </c>
      <c r="T78" s="202">
        <v>0</v>
      </c>
      <c r="U78" s="202">
        <v>0</v>
      </c>
    </row>
    <row r="79" spans="1:21" x14ac:dyDescent="0.25">
      <c r="A79"/>
      <c r="B79" s="171">
        <f>MAX(B$16:B78)+1</f>
        <v>60</v>
      </c>
      <c r="D79" s="200" t="s">
        <v>336</v>
      </c>
      <c r="F79" s="17"/>
      <c r="G79" s="199"/>
      <c r="H79" s="202">
        <v>0</v>
      </c>
      <c r="I79" s="202">
        <v>0</v>
      </c>
      <c r="J79" s="202">
        <v>0</v>
      </c>
      <c r="K79" s="202">
        <v>0</v>
      </c>
      <c r="L79" s="17">
        <v>0</v>
      </c>
      <c r="M79" s="17">
        <v>0</v>
      </c>
      <c r="N79" s="17">
        <v>0</v>
      </c>
      <c r="O79" s="201">
        <v>0</v>
      </c>
      <c r="P79" s="17">
        <v>0</v>
      </c>
      <c r="Q79" s="202">
        <v>0</v>
      </c>
      <c r="R79" s="202">
        <v>0</v>
      </c>
      <c r="S79" s="202">
        <v>0</v>
      </c>
      <c r="T79" s="202">
        <v>0</v>
      </c>
      <c r="U79" s="202">
        <v>0</v>
      </c>
    </row>
    <row r="80" spans="1:21" x14ac:dyDescent="0.25">
      <c r="A80"/>
      <c r="B80" s="171">
        <f>MAX(B$16:B79)+1</f>
        <v>61</v>
      </c>
      <c r="D80" s="200" t="s">
        <v>337</v>
      </c>
      <c r="F80" s="17"/>
      <c r="G80" s="199"/>
      <c r="H80" s="202">
        <v>0</v>
      </c>
      <c r="I80" s="202">
        <v>0</v>
      </c>
      <c r="J80" s="202">
        <v>0</v>
      </c>
      <c r="K80" s="202">
        <v>0</v>
      </c>
      <c r="L80" s="17">
        <v>0</v>
      </c>
      <c r="M80" s="17">
        <v>0</v>
      </c>
      <c r="N80" s="17">
        <v>0</v>
      </c>
      <c r="O80" s="201">
        <v>0</v>
      </c>
      <c r="P80" s="17">
        <v>0</v>
      </c>
      <c r="Q80" s="202">
        <v>0</v>
      </c>
      <c r="R80" s="202">
        <v>0</v>
      </c>
      <c r="S80" s="202">
        <v>0</v>
      </c>
      <c r="T80" s="202">
        <v>0</v>
      </c>
      <c r="U80" s="202">
        <v>0</v>
      </c>
    </row>
    <row r="81" spans="1:21" x14ac:dyDescent="0.25">
      <c r="A81"/>
      <c r="B81" s="171">
        <f>MAX(B$16:B80)+1</f>
        <v>62</v>
      </c>
      <c r="D81" s="200" t="s">
        <v>562</v>
      </c>
      <c r="F81" s="17"/>
      <c r="G81" s="199"/>
      <c r="H81" s="202">
        <v>8386.0129558745739</v>
      </c>
      <c r="I81" s="202">
        <v>5117.2475640819894</v>
      </c>
      <c r="J81" s="202">
        <v>9188.5115982349125</v>
      </c>
      <c r="K81" s="202">
        <v>19599.012026933786</v>
      </c>
      <c r="L81" s="17">
        <v>0</v>
      </c>
      <c r="M81" s="17">
        <v>0</v>
      </c>
      <c r="N81" s="17">
        <v>0</v>
      </c>
      <c r="O81" s="201">
        <v>9561.9660726761631</v>
      </c>
      <c r="P81" s="17">
        <v>0</v>
      </c>
      <c r="Q81" s="202">
        <v>1.0374448410244774</v>
      </c>
      <c r="R81" s="202">
        <v>0</v>
      </c>
      <c r="S81" s="202">
        <v>0</v>
      </c>
      <c r="T81" s="202">
        <v>0</v>
      </c>
      <c r="U81" s="202">
        <v>0</v>
      </c>
    </row>
    <row r="82" spans="1:21" x14ac:dyDescent="0.25">
      <c r="A82"/>
      <c r="B82" s="171">
        <f>MAX(B$16:B81)+1</f>
        <v>63</v>
      </c>
      <c r="D82" s="1" t="s">
        <v>380</v>
      </c>
      <c r="F82" s="37">
        <f>SUM(F52,F57,F62,F67,F72,F77)</f>
        <v>258272.9027134061</v>
      </c>
      <c r="G82" s="199"/>
      <c r="H82" s="37">
        <f t="shared" ref="H82:U82" si="5">SUM(H52,H57,H62,H67,H72,H77)</f>
        <v>112213.72166905559</v>
      </c>
      <c r="I82" s="37">
        <f t="shared" si="5"/>
        <v>80958.335854909907</v>
      </c>
      <c r="J82" s="37">
        <f t="shared" si="5"/>
        <v>22460.014457489371</v>
      </c>
      <c r="K82" s="37">
        <f t="shared" si="5"/>
        <v>25125.285523736791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12987.520978581782</v>
      </c>
      <c r="P82" s="37">
        <f t="shared" si="5"/>
        <v>0</v>
      </c>
      <c r="Q82" s="37">
        <f t="shared" si="5"/>
        <v>21.716609309049321</v>
      </c>
      <c r="R82" s="37">
        <f t="shared" si="5"/>
        <v>26.536428861672878</v>
      </c>
      <c r="S82" s="37">
        <f t="shared" si="5"/>
        <v>340.18911991925734</v>
      </c>
      <c r="T82" s="37">
        <f t="shared" si="5"/>
        <v>1578.982670894015</v>
      </c>
      <c r="U82" s="37">
        <f t="shared" si="5"/>
        <v>2560.5994006486521</v>
      </c>
    </row>
    <row r="83" spans="1:21" x14ac:dyDescent="0.25">
      <c r="A83"/>
      <c r="B8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x14ac:dyDescent="0.25">
      <c r="A84"/>
      <c r="B84"/>
      <c r="D84" s="8" t="s">
        <v>454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x14ac:dyDescent="0.25">
      <c r="A85"/>
      <c r="B85" s="171">
        <f>MAX(B$16:B84)+1</f>
        <v>64</v>
      </c>
      <c r="D85" s="9" t="s">
        <v>382</v>
      </c>
      <c r="F85" s="17">
        <f xml:space="preserve"> SUM(H85:U85)</f>
        <v>300393.88506655191</v>
      </c>
      <c r="G85" s="199"/>
      <c r="H85" s="202">
        <v>121051.84511399956</v>
      </c>
      <c r="I85" s="202">
        <v>86029.041946230369</v>
      </c>
      <c r="J85" s="202">
        <v>23440.785428899882</v>
      </c>
      <c r="K85" s="202">
        <v>24550.501627820435</v>
      </c>
      <c r="L85" s="202">
        <v>0</v>
      </c>
      <c r="M85" s="202">
        <v>6878.4937770385986</v>
      </c>
      <c r="N85" s="202">
        <v>0</v>
      </c>
      <c r="O85" s="202">
        <v>32606.203132663839</v>
      </c>
      <c r="P85" s="202">
        <v>0</v>
      </c>
      <c r="Q85" s="202">
        <v>1.8706831159458783</v>
      </c>
      <c r="R85" s="202">
        <v>25.14279373878929</v>
      </c>
      <c r="S85" s="17">
        <v>0</v>
      </c>
      <c r="T85" s="202">
        <v>2334.1416384523345</v>
      </c>
      <c r="U85" s="202">
        <v>3475.8589245920757</v>
      </c>
    </row>
    <row r="86" spans="1:21" x14ac:dyDescent="0.25">
      <c r="A86"/>
      <c r="B86" s="171">
        <f>MAX(B$16:B85)+1</f>
        <v>65</v>
      </c>
      <c r="D86" s="9" t="s">
        <v>383</v>
      </c>
      <c r="F86" s="17">
        <f t="shared" ref="F86:F96" si="6" xml:space="preserve"> SUM(H86:U86)</f>
        <v>57512.664971773782</v>
      </c>
      <c r="G86" s="199"/>
      <c r="H86" s="202">
        <v>31016.616780964607</v>
      </c>
      <c r="I86" s="202">
        <v>22042.867860187336</v>
      </c>
      <c r="J86" s="202">
        <v>3517.5517670784843</v>
      </c>
      <c r="K86" s="202">
        <v>641.80651203278103</v>
      </c>
      <c r="L86" s="202">
        <v>0</v>
      </c>
      <c r="M86" s="202">
        <v>215.49124219675542</v>
      </c>
      <c r="N86" s="202">
        <v>0</v>
      </c>
      <c r="O86" s="202">
        <v>0</v>
      </c>
      <c r="P86" s="202">
        <v>0</v>
      </c>
      <c r="Q86" s="202">
        <v>0</v>
      </c>
      <c r="R86" s="202">
        <v>4.4978348698428929</v>
      </c>
      <c r="S86" s="17">
        <v>0</v>
      </c>
      <c r="T86" s="202">
        <v>73.8329744439813</v>
      </c>
      <c r="U86" s="202">
        <v>0</v>
      </c>
    </row>
    <row r="87" spans="1:21" x14ac:dyDescent="0.25">
      <c r="A87"/>
      <c r="B87" s="171">
        <f>MAX(B$16:B86)+1</f>
        <v>66</v>
      </c>
      <c r="D87" s="9" t="s">
        <v>384</v>
      </c>
      <c r="F87" s="17">
        <f t="shared" si="6"/>
        <v>305683.4115939769</v>
      </c>
      <c r="G87" s="199"/>
      <c r="H87" s="202">
        <v>167868.31424996446</v>
      </c>
      <c r="I87" s="202">
        <v>119300.53800049856</v>
      </c>
      <c r="J87" s="202">
        <v>14266.17226210845</v>
      </c>
      <c r="K87" s="202">
        <v>1984.0674483145742</v>
      </c>
      <c r="L87" s="202">
        <v>232.97591602799218</v>
      </c>
      <c r="M87" s="202">
        <v>26.384507780966729</v>
      </c>
      <c r="N87" s="202">
        <v>479.0030825310219</v>
      </c>
      <c r="O87" s="202">
        <v>0</v>
      </c>
      <c r="P87" s="202">
        <v>1168.370406605492</v>
      </c>
      <c r="Q87" s="202">
        <v>342.6211682666297</v>
      </c>
      <c r="R87" s="202">
        <v>14.964551878725711</v>
      </c>
      <c r="S87" s="17">
        <v>0</v>
      </c>
      <c r="T87" s="202">
        <v>0</v>
      </c>
      <c r="U87" s="202">
        <v>0</v>
      </c>
    </row>
    <row r="88" spans="1:21" x14ac:dyDescent="0.25">
      <c r="A88"/>
      <c r="B88" s="171">
        <f>MAX(B$16:B87)+1</f>
        <v>67</v>
      </c>
      <c r="D88" s="9" t="s">
        <v>386</v>
      </c>
      <c r="F88" s="17">
        <f t="shared" si="6"/>
        <v>150927.52203758302</v>
      </c>
      <c r="G88" s="199"/>
      <c r="H88" s="202">
        <v>109342.22361408165</v>
      </c>
      <c r="I88" s="202">
        <v>24662.023221804335</v>
      </c>
      <c r="J88" s="202">
        <v>9925.6225553503191</v>
      </c>
      <c r="K88" s="202">
        <v>3089.5210341603383</v>
      </c>
      <c r="L88" s="202">
        <v>62.333654494609029</v>
      </c>
      <c r="M88" s="202">
        <v>1212.5541343432665</v>
      </c>
      <c r="N88" s="202">
        <v>76.211138345487399</v>
      </c>
      <c r="O88" s="202">
        <v>726.10409582205693</v>
      </c>
      <c r="P88" s="202">
        <v>14.319050254709026</v>
      </c>
      <c r="Q88" s="202">
        <v>981.40805715655642</v>
      </c>
      <c r="R88" s="202">
        <v>692.12430787459675</v>
      </c>
      <c r="S88" s="17">
        <v>0</v>
      </c>
      <c r="T88" s="202">
        <v>50.042962839135647</v>
      </c>
      <c r="U88" s="202">
        <v>93.034211056015323</v>
      </c>
    </row>
    <row r="89" spans="1:21" x14ac:dyDescent="0.25">
      <c r="A89"/>
      <c r="B89" s="171">
        <f>MAX(B$16:B88)+1</f>
        <v>68</v>
      </c>
      <c r="D89" s="9" t="s">
        <v>387</v>
      </c>
      <c r="F89" s="17">
        <f t="shared" si="6"/>
        <v>65848.377147061154</v>
      </c>
      <c r="G89" s="199"/>
      <c r="H89" s="202">
        <v>40146.167562685361</v>
      </c>
      <c r="I89" s="202">
        <v>13992.342429988015</v>
      </c>
      <c r="J89" s="202">
        <v>7843.9238408933006</v>
      </c>
      <c r="K89" s="202">
        <v>1499.4521646033238</v>
      </c>
      <c r="L89" s="202">
        <v>30.252693581346424</v>
      </c>
      <c r="M89" s="202">
        <v>657.1486901162308</v>
      </c>
      <c r="N89" s="202">
        <v>41.302939240010851</v>
      </c>
      <c r="O89" s="202">
        <v>313.46029054037302</v>
      </c>
      <c r="P89" s="202">
        <v>6.1815567202133757</v>
      </c>
      <c r="Q89" s="202">
        <v>671.14082056923019</v>
      </c>
      <c r="R89" s="202">
        <v>588.83528118579829</v>
      </c>
      <c r="S89" s="17">
        <v>0</v>
      </c>
      <c r="T89" s="202">
        <v>20.345264501337848</v>
      </c>
      <c r="U89" s="202">
        <v>37.823612436625552</v>
      </c>
    </row>
    <row r="90" spans="1:21" x14ac:dyDescent="0.25">
      <c r="A90"/>
      <c r="B90" s="171">
        <f>MAX(B$16:B89)+1</f>
        <v>69</v>
      </c>
      <c r="D90" s="9" t="s">
        <v>388</v>
      </c>
      <c r="F90" s="17">
        <f t="shared" si="6"/>
        <v>407234.21535126306</v>
      </c>
      <c r="G90" s="199"/>
      <c r="H90" s="205">
        <v>398293.55142121384</v>
      </c>
      <c r="I90" s="205">
        <v>8836.1150186859741</v>
      </c>
      <c r="J90" s="205">
        <v>79.423949546014029</v>
      </c>
      <c r="K90" s="205">
        <v>8.3057725015439505</v>
      </c>
      <c r="L90" s="205">
        <v>0</v>
      </c>
      <c r="M90" s="205">
        <v>5.0872856571956699</v>
      </c>
      <c r="N90" s="205">
        <v>0</v>
      </c>
      <c r="O90" s="205">
        <v>1.4535101877701915</v>
      </c>
      <c r="P90" s="205">
        <v>0</v>
      </c>
      <c r="Q90" s="205">
        <v>5.3987521260035676</v>
      </c>
      <c r="R90" s="205">
        <v>4.2567084070412751</v>
      </c>
      <c r="S90" s="17">
        <v>0</v>
      </c>
      <c r="T90" s="205">
        <v>0.51911078134649691</v>
      </c>
      <c r="U90" s="205">
        <v>0.10382215626929937</v>
      </c>
    </row>
    <row r="91" spans="1:21" x14ac:dyDescent="0.25">
      <c r="A91"/>
      <c r="B91" s="171">
        <f>MAX(B$16:B90)+1</f>
        <v>70</v>
      </c>
      <c r="D91" s="9" t="s">
        <v>389</v>
      </c>
      <c r="F91" s="17">
        <f t="shared" si="6"/>
        <v>582676.54740726529</v>
      </c>
      <c r="G91" s="199"/>
      <c r="H91" s="205">
        <v>569884.11741511384</v>
      </c>
      <c r="I91" s="205">
        <v>12642.839912507017</v>
      </c>
      <c r="J91" s="205">
        <v>113.64092445670958</v>
      </c>
      <c r="K91" s="205">
        <v>11.884018243838911</v>
      </c>
      <c r="L91" s="205">
        <v>0</v>
      </c>
      <c r="M91" s="205">
        <v>7.2789611743513323</v>
      </c>
      <c r="N91" s="205">
        <v>0</v>
      </c>
      <c r="O91" s="205">
        <v>2.0797031926718095</v>
      </c>
      <c r="P91" s="205">
        <v>0</v>
      </c>
      <c r="Q91" s="205">
        <v>7.7246118584952921</v>
      </c>
      <c r="R91" s="205">
        <v>6.0905593499674415</v>
      </c>
      <c r="S91" s="17">
        <v>0</v>
      </c>
      <c r="T91" s="205">
        <v>0.74275114023993194</v>
      </c>
      <c r="U91" s="205">
        <v>0.14855022804798637</v>
      </c>
    </row>
    <row r="92" spans="1:21" x14ac:dyDescent="0.25">
      <c r="A92"/>
      <c r="B92" s="171">
        <f>MAX(B$16:B91)+1</f>
        <v>71</v>
      </c>
      <c r="D92" s="9" t="s">
        <v>390</v>
      </c>
      <c r="F92" s="17">
        <f t="shared" si="6"/>
        <v>292701.90718221996</v>
      </c>
      <c r="G92" s="199"/>
      <c r="H92" s="205">
        <v>233561.25364486911</v>
      </c>
      <c r="I92" s="205">
        <v>53998.799580770508</v>
      </c>
      <c r="J92" s="205">
        <v>2943.1951475881033</v>
      </c>
      <c r="K92" s="205">
        <v>997.76667772223664</v>
      </c>
      <c r="L92" s="205">
        <v>0</v>
      </c>
      <c r="M92" s="205">
        <v>321.76609371917783</v>
      </c>
      <c r="N92" s="205">
        <v>11.178263293091845</v>
      </c>
      <c r="O92" s="205">
        <v>195.08729158119078</v>
      </c>
      <c r="P92" s="205">
        <v>0</v>
      </c>
      <c r="Q92" s="205">
        <v>343.39843661641373</v>
      </c>
      <c r="R92" s="205">
        <v>284.93152533291891</v>
      </c>
      <c r="S92" s="17">
        <v>0</v>
      </c>
      <c r="T92" s="205">
        <v>22.609059080451242</v>
      </c>
      <c r="U92" s="205">
        <v>21.92146164680468</v>
      </c>
    </row>
    <row r="93" spans="1:21" x14ac:dyDescent="0.25">
      <c r="A93"/>
      <c r="B93" s="171">
        <f>MAX(B$16:B92)+1</f>
        <v>72</v>
      </c>
      <c r="D93" s="9" t="s">
        <v>391</v>
      </c>
      <c r="F93" s="17">
        <f t="shared" si="6"/>
        <v>45349.94092269212</v>
      </c>
      <c r="G93" s="199"/>
      <c r="H93" s="205">
        <v>0</v>
      </c>
      <c r="I93" s="205">
        <v>35077.937321466699</v>
      </c>
      <c r="J93" s="205">
        <v>4001.6353227565523</v>
      </c>
      <c r="K93" s="205">
        <v>3030.6995663240837</v>
      </c>
      <c r="L93" s="205">
        <v>0</v>
      </c>
      <c r="M93" s="205">
        <v>380.89470635123172</v>
      </c>
      <c r="N93" s="205">
        <v>2.7323822287879</v>
      </c>
      <c r="O93" s="205">
        <v>1837.9842693326329</v>
      </c>
      <c r="P93" s="205">
        <v>5.6544373695446728</v>
      </c>
      <c r="Q93" s="205">
        <v>448.03991942739839</v>
      </c>
      <c r="R93" s="205">
        <v>196.28710763113909</v>
      </c>
      <c r="S93" s="17">
        <v>0</v>
      </c>
      <c r="T93" s="205">
        <v>66.392144778458544</v>
      </c>
      <c r="U93" s="205">
        <v>301.68374502558294</v>
      </c>
    </row>
    <row r="94" spans="1:21" x14ac:dyDescent="0.25">
      <c r="A94"/>
      <c r="B94" s="171">
        <f>MAX(B$16:B93)+1</f>
        <v>73</v>
      </c>
      <c r="D94" s="9" t="s">
        <v>563</v>
      </c>
      <c r="F94" s="17">
        <f t="shared" si="6"/>
        <v>12619.212239012808</v>
      </c>
      <c r="G94" s="199"/>
      <c r="H94" s="205">
        <v>11089.882685992701</v>
      </c>
      <c r="I94" s="205">
        <v>246.0282839315546</v>
      </c>
      <c r="J94" s="205">
        <v>974.90116271374575</v>
      </c>
      <c r="K94" s="205">
        <v>101.95044838836556</v>
      </c>
      <c r="L94" s="205">
        <v>0</v>
      </c>
      <c r="M94" s="205">
        <v>62.444649637873916</v>
      </c>
      <c r="N94" s="205">
        <v>0</v>
      </c>
      <c r="O94" s="205">
        <v>17.841328467963972</v>
      </c>
      <c r="P94" s="205">
        <v>0</v>
      </c>
      <c r="Q94" s="205">
        <v>66.267791452437621</v>
      </c>
      <c r="R94" s="205">
        <v>52.249604799037343</v>
      </c>
      <c r="S94" s="17">
        <v>0</v>
      </c>
      <c r="T94" s="205">
        <v>6.3719030242728474</v>
      </c>
      <c r="U94" s="205">
        <v>1.2743806048545696</v>
      </c>
    </row>
    <row r="95" spans="1:21" x14ac:dyDescent="0.25">
      <c r="A95"/>
      <c r="B95" s="171">
        <f>MAX(B$16:B94)+1</f>
        <v>74</v>
      </c>
      <c r="D95" s="9" t="s">
        <v>564</v>
      </c>
      <c r="F95" s="17">
        <f t="shared" si="6"/>
        <v>132181.53439356305</v>
      </c>
      <c r="G95" s="199"/>
      <c r="H95" s="205">
        <v>126699.19968700412</v>
      </c>
      <c r="I95" s="205">
        <v>2810.8130227443153</v>
      </c>
      <c r="J95" s="205">
        <v>2029.507535370597</v>
      </c>
      <c r="K95" s="205">
        <v>212.23608213025855</v>
      </c>
      <c r="L95" s="205">
        <v>0</v>
      </c>
      <c r="M95" s="205">
        <v>129.99460030478335</v>
      </c>
      <c r="N95" s="205">
        <v>0</v>
      </c>
      <c r="O95" s="205">
        <v>37.141314372795229</v>
      </c>
      <c r="P95" s="205">
        <v>0</v>
      </c>
      <c r="Q95" s="205">
        <v>137.95345338466805</v>
      </c>
      <c r="R95" s="205">
        <v>108.77099209175748</v>
      </c>
      <c r="S95" s="17">
        <v>0</v>
      </c>
      <c r="T95" s="205">
        <v>13.26475513314116</v>
      </c>
      <c r="U95" s="205">
        <v>2.6529510266282315</v>
      </c>
    </row>
    <row r="96" spans="1:21" x14ac:dyDescent="0.25">
      <c r="A96"/>
      <c r="B96" s="171">
        <f>MAX(B$16:B95)+1</f>
        <v>75</v>
      </c>
      <c r="D96" s="9" t="s">
        <v>565</v>
      </c>
      <c r="F96" s="17">
        <f t="shared" si="6"/>
        <v>16855.932785702538</v>
      </c>
      <c r="G96" s="199"/>
      <c r="H96" s="205">
        <v>0</v>
      </c>
      <c r="I96" s="205">
        <v>0</v>
      </c>
      <c r="J96" s="205">
        <v>12805.152513468161</v>
      </c>
      <c r="K96" s="205">
        <v>1339.100916441115</v>
      </c>
      <c r="L96" s="205">
        <v>0</v>
      </c>
      <c r="M96" s="205">
        <v>820.19931132018291</v>
      </c>
      <c r="N96" s="205">
        <v>0</v>
      </c>
      <c r="O96" s="205">
        <v>234.3426603771951</v>
      </c>
      <c r="P96" s="205">
        <v>0</v>
      </c>
      <c r="Q96" s="205">
        <v>870.41559568672471</v>
      </c>
      <c r="R96" s="205">
        <v>686.28921967607141</v>
      </c>
      <c r="S96" s="17">
        <v>0</v>
      </c>
      <c r="T96" s="205">
        <v>83.69380727756969</v>
      </c>
      <c r="U96" s="205">
        <v>16.738761455513938</v>
      </c>
    </row>
    <row r="97" spans="2:21" x14ac:dyDescent="0.25">
      <c r="B97" s="171">
        <f>MAX(B$16:B96)+1</f>
        <v>76</v>
      </c>
      <c r="D97" s="1" t="s">
        <v>395</v>
      </c>
      <c r="F97" s="37">
        <f>SUM(F85:F96)</f>
        <v>2369985.1510986648</v>
      </c>
      <c r="G97" s="199"/>
      <c r="H97" s="206">
        <f t="shared" ref="H97:U97" si="7">SUM(H96,H95,H94,H93,H92,H91,H90,H89,H88,H87,H86,H85)</f>
        <v>1808953.1721758894</v>
      </c>
      <c r="I97" s="206">
        <f t="shared" si="7"/>
        <v>379639.34659881471</v>
      </c>
      <c r="J97" s="206">
        <f t="shared" si="7"/>
        <v>81941.512410230323</v>
      </c>
      <c r="K97" s="206">
        <f t="shared" si="7"/>
        <v>37467.292268682897</v>
      </c>
      <c r="L97" s="37">
        <f t="shared" si="7"/>
        <v>325.56226410394765</v>
      </c>
      <c r="M97" s="206">
        <f t="shared" si="7"/>
        <v>10717.737959640615</v>
      </c>
      <c r="N97" s="206">
        <f t="shared" si="7"/>
        <v>610.42780563839983</v>
      </c>
      <c r="O97" s="206">
        <f t="shared" si="7"/>
        <v>35971.697596538492</v>
      </c>
      <c r="P97" s="206">
        <f t="shared" si="7"/>
        <v>1194.5254509499591</v>
      </c>
      <c r="Q97" s="206">
        <f t="shared" si="7"/>
        <v>3876.2392896605038</v>
      </c>
      <c r="R97" s="206">
        <f t="shared" si="7"/>
        <v>2664.440486835686</v>
      </c>
      <c r="S97" s="37">
        <f t="shared" si="7"/>
        <v>0</v>
      </c>
      <c r="T97" s="206">
        <f t="shared" si="7"/>
        <v>2671.9563714522692</v>
      </c>
      <c r="U97" s="206">
        <f t="shared" si="7"/>
        <v>3951.2404202284183</v>
      </c>
    </row>
    <row r="98" spans="2:21" x14ac:dyDescent="0.25">
      <c r="B98" s="171"/>
      <c r="F98" s="6"/>
      <c r="G98" s="199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2:21" ht="15.75" thickBot="1" x14ac:dyDescent="0.3">
      <c r="B99" s="171">
        <f>MAX(B$16:B98)+1</f>
        <v>77</v>
      </c>
      <c r="D99" s="1" t="s">
        <v>535</v>
      </c>
      <c r="F99" s="39">
        <f>F31+F49+F82+F97</f>
        <v>2794059.0934874848</v>
      </c>
      <c r="G99" s="199"/>
      <c r="H99" s="39">
        <f t="shared" ref="H99:U99" si="8">H31+H49+H82+H97</f>
        <v>2008034.8923416664</v>
      </c>
      <c r="I99" s="39">
        <f t="shared" si="8"/>
        <v>519601.30093255709</v>
      </c>
      <c r="J99" s="39">
        <f t="shared" si="8"/>
        <v>114481.02919470986</v>
      </c>
      <c r="K99" s="39">
        <f t="shared" si="8"/>
        <v>68326.381592463877</v>
      </c>
      <c r="L99" s="39">
        <f t="shared" si="8"/>
        <v>326.77596454524792</v>
      </c>
      <c r="M99" s="39">
        <f t="shared" si="8"/>
        <v>10731.872817020849</v>
      </c>
      <c r="N99" s="39">
        <f t="shared" si="8"/>
        <v>611.31620603289605</v>
      </c>
      <c r="O99" s="39">
        <f t="shared" si="8"/>
        <v>49016.583865422661</v>
      </c>
      <c r="P99" s="39">
        <f t="shared" si="8"/>
        <v>1195.4909890995555</v>
      </c>
      <c r="Q99" s="39">
        <f t="shared" si="8"/>
        <v>4110.2448132753743</v>
      </c>
      <c r="R99" s="39">
        <f t="shared" si="8"/>
        <v>2677.1374215590617</v>
      </c>
      <c r="S99" s="39">
        <f t="shared" si="8"/>
        <v>1729.0833066048351</v>
      </c>
      <c r="T99" s="39">
        <f t="shared" si="8"/>
        <v>5050.4065562032783</v>
      </c>
      <c r="U99" s="39">
        <f t="shared" si="8"/>
        <v>8166.5774863244515</v>
      </c>
    </row>
    <row r="100" spans="2:21" ht="15.75" thickTop="1" x14ac:dyDescent="0.25">
      <c r="B100" s="171"/>
      <c r="F100" s="207"/>
    </row>
    <row r="101" spans="2:21" x14ac:dyDescent="0.25">
      <c r="B101" s="171"/>
      <c r="D101" s="8" t="s">
        <v>566</v>
      </c>
      <c r="F101" s="119"/>
      <c r="G101" s="19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2:21" x14ac:dyDescent="0.25">
      <c r="B102" s="171">
        <f>MAX(B$16:B101)+1</f>
        <v>78</v>
      </c>
      <c r="D102" s="9" t="s">
        <v>567</v>
      </c>
      <c r="F102" s="17">
        <f xml:space="preserve"> SUM(H102:U102)</f>
        <v>-3009.968160789816</v>
      </c>
      <c r="G102" s="199"/>
      <c r="H102" s="17">
        <f>SUM(H103:H106)</f>
        <v>-486.78472935041634</v>
      </c>
      <c r="I102" s="17">
        <f t="shared" ref="I102:U102" si="9">SUM(I103:I106)</f>
        <v>-297.0419892752173</v>
      </c>
      <c r="J102" s="17">
        <f t="shared" si="9"/>
        <v>-533.36754367242372</v>
      </c>
      <c r="K102" s="17">
        <f t="shared" si="9"/>
        <v>-1137.6681404222254</v>
      </c>
      <c r="L102" s="17">
        <f t="shared" si="9"/>
        <v>0</v>
      </c>
      <c r="M102" s="17">
        <f t="shared" si="9"/>
        <v>0</v>
      </c>
      <c r="N102" s="17">
        <f t="shared" si="9"/>
        <v>0</v>
      </c>
      <c r="O102" s="17">
        <f t="shared" si="9"/>
        <v>-555.04553728179883</v>
      </c>
      <c r="P102" s="17">
        <f t="shared" si="9"/>
        <v>0</v>
      </c>
      <c r="Q102" s="17">
        <f t="shared" si="9"/>
        <v>-6.0220787734451872E-2</v>
      </c>
      <c r="R102" s="17">
        <f t="shared" si="9"/>
        <v>0</v>
      </c>
      <c r="S102" s="17">
        <f t="shared" si="9"/>
        <v>0</v>
      </c>
      <c r="T102" s="17">
        <f t="shared" si="9"/>
        <v>0</v>
      </c>
      <c r="U102" s="17">
        <f t="shared" si="9"/>
        <v>0</v>
      </c>
    </row>
    <row r="103" spans="2:21" x14ac:dyDescent="0.25">
      <c r="B103" s="171">
        <f>MAX(B$16:B102)+1</f>
        <v>79</v>
      </c>
      <c r="D103" s="200" t="s">
        <v>335</v>
      </c>
      <c r="F103" s="17"/>
      <c r="G103" s="199"/>
      <c r="H103" s="202">
        <v>0</v>
      </c>
      <c r="I103" s="202">
        <v>0</v>
      </c>
      <c r="J103" s="202">
        <v>0</v>
      </c>
      <c r="K103" s="202">
        <v>0</v>
      </c>
      <c r="L103" s="17">
        <v>0</v>
      </c>
      <c r="M103" s="17">
        <v>0</v>
      </c>
      <c r="N103" s="17">
        <v>0</v>
      </c>
      <c r="O103" s="201">
        <v>0</v>
      </c>
      <c r="P103" s="17">
        <v>0</v>
      </c>
      <c r="Q103" s="202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x14ac:dyDescent="0.25">
      <c r="B104" s="171">
        <f>MAX(B$16:B103)+1</f>
        <v>80</v>
      </c>
      <c r="D104" s="200" t="s">
        <v>336</v>
      </c>
      <c r="F104" s="17"/>
      <c r="G104" s="199"/>
      <c r="H104" s="202">
        <v>0</v>
      </c>
      <c r="I104" s="202">
        <v>0</v>
      </c>
      <c r="J104" s="202">
        <v>0</v>
      </c>
      <c r="K104" s="202">
        <v>0</v>
      </c>
      <c r="L104" s="17">
        <v>0</v>
      </c>
      <c r="M104" s="17">
        <v>0</v>
      </c>
      <c r="N104" s="17">
        <v>0</v>
      </c>
      <c r="O104" s="201">
        <v>0</v>
      </c>
      <c r="P104" s="17">
        <v>0</v>
      </c>
      <c r="Q104" s="202">
        <v>0</v>
      </c>
      <c r="R104" s="17">
        <v>0</v>
      </c>
      <c r="S104" s="17">
        <v>0</v>
      </c>
      <c r="T104" s="17">
        <v>0</v>
      </c>
      <c r="U104" s="17">
        <v>0</v>
      </c>
    </row>
    <row r="105" spans="2:21" x14ac:dyDescent="0.25">
      <c r="B105" s="171">
        <f>MAX(B$16:B104)+1</f>
        <v>81</v>
      </c>
      <c r="D105" s="200" t="s">
        <v>337</v>
      </c>
      <c r="F105" s="17"/>
      <c r="G105" s="199"/>
      <c r="H105" s="202">
        <v>0</v>
      </c>
      <c r="I105" s="202">
        <v>0</v>
      </c>
      <c r="J105" s="202">
        <v>0</v>
      </c>
      <c r="K105" s="202">
        <v>0</v>
      </c>
      <c r="L105" s="17">
        <v>0</v>
      </c>
      <c r="M105" s="17">
        <v>0</v>
      </c>
      <c r="N105" s="17">
        <v>0</v>
      </c>
      <c r="O105" s="201">
        <v>0</v>
      </c>
      <c r="P105" s="17">
        <v>0</v>
      </c>
      <c r="Q105" s="202">
        <v>0</v>
      </c>
      <c r="R105" s="17">
        <v>0</v>
      </c>
      <c r="S105" s="17">
        <v>0</v>
      </c>
      <c r="T105" s="17">
        <v>0</v>
      </c>
      <c r="U105" s="17">
        <v>0</v>
      </c>
    </row>
    <row r="106" spans="2:21" x14ac:dyDescent="0.25">
      <c r="B106" s="171">
        <f>MAX(B$16:B105)+1</f>
        <v>82</v>
      </c>
      <c r="D106" s="200" t="s">
        <v>562</v>
      </c>
      <c r="F106" s="17"/>
      <c r="G106" s="199"/>
      <c r="H106" s="202">
        <v>-486.78472935041634</v>
      </c>
      <c r="I106" s="202">
        <v>-297.0419892752173</v>
      </c>
      <c r="J106" s="202">
        <v>-533.36754367242372</v>
      </c>
      <c r="K106" s="202">
        <v>-1137.6681404222254</v>
      </c>
      <c r="L106" s="17">
        <v>0</v>
      </c>
      <c r="M106" s="17">
        <v>0</v>
      </c>
      <c r="N106" s="17">
        <v>0</v>
      </c>
      <c r="O106" s="201">
        <v>-555.04553728179883</v>
      </c>
      <c r="P106" s="17">
        <v>0</v>
      </c>
      <c r="Q106" s="202">
        <v>-6.0220787734451872E-2</v>
      </c>
      <c r="R106" s="17">
        <v>0</v>
      </c>
      <c r="S106" s="17">
        <v>0</v>
      </c>
      <c r="T106" s="17">
        <v>0</v>
      </c>
      <c r="U106" s="17">
        <v>0</v>
      </c>
    </row>
    <row r="107" spans="2:21" x14ac:dyDescent="0.25">
      <c r="B107" s="171">
        <f>MAX(B$16:B106)+1</f>
        <v>83</v>
      </c>
      <c r="D107" s="9" t="s">
        <v>568</v>
      </c>
      <c r="F107" s="17">
        <f xml:space="preserve"> SUM(H107:U107)</f>
        <v>3009.968160789816</v>
      </c>
      <c r="G107" s="199"/>
      <c r="H107" s="17">
        <f>SUM(H108:H111)</f>
        <v>2057.5070971808491</v>
      </c>
      <c r="I107" s="17">
        <f t="shared" ref="I107:U107" si="10">SUM(I108:I111)</f>
        <v>870.6104315672834</v>
      </c>
      <c r="J107" s="17">
        <f t="shared" si="10"/>
        <v>56.916875052483007</v>
      </c>
      <c r="K107" s="17">
        <f t="shared" si="10"/>
        <v>0</v>
      </c>
      <c r="L107" s="17">
        <f t="shared" si="10"/>
        <v>0</v>
      </c>
      <c r="M107" s="17">
        <f t="shared" si="10"/>
        <v>0</v>
      </c>
      <c r="N107" s="17">
        <f t="shared" si="10"/>
        <v>0</v>
      </c>
      <c r="O107" s="17">
        <f t="shared" si="10"/>
        <v>0</v>
      </c>
      <c r="P107" s="17">
        <f t="shared" si="10"/>
        <v>0</v>
      </c>
      <c r="Q107" s="17">
        <f t="shared" si="10"/>
        <v>5.9505224728087711</v>
      </c>
      <c r="R107" s="17">
        <f t="shared" si="10"/>
        <v>1.2878889395519606</v>
      </c>
      <c r="S107" s="17">
        <f t="shared" si="10"/>
        <v>0</v>
      </c>
      <c r="T107" s="17">
        <f t="shared" si="10"/>
        <v>17.695345576839639</v>
      </c>
      <c r="U107" s="17">
        <f t="shared" si="10"/>
        <v>0</v>
      </c>
    </row>
    <row r="108" spans="2:21" x14ac:dyDescent="0.25">
      <c r="B108" s="171">
        <f>MAX(B$16:B107)+1</f>
        <v>84</v>
      </c>
      <c r="D108" s="200" t="s">
        <v>335</v>
      </c>
      <c r="F108" s="17"/>
      <c r="G108" s="199"/>
      <c r="H108" s="203">
        <v>482.48843899743855</v>
      </c>
      <c r="I108" s="203">
        <v>161.66955635527793</v>
      </c>
      <c r="J108" s="203">
        <v>9.2246822343156811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203">
        <v>4.589581888339513</v>
      </c>
      <c r="R108" s="203">
        <v>0</v>
      </c>
      <c r="S108" s="17">
        <v>0</v>
      </c>
      <c r="T108" s="203">
        <v>0</v>
      </c>
      <c r="U108" s="17">
        <v>0</v>
      </c>
    </row>
    <row r="109" spans="2:21" x14ac:dyDescent="0.25">
      <c r="B109" s="171">
        <f>MAX(B$16:B108)+1</f>
        <v>85</v>
      </c>
      <c r="D109" s="200" t="s">
        <v>336</v>
      </c>
      <c r="F109" s="17"/>
      <c r="G109" s="199"/>
      <c r="H109" s="203">
        <v>85.011345664821221</v>
      </c>
      <c r="I109" s="203">
        <v>35.503110758328432</v>
      </c>
      <c r="J109" s="203">
        <v>3.7631550079090186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203">
        <v>1.780252386844473E-2</v>
      </c>
      <c r="R109" s="203">
        <v>4.062107670206646E-2</v>
      </c>
      <c r="S109" s="17">
        <v>0</v>
      </c>
      <c r="T109" s="203">
        <v>11.647799805806374</v>
      </c>
      <c r="U109" s="17">
        <v>0</v>
      </c>
    </row>
    <row r="110" spans="2:21" x14ac:dyDescent="0.25">
      <c r="B110" s="171">
        <f>MAX(B$16:B109)+1</f>
        <v>86</v>
      </c>
      <c r="D110" s="200" t="s">
        <v>337</v>
      </c>
      <c r="F110" s="17"/>
      <c r="G110" s="199"/>
      <c r="H110" s="203">
        <v>465.23332304254444</v>
      </c>
      <c r="I110" s="203">
        <v>255.26498648089404</v>
      </c>
      <c r="J110" s="203">
        <v>8.280077837361647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203">
        <v>0.63091604393753054</v>
      </c>
      <c r="R110" s="203">
        <v>0.41490249197926532</v>
      </c>
      <c r="S110" s="17">
        <v>0</v>
      </c>
      <c r="T110" s="203">
        <v>0</v>
      </c>
      <c r="U110" s="17">
        <v>0</v>
      </c>
    </row>
    <row r="111" spans="2:21" x14ac:dyDescent="0.25">
      <c r="B111" s="171">
        <f>MAX(B$16:B110)+1</f>
        <v>87</v>
      </c>
      <c r="D111" s="200" t="s">
        <v>562</v>
      </c>
      <c r="F111" s="17"/>
      <c r="G111" s="199"/>
      <c r="H111" s="203">
        <v>1024.773989476045</v>
      </c>
      <c r="I111" s="203">
        <v>418.17277797278302</v>
      </c>
      <c r="J111" s="203">
        <v>35.648959972896662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203">
        <v>0.71222201666328278</v>
      </c>
      <c r="R111" s="203">
        <v>0.8323653708706289</v>
      </c>
      <c r="S111" s="17">
        <v>0</v>
      </c>
      <c r="T111" s="203">
        <v>6.0475457710332652</v>
      </c>
      <c r="U111" s="17">
        <v>0</v>
      </c>
    </row>
    <row r="112" spans="2:21" ht="15.75" thickBot="1" x14ac:dyDescent="0.3">
      <c r="B112" s="171">
        <f>MAX(B$16:B111)+1</f>
        <v>88</v>
      </c>
      <c r="D112" s="1" t="s">
        <v>569</v>
      </c>
      <c r="F112" s="131">
        <f>SUM(H112:U112)</f>
        <v>2794059.0934874858</v>
      </c>
      <c r="G112" s="199"/>
      <c r="H112" s="131">
        <f>SUM(H99,H103:H106,H108:H111)</f>
        <v>2009605.6147094967</v>
      </c>
      <c r="I112" s="131">
        <f t="shared" ref="I112:U112" si="11">SUM(I99,I103:I106,I108:I111)</f>
        <v>520174.86937484914</v>
      </c>
      <c r="J112" s="131">
        <f t="shared" si="11"/>
        <v>114004.57852608991</v>
      </c>
      <c r="K112" s="131">
        <f t="shared" si="11"/>
        <v>67188.713452041644</v>
      </c>
      <c r="L112" s="131">
        <f t="shared" si="11"/>
        <v>326.77596454524792</v>
      </c>
      <c r="M112" s="131">
        <f t="shared" si="11"/>
        <v>10731.872817020849</v>
      </c>
      <c r="N112" s="131">
        <f t="shared" si="11"/>
        <v>611.31620603289605</v>
      </c>
      <c r="O112" s="131">
        <f t="shared" si="11"/>
        <v>48461.538328140865</v>
      </c>
      <c r="P112" s="131">
        <f t="shared" si="11"/>
        <v>1195.4909890995555</v>
      </c>
      <c r="Q112" s="131">
        <f t="shared" si="11"/>
        <v>4116.1351149604479</v>
      </c>
      <c r="R112" s="131">
        <f t="shared" si="11"/>
        <v>2678.4253104986137</v>
      </c>
      <c r="S112" s="131">
        <f t="shared" si="11"/>
        <v>1729.0833066048351</v>
      </c>
      <c r="T112" s="131">
        <f t="shared" si="11"/>
        <v>5068.1019017801182</v>
      </c>
      <c r="U112" s="131">
        <f t="shared" si="11"/>
        <v>8166.5774863244515</v>
      </c>
    </row>
    <row r="113" spans="2:21" ht="15.75" thickTop="1" x14ac:dyDescent="0.25">
      <c r="F113" s="5"/>
    </row>
    <row r="114" spans="2:21" x14ac:dyDescent="0.25">
      <c r="D114" s="8" t="s">
        <v>570</v>
      </c>
      <c r="F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</row>
    <row r="115" spans="2:21" x14ac:dyDescent="0.25">
      <c r="F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</row>
    <row r="116" spans="2:21" x14ac:dyDescent="0.25">
      <c r="B116" s="171">
        <f>MAX(B$16:B115)+1</f>
        <v>89</v>
      </c>
      <c r="D116" s="208" t="s">
        <v>537</v>
      </c>
      <c r="E116" s="209"/>
      <c r="F116" s="205">
        <f t="shared" ref="F116:F134" si="12" xml:space="preserve"> SUM(H116:U116)</f>
        <v>1489619.2902817191</v>
      </c>
      <c r="G116" s="199"/>
      <c r="H116" s="205">
        <f t="shared" ref="H116:R116" si="13">SUM(H90:H93,H94:H96)</f>
        <v>1339528.0048541937</v>
      </c>
      <c r="I116" s="205">
        <f t="shared" si="13"/>
        <v>113612.53314010607</v>
      </c>
      <c r="J116" s="205">
        <f t="shared" si="13"/>
        <v>22947.456555899884</v>
      </c>
      <c r="K116" s="205">
        <f t="shared" si="13"/>
        <v>5701.9434817514421</v>
      </c>
      <c r="L116" s="205">
        <f t="shared" si="13"/>
        <v>0</v>
      </c>
      <c r="M116" s="205">
        <f t="shared" si="13"/>
        <v>1727.6656081647966</v>
      </c>
      <c r="N116" s="205">
        <f t="shared" si="13"/>
        <v>13.910645521879745</v>
      </c>
      <c r="O116" s="205">
        <f t="shared" si="13"/>
        <v>2325.9300775122197</v>
      </c>
      <c r="P116" s="205">
        <f t="shared" si="13"/>
        <v>5.6544373695446728</v>
      </c>
      <c r="Q116" s="205">
        <f t="shared" si="13"/>
        <v>1879.1985605521413</v>
      </c>
      <c r="R116" s="205">
        <f t="shared" si="13"/>
        <v>1338.8757172879327</v>
      </c>
      <c r="S116" s="205">
        <v>0</v>
      </c>
      <c r="T116" s="205">
        <f>SUM(T90:T93,T94:T96)</f>
        <v>193.59353121547991</v>
      </c>
      <c r="U116" s="205">
        <f>SUM(U90:U93,U94:U96)</f>
        <v>344.52367214370162</v>
      </c>
    </row>
    <row r="117" spans="2:21" x14ac:dyDescent="0.25">
      <c r="B117" s="171"/>
      <c r="D117" s="210" t="s">
        <v>538</v>
      </c>
      <c r="E117" s="209"/>
      <c r="F117" s="202"/>
      <c r="G117" s="199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</row>
    <row r="118" spans="2:21" x14ac:dyDescent="0.25">
      <c r="B118" s="171">
        <f>MAX(B$16:B117)+1</f>
        <v>90</v>
      </c>
      <c r="D118" s="211" t="s">
        <v>539</v>
      </c>
      <c r="E118" s="209"/>
      <c r="F118" s="202">
        <f t="shared" si="12"/>
        <v>880365.86081694684</v>
      </c>
      <c r="G118" s="199"/>
      <c r="H118" s="202">
        <f>SUM(H85:H89)</f>
        <v>469425.16732169566</v>
      </c>
      <c r="I118" s="202">
        <f t="shared" ref="I118:U118" si="14">SUM(I85:I89)</f>
        <v>266026.81345870858</v>
      </c>
      <c r="J118" s="202">
        <f t="shared" si="14"/>
        <v>58994.055854330436</v>
      </c>
      <c r="K118" s="202">
        <f t="shared" si="14"/>
        <v>31765.348786931452</v>
      </c>
      <c r="L118" s="202">
        <f t="shared" si="14"/>
        <v>325.56226410394765</v>
      </c>
      <c r="M118" s="202">
        <f t="shared" si="14"/>
        <v>8990.0723514758192</v>
      </c>
      <c r="N118" s="202">
        <f t="shared" si="14"/>
        <v>596.51716011652013</v>
      </c>
      <c r="O118" s="202">
        <f t="shared" si="14"/>
        <v>33645.767519026267</v>
      </c>
      <c r="P118" s="202">
        <f t="shared" si="14"/>
        <v>1188.8710135804145</v>
      </c>
      <c r="Q118" s="202">
        <f t="shared" si="14"/>
        <v>1997.040729108362</v>
      </c>
      <c r="R118" s="202">
        <f t="shared" si="14"/>
        <v>1325.5647695477528</v>
      </c>
      <c r="S118" s="202">
        <v>0</v>
      </c>
      <c r="T118" s="202">
        <f t="shared" si="14"/>
        <v>2478.362840236789</v>
      </c>
      <c r="U118" s="202">
        <f t="shared" si="14"/>
        <v>3606.7167480847165</v>
      </c>
    </row>
    <row r="119" spans="2:21" x14ac:dyDescent="0.25">
      <c r="B119" s="171">
        <f>MAX(B$16:B118)+1</f>
        <v>91</v>
      </c>
      <c r="D119" s="212" t="s">
        <v>335</v>
      </c>
      <c r="E119" s="209"/>
      <c r="F119" s="202">
        <f t="shared" si="12"/>
        <v>18263.046018556895</v>
      </c>
      <c r="G119" s="199"/>
      <c r="H119" s="202">
        <f>SUM(H103,H78,H73,H68,H63,H58,H53,H45,H40,H35)</f>
        <v>11303.323261414151</v>
      </c>
      <c r="I119" s="202">
        <f t="shared" ref="I119:J119" si="15">SUM(I103,I78,I73,I68,I63,I58,I53,I45,I40,I35)</f>
        <v>6096.9501276969404</v>
      </c>
      <c r="J119" s="202">
        <f t="shared" si="15"/>
        <v>600.83321942055386</v>
      </c>
      <c r="K119" s="202">
        <f>SUM(K103,K78,K68,K63,K58,K53,K45,K73)</f>
        <v>0</v>
      </c>
      <c r="L119" s="202">
        <f t="shared" ref="L119:P122" si="16">SUM(L45)</f>
        <v>0</v>
      </c>
      <c r="M119" s="202">
        <f t="shared" si="16"/>
        <v>9.6583954691469547</v>
      </c>
      <c r="N119" s="202">
        <f t="shared" si="16"/>
        <v>0.64708243918607711</v>
      </c>
      <c r="O119" s="202">
        <f t="shared" si="16"/>
        <v>7.5263845377124676</v>
      </c>
      <c r="P119" s="202">
        <f t="shared" si="16"/>
        <v>0.82550700625819806</v>
      </c>
      <c r="Q119" s="202">
        <f>SUM(Q103,Q78,Q68,Q58,Q53,Q45,Q40,Q35)</f>
        <v>8.4002014876614947E-2</v>
      </c>
      <c r="R119" s="202">
        <f>SUM(R73,R68,R63,R58,R53,R45)</f>
        <v>0</v>
      </c>
      <c r="S119" s="202">
        <f>SUM(S68,S63,S58,S53,S22,S17)</f>
        <v>243.19803855806865</v>
      </c>
      <c r="T119" s="202">
        <f>SUM(T68,T63,T58,T53,T45,T40,T35)</f>
        <v>0</v>
      </c>
      <c r="U119" s="202">
        <f>SUM(U68,U58,U53,U45)</f>
        <v>0</v>
      </c>
    </row>
    <row r="120" spans="2:21" x14ac:dyDescent="0.25">
      <c r="B120" s="171">
        <f>MAX(B$16:B119)+1</f>
        <v>92</v>
      </c>
      <c r="D120" s="212" t="s">
        <v>336</v>
      </c>
      <c r="E120" s="209"/>
      <c r="F120" s="202">
        <f t="shared" si="12"/>
        <v>39058.114006093783</v>
      </c>
      <c r="G120" s="199"/>
      <c r="H120" s="202">
        <f t="shared" ref="H120:J122" si="17">SUM(H104,H79,H74,H69,H64,H59,H54,H46,H41,H36)</f>
        <v>20280.142549667056</v>
      </c>
      <c r="I120" s="202">
        <f t="shared" si="17"/>
        <v>14771.333459374353</v>
      </c>
      <c r="J120" s="202">
        <f t="shared" si="17"/>
        <v>1812.492149799014</v>
      </c>
      <c r="K120" s="202">
        <f t="shared" ref="K120:K122" si="18">SUM(K104,K79,K69,K64,K59,K54,K46,K74)</f>
        <v>0</v>
      </c>
      <c r="L120" s="202">
        <f t="shared" si="16"/>
        <v>0</v>
      </c>
      <c r="M120" s="202">
        <f t="shared" si="16"/>
        <v>4.4764619110855142</v>
      </c>
      <c r="N120" s="202">
        <f t="shared" si="16"/>
        <v>0.24131795531018352</v>
      </c>
      <c r="O120" s="202">
        <f t="shared" si="16"/>
        <v>6.9626183175295955</v>
      </c>
      <c r="P120" s="202">
        <f t="shared" si="16"/>
        <v>0.14003114333803829</v>
      </c>
      <c r="Q120" s="202">
        <f>SUM(Q104,Q79,Q69,Q59,Q54,Q46,Q41,Q36)</f>
        <v>47.157560880713177</v>
      </c>
      <c r="R120" s="202">
        <f>SUM(R74,R69,R64,R59,R54,R46)</f>
        <v>0.58112687448105615</v>
      </c>
      <c r="S120" s="202">
        <f>SUM(S69,S64,S59,S54,S23,S18)</f>
        <v>0</v>
      </c>
      <c r="T120" s="202">
        <f>SUM(T69,T64,T59,T54,T46,T41,T36)</f>
        <v>2134.5867301709104</v>
      </c>
      <c r="U120" s="202">
        <f>SUM(U69,U59,U54,U46)</f>
        <v>0</v>
      </c>
    </row>
    <row r="121" spans="2:21" x14ac:dyDescent="0.25">
      <c r="B121" s="171">
        <f>MAX(B$16:B120)+1</f>
        <v>93</v>
      </c>
      <c r="D121" s="212" t="s">
        <v>337</v>
      </c>
      <c r="E121" s="209"/>
      <c r="F121" s="202">
        <f t="shared" si="12"/>
        <v>210175.69599005496</v>
      </c>
      <c r="G121" s="199"/>
      <c r="H121" s="202">
        <f t="shared" si="17"/>
        <v>111887.57583981002</v>
      </c>
      <c r="I121" s="202">
        <f t="shared" si="17"/>
        <v>86999.455155623844</v>
      </c>
      <c r="J121" s="202">
        <f t="shared" si="17"/>
        <v>11119.732639350776</v>
      </c>
      <c r="K121" s="202">
        <f t="shared" si="18"/>
        <v>0</v>
      </c>
      <c r="L121" s="202">
        <f t="shared" si="16"/>
        <v>0</v>
      </c>
      <c r="M121" s="202">
        <f t="shared" si="16"/>
        <v>0</v>
      </c>
      <c r="N121" s="202">
        <f t="shared" si="16"/>
        <v>0</v>
      </c>
      <c r="O121" s="202">
        <f t="shared" si="16"/>
        <v>12.626684261142687</v>
      </c>
      <c r="P121" s="202">
        <f t="shared" si="16"/>
        <v>0</v>
      </c>
      <c r="Q121" s="202">
        <f>SUM(Q105,Q80,Q70,Q60,Q55,Q47,Q42,Q37)</f>
        <v>129.49282685814993</v>
      </c>
      <c r="R121" s="202">
        <f>SUM(R75,R70,R65,R60,R55,R47)</f>
        <v>26.812844151012907</v>
      </c>
      <c r="S121" s="202">
        <f>SUM(S70,S65,S60,S55,S24,S19)</f>
        <v>0</v>
      </c>
      <c r="T121" s="202">
        <f>SUM(T70,T65,T60,T55,T47,T42,T37)</f>
        <v>0</v>
      </c>
      <c r="U121" s="202">
        <f>SUM(U70,U60,U55,U47)</f>
        <v>0</v>
      </c>
    </row>
    <row r="122" spans="2:21" x14ac:dyDescent="0.25">
      <c r="B122" s="171">
        <f>MAX(B$16:B121)+1</f>
        <v>94</v>
      </c>
      <c r="D122" s="212" t="s">
        <v>338</v>
      </c>
      <c r="E122" s="209"/>
      <c r="F122" s="202">
        <f t="shared" si="12"/>
        <v>132134.55208275409</v>
      </c>
      <c r="G122" s="199"/>
      <c r="H122" s="202">
        <f t="shared" si="17"/>
        <v>52999.331128017526</v>
      </c>
      <c r="I122" s="202">
        <f t="shared" si="17"/>
        <v>32228.907839272495</v>
      </c>
      <c r="J122" s="202">
        <f t="shared" si="17"/>
        <v>19249.098948457773</v>
      </c>
      <c r="K122" s="202">
        <f t="shared" si="18"/>
        <v>24092.231637421177</v>
      </c>
      <c r="L122" s="202">
        <f t="shared" si="16"/>
        <v>1.2137004413002557</v>
      </c>
      <c r="M122" s="202">
        <f t="shared" si="16"/>
        <v>0</v>
      </c>
      <c r="N122" s="202">
        <f t="shared" si="16"/>
        <v>0</v>
      </c>
      <c r="O122" s="202">
        <f t="shared" si="16"/>
        <v>30.249603186000964</v>
      </c>
      <c r="P122" s="202">
        <f t="shared" si="16"/>
        <v>0</v>
      </c>
      <c r="Q122" s="202">
        <f>SUM(Q106,Q81,Q71,Q61,Q56,Q48,Q43,Q38)</f>
        <v>154.80622497615613</v>
      </c>
      <c r="R122" s="202">
        <f>SUM(R76,R71,R66,R61,R56,R48)</f>
        <v>3.3274696614337955E-2</v>
      </c>
      <c r="S122" s="202">
        <f>SUM(S71,S66,S61,S56,S25,S20)</f>
        <v>0</v>
      </c>
      <c r="T122" s="202">
        <f>SUM(T71,T66,T61,T56,T48,T43,T38)</f>
        <v>796.28677139973661</v>
      </c>
      <c r="U122" s="202">
        <f>SUM(U71,U61,U56,U48)</f>
        <v>2582.392954885318</v>
      </c>
    </row>
    <row r="123" spans="2:21" x14ac:dyDescent="0.25">
      <c r="B123" s="171">
        <f>MAX(B$16:B122)+1</f>
        <v>95</v>
      </c>
      <c r="D123" s="213" t="s">
        <v>540</v>
      </c>
      <c r="E123" s="209"/>
      <c r="F123" s="214">
        <f t="shared" si="12"/>
        <v>0</v>
      </c>
      <c r="G123" s="199"/>
      <c r="H123" s="214">
        <v>0</v>
      </c>
      <c r="I123" s="214">
        <v>0</v>
      </c>
      <c r="J123" s="214">
        <v>0</v>
      </c>
      <c r="K123" s="214">
        <v>0</v>
      </c>
      <c r="L123" s="214">
        <v>0</v>
      </c>
      <c r="M123" s="214">
        <v>0</v>
      </c>
      <c r="N123" s="214">
        <v>0</v>
      </c>
      <c r="O123" s="214">
        <v>0</v>
      </c>
      <c r="P123" s="214">
        <v>0</v>
      </c>
      <c r="Q123" s="214">
        <v>0</v>
      </c>
      <c r="R123" s="214">
        <v>0</v>
      </c>
      <c r="S123" s="214">
        <v>0</v>
      </c>
      <c r="T123" s="214">
        <v>0</v>
      </c>
      <c r="U123" s="214">
        <v>0</v>
      </c>
    </row>
    <row r="124" spans="2:21" x14ac:dyDescent="0.25">
      <c r="B124" s="171"/>
      <c r="D124" s="215" t="s">
        <v>541</v>
      </c>
      <c r="E124" s="209"/>
      <c r="F124" s="201"/>
      <c r="G124" s="199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</row>
    <row r="125" spans="2:21" x14ac:dyDescent="0.25">
      <c r="B125" s="171">
        <f>MAX(B$16:B124)+1</f>
        <v>96</v>
      </c>
      <c r="D125" s="216" t="s">
        <v>335</v>
      </c>
      <c r="E125" s="209"/>
      <c r="F125" s="201">
        <f t="shared" si="12"/>
        <v>-2746.5056871813058</v>
      </c>
      <c r="G125" s="199"/>
      <c r="H125" s="201">
        <f t="shared" ref="H125:J128" si="19">SUM(H22,H17)</f>
        <v>-1737.8672110139992</v>
      </c>
      <c r="I125" s="201">
        <f t="shared" si="19"/>
        <v>-880.56838182098397</v>
      </c>
      <c r="J125" s="201">
        <f t="shared" si="19"/>
        <v>-119.63593938596514</v>
      </c>
      <c r="K125" s="201">
        <v>0</v>
      </c>
      <c r="L125" s="201">
        <v>0</v>
      </c>
      <c r="M125" s="201">
        <v>0</v>
      </c>
      <c r="N125" s="201">
        <v>0</v>
      </c>
      <c r="O125" s="201">
        <f>SUM(O53,O58,O63,O68,O73,O78,O103)</f>
        <v>0</v>
      </c>
      <c r="P125" s="201">
        <v>0</v>
      </c>
      <c r="Q125" s="201">
        <f>SUM(Q22,Q17)</f>
        <v>-8.4341549603573611</v>
      </c>
      <c r="R125" s="201">
        <f>SUM(R22,R17)</f>
        <v>0</v>
      </c>
      <c r="S125" s="201">
        <v>0</v>
      </c>
      <c r="T125" s="201">
        <f>SUM(T22,T17)</f>
        <v>0</v>
      </c>
      <c r="U125" s="201">
        <v>0</v>
      </c>
    </row>
    <row r="126" spans="2:21" x14ac:dyDescent="0.25">
      <c r="B126" s="171">
        <f>MAX(B$16:B125)+1</f>
        <v>97</v>
      </c>
      <c r="D126" s="216" t="s">
        <v>336</v>
      </c>
      <c r="E126" s="209"/>
      <c r="F126" s="201">
        <f t="shared" si="12"/>
        <v>-11387.602121465465</v>
      </c>
      <c r="G126" s="199"/>
      <c r="H126" s="201">
        <f t="shared" si="19"/>
        <v>-5746.6877389644815</v>
      </c>
      <c r="I126" s="201">
        <f t="shared" si="19"/>
        <v>-3939.9054642935334</v>
      </c>
      <c r="J126" s="201">
        <f t="shared" si="19"/>
        <v>-850.43916251411906</v>
      </c>
      <c r="K126" s="201">
        <v>0</v>
      </c>
      <c r="L126" s="201">
        <v>0</v>
      </c>
      <c r="M126" s="201">
        <v>0</v>
      </c>
      <c r="N126" s="201">
        <v>0</v>
      </c>
      <c r="O126" s="201">
        <f t="shared" ref="O126:O128" si="20">SUM(O54,O59,O64,O69,O74,O79,O104)</f>
        <v>0</v>
      </c>
      <c r="P126" s="201">
        <v>0</v>
      </c>
      <c r="Q126" s="201">
        <f t="shared" ref="Q126:R128" si="21">SUM(Q23,Q18)</f>
        <v>-93.940213458919004</v>
      </c>
      <c r="R126" s="201">
        <f t="shared" si="21"/>
        <v>-20.824388622808677</v>
      </c>
      <c r="S126" s="201">
        <v>0</v>
      </c>
      <c r="T126" s="201">
        <f t="shared" ref="T126:T128" si="22">SUM(T23,T18)</f>
        <v>-735.80515361160394</v>
      </c>
      <c r="U126" s="201">
        <v>0</v>
      </c>
    </row>
    <row r="127" spans="2:21" x14ac:dyDescent="0.25">
      <c r="B127" s="171">
        <f>MAX(B$16:B126)+1</f>
        <v>98</v>
      </c>
      <c r="D127" s="216" t="s">
        <v>337</v>
      </c>
      <c r="E127" s="209"/>
      <c r="F127" s="201">
        <f t="shared" si="12"/>
        <v>-1105.4937154438535</v>
      </c>
      <c r="G127" s="199"/>
      <c r="H127" s="201">
        <f t="shared" si="19"/>
        <v>-569.00236544039672</v>
      </c>
      <c r="I127" s="201">
        <f t="shared" si="19"/>
        <v>-450.461463706198</v>
      </c>
      <c r="J127" s="201">
        <f t="shared" si="19"/>
        <v>-73.300739844075679</v>
      </c>
      <c r="K127" s="201">
        <v>0</v>
      </c>
      <c r="L127" s="201">
        <v>0</v>
      </c>
      <c r="M127" s="201">
        <v>0</v>
      </c>
      <c r="N127" s="201">
        <v>0</v>
      </c>
      <c r="O127" s="201">
        <f t="shared" si="20"/>
        <v>0</v>
      </c>
      <c r="P127" s="201">
        <v>0</v>
      </c>
      <c r="Q127" s="201">
        <f t="shared" si="21"/>
        <v>-11.100104090479245</v>
      </c>
      <c r="R127" s="201">
        <f t="shared" si="21"/>
        <v>-1.6290423627040111</v>
      </c>
      <c r="S127" s="201">
        <v>0</v>
      </c>
      <c r="T127" s="201">
        <f t="shared" si="22"/>
        <v>0</v>
      </c>
      <c r="U127" s="201">
        <v>0</v>
      </c>
    </row>
    <row r="128" spans="2:21" x14ac:dyDescent="0.25">
      <c r="B128" s="171">
        <f>MAX(B$16:B127)+1</f>
        <v>99</v>
      </c>
      <c r="D128" s="216" t="s">
        <v>338</v>
      </c>
      <c r="E128" s="209"/>
      <c r="F128" s="201">
        <f t="shared" si="12"/>
        <v>12432.475441299983</v>
      </c>
      <c r="G128" s="199"/>
      <c r="H128" s="201">
        <f t="shared" si="19"/>
        <v>0</v>
      </c>
      <c r="I128" s="201">
        <f t="shared" si="19"/>
        <v>0</v>
      </c>
      <c r="J128" s="201">
        <f t="shared" si="19"/>
        <v>0</v>
      </c>
      <c r="K128" s="201">
        <v>0</v>
      </c>
      <c r="L128" s="201">
        <v>0</v>
      </c>
      <c r="M128" s="201">
        <v>0</v>
      </c>
      <c r="N128" s="201">
        <v>0</v>
      </c>
      <c r="O128" s="201">
        <f t="shared" si="20"/>
        <v>12432.475441299983</v>
      </c>
      <c r="P128" s="201">
        <v>0</v>
      </c>
      <c r="Q128" s="201">
        <f t="shared" si="21"/>
        <v>0</v>
      </c>
      <c r="R128" s="201">
        <f t="shared" si="21"/>
        <v>0</v>
      </c>
      <c r="S128" s="201">
        <v>0</v>
      </c>
      <c r="T128" s="201">
        <f t="shared" si="22"/>
        <v>0</v>
      </c>
      <c r="U128" s="201">
        <v>0</v>
      </c>
    </row>
    <row r="129" spans="2:21" x14ac:dyDescent="0.25">
      <c r="B129" s="171"/>
      <c r="D129" s="217" t="s">
        <v>542</v>
      </c>
      <c r="E129" s="209"/>
      <c r="F129" s="203"/>
      <c r="G129" s="199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</row>
    <row r="130" spans="2:21" x14ac:dyDescent="0.25">
      <c r="B130" s="171">
        <f>MAX(B$16:B129)+1</f>
        <v>100</v>
      </c>
      <c r="D130" s="218" t="s">
        <v>335</v>
      </c>
      <c r="E130" s="209"/>
      <c r="F130" s="203">
        <f t="shared" si="12"/>
        <v>1583.7518596719246</v>
      </c>
      <c r="G130" s="199"/>
      <c r="H130" s="203">
        <f t="shared" ref="H130:J133" si="23">SUM(H108,H27)</f>
        <v>1161.3589350129732</v>
      </c>
      <c r="I130" s="203">
        <f t="shared" si="23"/>
        <v>389.14172572284616</v>
      </c>
      <c r="J130" s="203">
        <f t="shared" si="23"/>
        <v>22.203987224520475</v>
      </c>
      <c r="K130" s="203">
        <v>0</v>
      </c>
      <c r="L130" s="203">
        <v>0</v>
      </c>
      <c r="M130" s="203">
        <v>0</v>
      </c>
      <c r="N130" s="203">
        <v>0</v>
      </c>
      <c r="O130" s="203">
        <v>0</v>
      </c>
      <c r="P130" s="203">
        <v>0</v>
      </c>
      <c r="Q130" s="203">
        <f t="shared" ref="Q130:R133" si="24">SUM(Q108,Q27)</f>
        <v>11.047211711584872</v>
      </c>
      <c r="R130" s="203">
        <f t="shared" si="24"/>
        <v>0</v>
      </c>
      <c r="S130" s="203">
        <v>0</v>
      </c>
      <c r="T130" s="203">
        <f>SUM(T108,T27)</f>
        <v>0</v>
      </c>
      <c r="U130" s="203">
        <v>0</v>
      </c>
    </row>
    <row r="131" spans="2:21" x14ac:dyDescent="0.25">
      <c r="B131" s="171">
        <f>MAX(B$16:B130)+1</f>
        <v>101</v>
      </c>
      <c r="D131" s="218" t="s">
        <v>336</v>
      </c>
      <c r="E131" s="209"/>
      <c r="F131" s="203">
        <f t="shared" si="12"/>
        <v>2059.997877012016</v>
      </c>
      <c r="G131" s="199"/>
      <c r="H131" s="203">
        <f t="shared" si="23"/>
        <v>1287.8235990389646</v>
      </c>
      <c r="I131" s="203">
        <f t="shared" si="23"/>
        <v>537.83108026708658</v>
      </c>
      <c r="J131" s="203">
        <f t="shared" si="23"/>
        <v>57.007447513354066</v>
      </c>
      <c r="K131" s="203">
        <v>0</v>
      </c>
      <c r="L131" s="203">
        <v>0</v>
      </c>
      <c r="M131" s="203">
        <v>0</v>
      </c>
      <c r="N131" s="203">
        <v>0</v>
      </c>
      <c r="O131" s="203">
        <v>0</v>
      </c>
      <c r="P131" s="203">
        <v>0</v>
      </c>
      <c r="Q131" s="203">
        <f t="shared" si="24"/>
        <v>0.26968765381777554</v>
      </c>
      <c r="R131" s="203">
        <f t="shared" si="24"/>
        <v>0.61536234706305526</v>
      </c>
      <c r="S131" s="203">
        <v>0</v>
      </c>
      <c r="T131" s="203">
        <f>SUM(T109,T28)</f>
        <v>176.45070019173028</v>
      </c>
      <c r="U131" s="203">
        <v>0</v>
      </c>
    </row>
    <row r="132" spans="2:21" x14ac:dyDescent="0.25">
      <c r="B132" s="171">
        <f>MAX(B$16:B131)+1</f>
        <v>102</v>
      </c>
      <c r="D132" s="218" t="s">
        <v>337</v>
      </c>
      <c r="E132" s="209"/>
      <c r="F132" s="203">
        <f t="shared" si="12"/>
        <v>8805.9195162660199</v>
      </c>
      <c r="G132" s="199"/>
      <c r="H132" s="203">
        <f t="shared" si="23"/>
        <v>5613.4164445313108</v>
      </c>
      <c r="I132" s="203">
        <f t="shared" si="23"/>
        <v>3079.9785867743562</v>
      </c>
      <c r="J132" s="203">
        <f t="shared" si="23"/>
        <v>99.905838193784518</v>
      </c>
      <c r="K132" s="203">
        <v>0</v>
      </c>
      <c r="L132" s="203">
        <v>0</v>
      </c>
      <c r="M132" s="203">
        <v>0</v>
      </c>
      <c r="N132" s="203">
        <v>0</v>
      </c>
      <c r="O132" s="203">
        <v>0</v>
      </c>
      <c r="P132" s="203">
        <v>0</v>
      </c>
      <c r="Q132" s="203">
        <f t="shared" si="24"/>
        <v>7.6125125195163701</v>
      </c>
      <c r="R132" s="203">
        <f t="shared" si="24"/>
        <v>5.0061342470527306</v>
      </c>
      <c r="S132" s="203">
        <v>0</v>
      </c>
      <c r="T132" s="203">
        <f>SUM(T110,T29)</f>
        <v>0</v>
      </c>
      <c r="U132" s="203">
        <v>0</v>
      </c>
    </row>
    <row r="133" spans="2:21" x14ac:dyDescent="0.25">
      <c r="B133" s="171">
        <f>MAX(B$16:B132)+1</f>
        <v>103</v>
      </c>
      <c r="D133" s="218" t="s">
        <v>338</v>
      </c>
      <c r="E133" s="209"/>
      <c r="F133" s="203">
        <f t="shared" si="12"/>
        <v>6051.9721960058869</v>
      </c>
      <c r="G133" s="199"/>
      <c r="H133" s="203">
        <f t="shared" si="23"/>
        <v>4173.0280915344574</v>
      </c>
      <c r="I133" s="203">
        <f t="shared" si="23"/>
        <v>1702.8601111232799</v>
      </c>
      <c r="J133" s="203">
        <f t="shared" si="23"/>
        <v>145.16772764397209</v>
      </c>
      <c r="K133" s="203">
        <v>0</v>
      </c>
      <c r="L133" s="203">
        <v>0</v>
      </c>
      <c r="M133" s="203">
        <v>0</v>
      </c>
      <c r="N133" s="203">
        <v>0</v>
      </c>
      <c r="O133" s="203">
        <v>0</v>
      </c>
      <c r="P133" s="203">
        <v>0</v>
      </c>
      <c r="Q133" s="203">
        <f t="shared" si="24"/>
        <v>2.9002711948854336</v>
      </c>
      <c r="R133" s="203">
        <f t="shared" si="24"/>
        <v>3.3895123322163769</v>
      </c>
      <c r="S133" s="203">
        <v>0</v>
      </c>
      <c r="T133" s="203">
        <f>SUM(T111,T30)</f>
        <v>24.626482177075346</v>
      </c>
      <c r="U133" s="203">
        <v>0</v>
      </c>
    </row>
    <row r="134" spans="2:21" x14ac:dyDescent="0.25">
      <c r="B134" s="171">
        <f>MAX(B$16:B133)+1</f>
        <v>104</v>
      </c>
      <c r="D134" s="219" t="s">
        <v>543</v>
      </c>
      <c r="E134" s="209"/>
      <c r="F134" s="220">
        <f t="shared" si="12"/>
        <v>8748.0189251950524</v>
      </c>
      <c r="G134" s="199"/>
      <c r="H134" s="220">
        <v>0</v>
      </c>
      <c r="I134" s="220">
        <v>0</v>
      </c>
      <c r="J134" s="220">
        <v>0</v>
      </c>
      <c r="K134" s="220">
        <f>SUM(K35:K38,K40:K43)</f>
        <v>5629.1895459375701</v>
      </c>
      <c r="L134" s="220">
        <v>0</v>
      </c>
      <c r="M134" s="220">
        <v>0</v>
      </c>
      <c r="N134" s="220">
        <v>0</v>
      </c>
      <c r="O134" s="220">
        <v>0</v>
      </c>
      <c r="P134" s="220">
        <v>0</v>
      </c>
      <c r="Q134" s="220">
        <v>0</v>
      </c>
      <c r="R134" s="220">
        <v>0</v>
      </c>
      <c r="S134" s="220">
        <f>SUM(S35:S38,S40:S43,S45:S48)</f>
        <v>1485.8852680467664</v>
      </c>
      <c r="T134" s="220">
        <v>0</v>
      </c>
      <c r="U134" s="220">
        <f>SUM(U35:U38,U40:U43)</f>
        <v>1632.9441112107161</v>
      </c>
    </row>
    <row r="135" spans="2:21" ht="15.75" thickBot="1" x14ac:dyDescent="0.3">
      <c r="B135" s="171">
        <f>MAX(B$16:B134)+1</f>
        <v>105</v>
      </c>
      <c r="D135" s="1" t="s">
        <v>571</v>
      </c>
      <c r="F135" s="131">
        <f>SUM(H135:U135)</f>
        <v>2794059.0934874862</v>
      </c>
      <c r="G135" s="199"/>
      <c r="H135" s="131">
        <f>SUM(H116:H134)</f>
        <v>2009605.614709497</v>
      </c>
      <c r="I135" s="131">
        <f t="shared" ref="I135:U135" si="25">SUM(I116:I134)</f>
        <v>520174.86937484925</v>
      </c>
      <c r="J135" s="131">
        <f t="shared" si="25"/>
        <v>114004.57852608991</v>
      </c>
      <c r="K135" s="131">
        <f t="shared" si="25"/>
        <v>67188.713452041644</v>
      </c>
      <c r="L135" s="131">
        <f t="shared" si="25"/>
        <v>326.77596454524792</v>
      </c>
      <c r="M135" s="131">
        <f t="shared" si="25"/>
        <v>10731.872817020847</v>
      </c>
      <c r="N135" s="131">
        <f t="shared" si="25"/>
        <v>611.31620603289605</v>
      </c>
      <c r="O135" s="131">
        <f t="shared" si="25"/>
        <v>48461.53832814085</v>
      </c>
      <c r="P135" s="131">
        <f t="shared" si="25"/>
        <v>1195.4909890995555</v>
      </c>
      <c r="Q135" s="131">
        <f t="shared" si="25"/>
        <v>4116.1351149604479</v>
      </c>
      <c r="R135" s="131">
        <f t="shared" si="25"/>
        <v>2678.4253104986133</v>
      </c>
      <c r="S135" s="131">
        <f t="shared" si="25"/>
        <v>1729.0833066048351</v>
      </c>
      <c r="T135" s="131">
        <f t="shared" si="25"/>
        <v>5068.1019017801182</v>
      </c>
      <c r="U135" s="131">
        <f t="shared" si="25"/>
        <v>8166.5774863244524</v>
      </c>
    </row>
    <row r="136" spans="2:21" ht="15.75" thickTop="1" x14ac:dyDescent="0.25"/>
    <row r="137" spans="2:21" x14ac:dyDescent="0.25">
      <c r="B137" s="8" t="s">
        <v>553</v>
      </c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</row>
    <row r="138" spans="2:21" x14ac:dyDescent="0.25">
      <c r="B138" s="104"/>
      <c r="D138" s="1" t="s">
        <v>572</v>
      </c>
    </row>
    <row r="139" spans="2:21" x14ac:dyDescent="0.25">
      <c r="B139" s="104"/>
      <c r="D139" s="1" t="s">
        <v>573</v>
      </c>
    </row>
    <row r="140" spans="2:21" x14ac:dyDescent="0.25">
      <c r="B140" s="104"/>
      <c r="D140" s="1" t="s">
        <v>574</v>
      </c>
    </row>
    <row r="141" spans="2:21" x14ac:dyDescent="0.25">
      <c r="B141" s="198"/>
    </row>
  </sheetData>
  <mergeCells count="4">
    <mergeCell ref="B6:U6"/>
    <mergeCell ref="B7:U7"/>
    <mergeCell ref="H9:Q9"/>
    <mergeCell ref="R9:U9"/>
  </mergeCells>
  <pageMargins left="0.7" right="0.7" top="0.75" bottom="0.75" header="0.3" footer="0.3"/>
  <pageSetup scale="52" firstPageNumber="4" fitToHeight="0" orientation="landscape" useFirstPageNumber="1" r:id="rId1"/>
  <headerFooter>
    <oddHeader>&amp;R&amp;"Arial,Regular"&amp;10Filed: 2025-02-28
EB-2025-0064
Phase 3 Exhibit 7
Tab 3
Schedule 6
Attachment 13
Page &amp;P of 8</oddHeader>
  </headerFooter>
  <rowBreaks count="2" manualBreakCount="2">
    <brk id="50" min="1" max="20" man="1"/>
    <brk id="100" min="1" max="2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A043-00A3-47A3-87C1-8728BC6DBAAE}">
  <dimension ref="A5:U110"/>
  <sheetViews>
    <sheetView view="pageLayout" topLeftCell="A96" zoomScaleNormal="60" zoomScaleSheetLayoutView="80" workbookViewId="0">
      <selection activeCell="O114" sqref="O114"/>
    </sheetView>
  </sheetViews>
  <sheetFormatPr defaultColWidth="8.7109375" defaultRowHeight="15" x14ac:dyDescent="0.25"/>
  <cols>
    <col min="1" max="1" width="5" style="1" customWidth="1"/>
    <col min="2" max="2" width="6.42578125" style="1" customWidth="1"/>
    <col min="3" max="3" width="1.7109375" customWidth="1"/>
    <col min="4" max="4" width="41.28515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71093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1:21" x14ac:dyDescent="0.25">
      <c r="B7" s="244" t="s">
        <v>575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68"/>
      <c r="D9" s="168"/>
      <c r="F9" s="26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</row>
    <row r="10" spans="1:21" x14ac:dyDescent="0.25">
      <c r="B10" s="26" t="s">
        <v>3</v>
      </c>
      <c r="F10" s="26" t="s">
        <v>529</v>
      </c>
      <c r="H10" s="26" t="s">
        <v>402</v>
      </c>
      <c r="I10" s="26" t="s">
        <v>402</v>
      </c>
      <c r="J10" s="26" t="s">
        <v>402</v>
      </c>
      <c r="K10" s="26" t="s">
        <v>402</v>
      </c>
      <c r="L10" s="26" t="s">
        <v>402</v>
      </c>
      <c r="M10" s="26" t="s">
        <v>402</v>
      </c>
      <c r="N10" s="26" t="s">
        <v>402</v>
      </c>
      <c r="O10" s="26" t="s">
        <v>402</v>
      </c>
      <c r="P10" s="26" t="s">
        <v>402</v>
      </c>
      <c r="Q10" s="26" t="s">
        <v>402</v>
      </c>
      <c r="R10" s="26" t="s">
        <v>402</v>
      </c>
      <c r="S10" s="26" t="s">
        <v>402</v>
      </c>
      <c r="T10" s="26" t="s">
        <v>402</v>
      </c>
      <c r="U10" s="26" t="s">
        <v>402</v>
      </c>
    </row>
    <row r="11" spans="1:21" x14ac:dyDescent="0.25">
      <c r="B11" s="169" t="s">
        <v>5</v>
      </c>
      <c r="D11" s="2" t="s">
        <v>6</v>
      </c>
      <c r="F11" s="116" t="s">
        <v>82</v>
      </c>
      <c r="H11" s="116" t="s">
        <v>403</v>
      </c>
      <c r="I11" s="116" t="s">
        <v>404</v>
      </c>
      <c r="J11" s="116" t="s">
        <v>405</v>
      </c>
      <c r="K11" s="116" t="s">
        <v>406</v>
      </c>
      <c r="L11" s="116" t="s">
        <v>407</v>
      </c>
      <c r="M11" s="116" t="s">
        <v>408</v>
      </c>
      <c r="N11" s="116" t="s">
        <v>409</v>
      </c>
      <c r="O11" s="116" t="s">
        <v>410</v>
      </c>
      <c r="P11" s="116" t="s">
        <v>411</v>
      </c>
      <c r="Q11" s="116" t="s">
        <v>412</v>
      </c>
      <c r="R11" s="163" t="s">
        <v>413</v>
      </c>
      <c r="S11" s="116" t="s">
        <v>414</v>
      </c>
      <c r="T11" s="116" t="s">
        <v>415</v>
      </c>
      <c r="U11" s="116" t="s">
        <v>416</v>
      </c>
    </row>
    <row r="12" spans="1:21" x14ac:dyDescent="0.25">
      <c r="F12" s="104" t="s">
        <v>64</v>
      </c>
      <c r="H12" s="104" t="s">
        <v>13</v>
      </c>
      <c r="I12" s="104" t="s">
        <v>14</v>
      </c>
      <c r="J12" s="104" t="s">
        <v>530</v>
      </c>
      <c r="K12" s="104" t="s">
        <v>16</v>
      </c>
      <c r="L12" s="104" t="s">
        <v>531</v>
      </c>
      <c r="M12" s="104" t="s">
        <v>66</v>
      </c>
      <c r="N12" s="104" t="s">
        <v>67</v>
      </c>
      <c r="O12" s="104" t="s">
        <v>68</v>
      </c>
      <c r="P12" s="104" t="s">
        <v>69</v>
      </c>
      <c r="Q12" s="104" t="s">
        <v>70</v>
      </c>
      <c r="R12" s="104" t="s">
        <v>71</v>
      </c>
      <c r="S12" s="104" t="s">
        <v>72</v>
      </c>
      <c r="T12" s="104" t="s">
        <v>73</v>
      </c>
      <c r="U12" s="104" t="s">
        <v>74</v>
      </c>
    </row>
    <row r="13" spans="1:21" x14ac:dyDescent="0.25">
      <c r="D13" s="8" t="s">
        <v>576</v>
      </c>
      <c r="F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</row>
    <row r="14" spans="1:21" x14ac:dyDescent="0.25">
      <c r="F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</row>
    <row r="15" spans="1:21" x14ac:dyDescent="0.25">
      <c r="D15" s="8" t="s">
        <v>340</v>
      </c>
    </row>
    <row r="16" spans="1:21" x14ac:dyDescent="0.25">
      <c r="A16"/>
      <c r="B16" s="171">
        <v>1</v>
      </c>
      <c r="D16" s="9" t="s">
        <v>341</v>
      </c>
      <c r="F16" s="17">
        <f xml:space="preserve"> SUM(H16:U16)</f>
        <v>1878311.1040714213</v>
      </c>
      <c r="G16" s="199"/>
      <c r="H16" s="17">
        <v>1236627.7884127265</v>
      </c>
      <c r="I16" s="17">
        <v>589688.25148082059</v>
      </c>
      <c r="J16" s="17">
        <v>32010.062837213743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1902.0987671208254</v>
      </c>
      <c r="R16" s="17">
        <v>957.32130386157849</v>
      </c>
      <c r="S16" s="17">
        <v>0</v>
      </c>
      <c r="T16" s="17">
        <v>17125.581269677888</v>
      </c>
      <c r="U16" s="17">
        <v>0</v>
      </c>
    </row>
    <row r="17" spans="1:21" x14ac:dyDescent="0.25">
      <c r="A17"/>
      <c r="B17" s="171">
        <f>MAX(B$16:B16)+1</f>
        <v>2</v>
      </c>
      <c r="D17" s="200" t="s">
        <v>335</v>
      </c>
      <c r="F17" s="17"/>
      <c r="G17" s="199"/>
      <c r="H17" s="203">
        <v>76361.527595838066</v>
      </c>
      <c r="I17" s="203">
        <v>25586.798130713327</v>
      </c>
      <c r="J17" s="203">
        <v>1459.9537938405888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203">
        <v>726.37488423148898</v>
      </c>
      <c r="R17" s="203">
        <v>0</v>
      </c>
      <c r="S17" s="17">
        <v>0</v>
      </c>
      <c r="T17" s="203">
        <v>0</v>
      </c>
      <c r="U17" s="17">
        <v>0</v>
      </c>
    </row>
    <row r="18" spans="1:21" x14ac:dyDescent="0.25">
      <c r="A18"/>
      <c r="B18" s="171">
        <f>MAX(B$16:B17)+1</f>
        <v>3</v>
      </c>
      <c r="D18" s="200" t="s">
        <v>336</v>
      </c>
      <c r="F18" s="17"/>
      <c r="G18" s="199"/>
      <c r="H18" s="203">
        <v>107077.9082946657</v>
      </c>
      <c r="I18" s="203">
        <v>44718.723227184499</v>
      </c>
      <c r="J18" s="203">
        <v>4739.9645739549806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203">
        <v>22.42356009414112</v>
      </c>
      <c r="R18" s="203">
        <v>51.165169683161274</v>
      </c>
      <c r="S18" s="17">
        <v>0</v>
      </c>
      <c r="T18" s="203">
        <v>14671.24216993634</v>
      </c>
      <c r="U18" s="17">
        <v>0</v>
      </c>
    </row>
    <row r="19" spans="1:21" x14ac:dyDescent="0.25">
      <c r="A19"/>
      <c r="B19" s="171">
        <f>MAX(B$16:B18)+1</f>
        <v>4</v>
      </c>
      <c r="D19" s="200" t="s">
        <v>337</v>
      </c>
      <c r="F19" s="17"/>
      <c r="G19" s="199"/>
      <c r="H19" s="203">
        <v>637293.54725819197</v>
      </c>
      <c r="I19" s="203">
        <v>349671.27389184636</v>
      </c>
      <c r="J19" s="203">
        <v>11342.352138571101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203">
        <v>864.25177163477849</v>
      </c>
      <c r="R19" s="203">
        <v>568.34854208315062</v>
      </c>
      <c r="S19" s="17">
        <v>0</v>
      </c>
      <c r="T19" s="203">
        <v>0</v>
      </c>
      <c r="U19" s="17">
        <v>0</v>
      </c>
    </row>
    <row r="20" spans="1:21" x14ac:dyDescent="0.25">
      <c r="A20"/>
      <c r="B20" s="171">
        <f>MAX(B$16:B19)+1</f>
        <v>5</v>
      </c>
      <c r="D20" s="200" t="s">
        <v>562</v>
      </c>
      <c r="F20" s="17"/>
      <c r="G20" s="199"/>
      <c r="H20" s="203">
        <v>415894.80526403076</v>
      </c>
      <c r="I20" s="203">
        <v>169711.45623107639</v>
      </c>
      <c r="J20" s="203">
        <v>14467.792330847074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203">
        <v>289.04855116041705</v>
      </c>
      <c r="R20" s="203">
        <v>337.80759209526661</v>
      </c>
      <c r="S20" s="17">
        <v>0</v>
      </c>
      <c r="T20" s="203">
        <v>2454.3390997415495</v>
      </c>
      <c r="U20" s="17">
        <v>0</v>
      </c>
    </row>
    <row r="21" spans="1:21" x14ac:dyDescent="0.25">
      <c r="A21"/>
      <c r="B21" s="171">
        <f>MAX(B$16:B20)+1</f>
        <v>6</v>
      </c>
      <c r="D21" s="9" t="s">
        <v>561</v>
      </c>
      <c r="F21" s="17">
        <f t="shared" ref="F21:F36" si="0" xml:space="preserve"> SUM(H21:U21)</f>
        <v>161486.41315728417</v>
      </c>
      <c r="G21" s="199"/>
      <c r="H21" s="17">
        <v>87736.357696883279</v>
      </c>
      <c r="I21" s="17">
        <v>61270.594733048616</v>
      </c>
      <c r="J21" s="17">
        <v>5343.4958344165534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3.0014503486167237</v>
      </c>
      <c r="R21" s="17">
        <v>0</v>
      </c>
      <c r="S21" s="17">
        <v>1583.641180754754</v>
      </c>
      <c r="T21" s="17">
        <v>5549.3222618323252</v>
      </c>
      <c r="U21" s="17">
        <v>0</v>
      </c>
    </row>
    <row r="22" spans="1:21" x14ac:dyDescent="0.25">
      <c r="A22"/>
      <c r="B22" s="171">
        <f>MAX(B$16:B21)+1</f>
        <v>7</v>
      </c>
      <c r="D22" s="200" t="s">
        <v>335</v>
      </c>
      <c r="F22" s="17"/>
      <c r="G22" s="199"/>
      <c r="H22" s="201">
        <v>16346.534736822479</v>
      </c>
      <c r="I22" s="201">
        <v>8816.2780000438761</v>
      </c>
      <c r="J22" s="201">
        <v>784.06346970137417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201">
        <v>0</v>
      </c>
      <c r="R22" s="201">
        <v>0</v>
      </c>
      <c r="S22" s="202">
        <v>1583.641180754754</v>
      </c>
      <c r="T22" s="201">
        <v>0</v>
      </c>
      <c r="U22" s="17">
        <v>0</v>
      </c>
    </row>
    <row r="23" spans="1:21" x14ac:dyDescent="0.25">
      <c r="A23"/>
      <c r="B23" s="171">
        <f>MAX(B$16:B22)+1</f>
        <v>8</v>
      </c>
      <c r="D23" s="200" t="s">
        <v>336</v>
      </c>
      <c r="F23" s="17"/>
      <c r="G23" s="199"/>
      <c r="H23" s="201">
        <v>63221.277102059626</v>
      </c>
      <c r="I23" s="201">
        <v>46132.836514297305</v>
      </c>
      <c r="J23" s="201">
        <v>4035.8216442827975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201">
        <v>3.0014503486167232</v>
      </c>
      <c r="R23" s="201">
        <v>0</v>
      </c>
      <c r="S23" s="202">
        <v>0</v>
      </c>
      <c r="T23" s="201">
        <v>5549.3222618323252</v>
      </c>
      <c r="U23" s="17">
        <v>0</v>
      </c>
    </row>
    <row r="24" spans="1:21" x14ac:dyDescent="0.25">
      <c r="A24"/>
      <c r="B24" s="171">
        <f>MAX(B$16:B23)+1</f>
        <v>9</v>
      </c>
      <c r="D24" s="200" t="s">
        <v>337</v>
      </c>
      <c r="F24" s="17"/>
      <c r="G24" s="199"/>
      <c r="H24" s="201">
        <v>8168.5458580011737</v>
      </c>
      <c r="I24" s="201">
        <v>6321.4802187074292</v>
      </c>
      <c r="J24" s="201">
        <v>523.61072043238141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201">
        <v>0</v>
      </c>
      <c r="R24" s="201">
        <v>0</v>
      </c>
      <c r="S24" s="202">
        <v>0</v>
      </c>
      <c r="T24" s="201">
        <v>0</v>
      </c>
      <c r="U24" s="17">
        <v>0</v>
      </c>
    </row>
    <row r="25" spans="1:21" x14ac:dyDescent="0.25">
      <c r="A25"/>
      <c r="B25" s="171">
        <f>MAX(B$16:B24)+1</f>
        <v>10</v>
      </c>
      <c r="D25" s="200" t="s">
        <v>562</v>
      </c>
      <c r="F25" s="17"/>
      <c r="G25" s="199"/>
      <c r="H25" s="201">
        <v>0</v>
      </c>
      <c r="I25" s="201">
        <v>0</v>
      </c>
      <c r="J25" s="201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201">
        <v>0</v>
      </c>
      <c r="R25" s="201">
        <v>0</v>
      </c>
      <c r="S25" s="202">
        <v>0</v>
      </c>
      <c r="T25" s="201">
        <v>0</v>
      </c>
      <c r="U25" s="17">
        <v>0</v>
      </c>
    </row>
    <row r="26" spans="1:21" x14ac:dyDescent="0.25">
      <c r="A26"/>
      <c r="B26" s="171">
        <f>MAX(B$16:B25)+1</f>
        <v>11</v>
      </c>
      <c r="D26" s="9" t="s">
        <v>345</v>
      </c>
      <c r="F26" s="17">
        <f t="shared" si="0"/>
        <v>40328.527901042762</v>
      </c>
      <c r="G26" s="199"/>
      <c r="H26" s="221">
        <v>20272.648040495034</v>
      </c>
      <c r="I26" s="221">
        <v>14343.037612282311</v>
      </c>
      <c r="J26" s="221">
        <v>2951.7779411957827</v>
      </c>
      <c r="K26" s="221">
        <v>1683.364020796859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0.55677070835450626</v>
      </c>
      <c r="R26" s="221">
        <v>0</v>
      </c>
      <c r="S26" s="221">
        <v>342.6500371073937</v>
      </c>
      <c r="T26" s="221">
        <v>306.44722914909443</v>
      </c>
      <c r="U26" s="221">
        <v>428.0462493079313</v>
      </c>
    </row>
    <row r="27" spans="1:21" x14ac:dyDescent="0.25">
      <c r="A27"/>
      <c r="B27" s="171">
        <f>MAX(B$16:B26)+1</f>
        <v>12</v>
      </c>
      <c r="D27" s="200" t="s">
        <v>335</v>
      </c>
      <c r="F27" s="17"/>
      <c r="G27" s="199"/>
      <c r="H27" s="222">
        <v>1162.248626753978</v>
      </c>
      <c r="I27" s="222">
        <v>626.84276292212553</v>
      </c>
      <c r="J27" s="222">
        <v>55.747392681069236</v>
      </c>
      <c r="K27" s="223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2">
        <v>0</v>
      </c>
      <c r="R27" s="222">
        <v>0</v>
      </c>
      <c r="S27" s="223">
        <v>91.035787897478329</v>
      </c>
      <c r="T27" s="222">
        <v>0</v>
      </c>
      <c r="U27" s="223">
        <v>0</v>
      </c>
    </row>
    <row r="28" spans="1:21" x14ac:dyDescent="0.25">
      <c r="A28"/>
      <c r="B28" s="171">
        <f>MAX(B$16:B27)+1</f>
        <v>13</v>
      </c>
      <c r="D28" s="200" t="s">
        <v>336</v>
      </c>
      <c r="F28" s="17"/>
      <c r="G28" s="199"/>
      <c r="H28" s="222">
        <v>2615.9713047182267</v>
      </c>
      <c r="I28" s="222">
        <v>1908.8854584800438</v>
      </c>
      <c r="J28" s="222">
        <v>166.9943110348934</v>
      </c>
      <c r="K28" s="223">
        <v>0</v>
      </c>
      <c r="L28" s="221">
        <v>0</v>
      </c>
      <c r="M28" s="221">
        <v>0</v>
      </c>
      <c r="N28" s="221">
        <v>0</v>
      </c>
      <c r="O28" s="221">
        <v>0</v>
      </c>
      <c r="P28" s="221">
        <v>0</v>
      </c>
      <c r="Q28" s="222">
        <v>0.12419407428044621</v>
      </c>
      <c r="R28" s="222">
        <v>0</v>
      </c>
      <c r="S28" s="223">
        <v>0</v>
      </c>
      <c r="T28" s="222">
        <v>229.61997072840654</v>
      </c>
      <c r="U28" s="223">
        <v>0</v>
      </c>
    </row>
    <row r="29" spans="1:21" x14ac:dyDescent="0.25">
      <c r="A29"/>
      <c r="B29" s="171">
        <f>MAX(B$16:B28)+1</f>
        <v>14</v>
      </c>
      <c r="D29" s="200" t="s">
        <v>337</v>
      </c>
      <c r="F29" s="17"/>
      <c r="G29" s="199"/>
      <c r="H29" s="222">
        <v>10719.589417865085</v>
      </c>
      <c r="I29" s="222">
        <v>8295.6836670414759</v>
      </c>
      <c r="J29" s="222">
        <v>687.13477715617978</v>
      </c>
      <c r="K29" s="223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2">
        <v>0</v>
      </c>
      <c r="R29" s="222">
        <v>0</v>
      </c>
      <c r="S29" s="223">
        <v>0</v>
      </c>
      <c r="T29" s="222">
        <v>0</v>
      </c>
      <c r="U29" s="223">
        <v>0</v>
      </c>
    </row>
    <row r="30" spans="1:21" x14ac:dyDescent="0.25">
      <c r="A30"/>
      <c r="B30" s="171">
        <f>MAX(B$16:B29)+1</f>
        <v>15</v>
      </c>
      <c r="D30" s="200" t="s">
        <v>562</v>
      </c>
      <c r="F30" s="17"/>
      <c r="G30" s="199"/>
      <c r="H30" s="222">
        <v>5774.8386911577436</v>
      </c>
      <c r="I30" s="222">
        <v>3511.6257238386634</v>
      </c>
      <c r="J30" s="222">
        <v>2041.9014603236401</v>
      </c>
      <c r="K30" s="223">
        <v>1683.364020796859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2">
        <v>0.43257663407406005</v>
      </c>
      <c r="R30" s="222">
        <v>0</v>
      </c>
      <c r="S30" s="223">
        <v>251.61424920991536</v>
      </c>
      <c r="T30" s="222">
        <v>76.827258420687869</v>
      </c>
      <c r="U30" s="223">
        <v>428.0462493079313</v>
      </c>
    </row>
    <row r="31" spans="1:21" x14ac:dyDescent="0.25">
      <c r="A31"/>
      <c r="B31" s="171">
        <f>MAX(B$16:B30)+1</f>
        <v>16</v>
      </c>
      <c r="D31" s="9" t="s">
        <v>347</v>
      </c>
      <c r="F31" s="17">
        <f t="shared" si="0"/>
        <v>152523.42553920625</v>
      </c>
      <c r="G31" s="199"/>
      <c r="H31" s="17">
        <v>74628.191738818976</v>
      </c>
      <c r="I31" s="17">
        <v>48502.357347723504</v>
      </c>
      <c r="J31" s="17">
        <v>17520.166304609895</v>
      </c>
      <c r="K31" s="17">
        <v>380.87397611807296</v>
      </c>
      <c r="L31" s="17">
        <v>7.6844490038515829</v>
      </c>
      <c r="M31" s="17">
        <v>0</v>
      </c>
      <c r="N31" s="17">
        <v>0</v>
      </c>
      <c r="O31" s="17">
        <v>138.31461756076686</v>
      </c>
      <c r="P31" s="17">
        <v>0</v>
      </c>
      <c r="Q31" s="17">
        <v>2728.4754020282417</v>
      </c>
      <c r="R31" s="17">
        <v>506.12522288878785</v>
      </c>
      <c r="S31" s="17">
        <v>218.06415940524585</v>
      </c>
      <c r="T31" s="17">
        <v>7869.0232569867312</v>
      </c>
      <c r="U31" s="17">
        <v>24.149064062183303</v>
      </c>
    </row>
    <row r="32" spans="1:21" x14ac:dyDescent="0.25">
      <c r="A32"/>
      <c r="B32" s="171">
        <f>MAX(B$16:B31)+1</f>
        <v>17</v>
      </c>
      <c r="D32" s="200" t="s">
        <v>335</v>
      </c>
      <c r="F32" s="17"/>
      <c r="G32" s="199"/>
      <c r="H32" s="201">
        <v>10089.756753921089</v>
      </c>
      <c r="I32" s="201">
        <v>4698.2003524255479</v>
      </c>
      <c r="J32" s="201">
        <v>1550.2719396533109</v>
      </c>
      <c r="K32" s="202">
        <v>0</v>
      </c>
      <c r="L32" s="202">
        <v>0</v>
      </c>
      <c r="M32" s="17">
        <v>0</v>
      </c>
      <c r="N32" s="17">
        <v>0</v>
      </c>
      <c r="O32" s="201">
        <v>0</v>
      </c>
      <c r="P32" s="17">
        <v>0</v>
      </c>
      <c r="Q32" s="201">
        <v>82.197490049613293</v>
      </c>
      <c r="R32" s="201">
        <v>0</v>
      </c>
      <c r="S32" s="202">
        <v>218.06415940524585</v>
      </c>
      <c r="T32" s="201">
        <v>0</v>
      </c>
      <c r="U32" s="202">
        <v>0</v>
      </c>
    </row>
    <row r="33" spans="1:21" x14ac:dyDescent="0.25">
      <c r="A33"/>
      <c r="B33" s="171">
        <f>MAX(B$16:B32)+1</f>
        <v>18</v>
      </c>
      <c r="D33" s="200" t="s">
        <v>336</v>
      </c>
      <c r="F33" s="17"/>
      <c r="G33" s="199"/>
      <c r="H33" s="201">
        <v>45328.495740642815</v>
      </c>
      <c r="I33" s="201">
        <v>28676.950158117063</v>
      </c>
      <c r="J33" s="201">
        <v>11074.806338048136</v>
      </c>
      <c r="K33" s="202">
        <v>0</v>
      </c>
      <c r="L33" s="202">
        <v>0</v>
      </c>
      <c r="M33" s="17">
        <v>0</v>
      </c>
      <c r="N33" s="17">
        <v>0</v>
      </c>
      <c r="O33" s="201">
        <v>0</v>
      </c>
      <c r="P33" s="17">
        <v>0</v>
      </c>
      <c r="Q33" s="201">
        <v>1586.2586345117311</v>
      </c>
      <c r="R33" s="201">
        <v>352.18671080718235</v>
      </c>
      <c r="S33" s="202">
        <v>0</v>
      </c>
      <c r="T33" s="201">
        <v>7860.2945745622401</v>
      </c>
      <c r="U33" s="202">
        <v>0</v>
      </c>
    </row>
    <row r="34" spans="1:21" x14ac:dyDescent="0.25">
      <c r="A34"/>
      <c r="B34" s="171">
        <f>MAX(B$16:B33)+1</f>
        <v>19</v>
      </c>
      <c r="D34" s="200" t="s">
        <v>337</v>
      </c>
      <c r="F34" s="17"/>
      <c r="G34" s="199"/>
      <c r="H34" s="201">
        <v>18935.080436576493</v>
      </c>
      <c r="I34" s="201">
        <v>14958.078315595154</v>
      </c>
      <c r="J34" s="201">
        <v>4767.9862016129691</v>
      </c>
      <c r="K34" s="202">
        <v>0</v>
      </c>
      <c r="L34" s="202">
        <v>0</v>
      </c>
      <c r="M34" s="17">
        <v>0</v>
      </c>
      <c r="N34" s="17">
        <v>0</v>
      </c>
      <c r="O34" s="201">
        <v>0</v>
      </c>
      <c r="P34" s="17">
        <v>0</v>
      </c>
      <c r="Q34" s="201">
        <v>1047.4834907664608</v>
      </c>
      <c r="R34" s="201">
        <v>153.72783595383086</v>
      </c>
      <c r="S34" s="202">
        <v>0</v>
      </c>
      <c r="T34" s="201">
        <v>0</v>
      </c>
      <c r="U34" s="202">
        <v>0</v>
      </c>
    </row>
    <row r="35" spans="1:21" x14ac:dyDescent="0.25">
      <c r="A35"/>
      <c r="B35" s="171">
        <f>MAX(B$16:B34)+1</f>
        <v>20</v>
      </c>
      <c r="D35" s="200" t="s">
        <v>562</v>
      </c>
      <c r="F35" s="17"/>
      <c r="G35" s="199"/>
      <c r="H35" s="201">
        <v>274.85880767858771</v>
      </c>
      <c r="I35" s="201">
        <v>169.12852158573611</v>
      </c>
      <c r="J35" s="201">
        <v>127.10182529547711</v>
      </c>
      <c r="K35" s="202">
        <v>380.87397611807296</v>
      </c>
      <c r="L35" s="202">
        <v>7.6844490038515829</v>
      </c>
      <c r="M35" s="17">
        <v>0</v>
      </c>
      <c r="N35" s="17">
        <v>0</v>
      </c>
      <c r="O35" s="201">
        <v>138.31461756076686</v>
      </c>
      <c r="P35" s="17">
        <v>0</v>
      </c>
      <c r="Q35" s="201">
        <v>12.535786700435995</v>
      </c>
      <c r="R35" s="201">
        <v>0.21067612777464276</v>
      </c>
      <c r="S35" s="202">
        <v>0</v>
      </c>
      <c r="T35" s="201">
        <v>8.7286824244907013</v>
      </c>
      <c r="U35" s="202">
        <v>24.149064062183303</v>
      </c>
    </row>
    <row r="36" spans="1:21" x14ac:dyDescent="0.25">
      <c r="A36"/>
      <c r="B36" s="171">
        <f>MAX(B$16:B35)+1</f>
        <v>21</v>
      </c>
      <c r="D36" s="9" t="s">
        <v>350</v>
      </c>
      <c r="F36" s="17">
        <f t="shared" si="0"/>
        <v>14888.543237034271</v>
      </c>
      <c r="G36" s="199"/>
      <c r="H36" s="17">
        <v>7422.2464236345631</v>
      </c>
      <c r="I36" s="17">
        <v>4517.6128748740884</v>
      </c>
      <c r="J36" s="17">
        <v>1601.1529061827282</v>
      </c>
      <c r="K36" s="17">
        <v>40.57620250871706</v>
      </c>
      <c r="L36" s="17">
        <v>0.81865860756926467</v>
      </c>
      <c r="M36" s="17">
        <v>0</v>
      </c>
      <c r="N36" s="17">
        <v>0</v>
      </c>
      <c r="O36" s="17">
        <v>14.735272777790398</v>
      </c>
      <c r="P36" s="17">
        <v>0</v>
      </c>
      <c r="Q36" s="17">
        <v>229.18356421611011</v>
      </c>
      <c r="R36" s="17">
        <v>46.661945464406834</v>
      </c>
      <c r="S36" s="17">
        <v>14.304023908463686</v>
      </c>
      <c r="T36" s="17">
        <v>998.6786574153158</v>
      </c>
      <c r="U36" s="17">
        <v>2.5727074445206104</v>
      </c>
    </row>
    <row r="37" spans="1:21" x14ac:dyDescent="0.25">
      <c r="A37"/>
      <c r="B37" s="171">
        <f>MAX(B$16:B36)+1</f>
        <v>22</v>
      </c>
      <c r="D37" s="200" t="s">
        <v>335</v>
      </c>
      <c r="F37" s="17"/>
      <c r="G37" s="199"/>
      <c r="H37" s="201">
        <v>1483.0381925571419</v>
      </c>
      <c r="I37" s="201">
        <v>710.30991432463168</v>
      </c>
      <c r="J37" s="201">
        <v>128.40281181297013</v>
      </c>
      <c r="K37" s="224">
        <v>0</v>
      </c>
      <c r="L37" s="224">
        <v>0</v>
      </c>
      <c r="M37" s="17">
        <v>0</v>
      </c>
      <c r="N37" s="17">
        <v>0</v>
      </c>
      <c r="O37" s="201">
        <v>0</v>
      </c>
      <c r="P37" s="17">
        <v>0</v>
      </c>
      <c r="Q37" s="201">
        <v>13.313874692619001</v>
      </c>
      <c r="R37" s="201">
        <v>0</v>
      </c>
      <c r="S37" s="214">
        <v>14.304023908463686</v>
      </c>
      <c r="T37" s="201">
        <v>0</v>
      </c>
      <c r="U37" s="224">
        <v>0</v>
      </c>
    </row>
    <row r="38" spans="1:21" x14ac:dyDescent="0.25">
      <c r="A38"/>
      <c r="B38" s="171">
        <f>MAX(B$16:B37)+1</f>
        <v>23</v>
      </c>
      <c r="D38" s="200" t="s">
        <v>336</v>
      </c>
      <c r="F38" s="17"/>
      <c r="G38" s="199"/>
      <c r="H38" s="201">
        <v>5707.9925009806475</v>
      </c>
      <c r="I38" s="201">
        <v>3620.9924208194625</v>
      </c>
      <c r="J38" s="201">
        <v>1402.5308566882625</v>
      </c>
      <c r="K38" s="224">
        <v>0</v>
      </c>
      <c r="L38" s="224">
        <v>0</v>
      </c>
      <c r="M38" s="17">
        <v>0</v>
      </c>
      <c r="N38" s="17">
        <v>0</v>
      </c>
      <c r="O38" s="201">
        <v>0</v>
      </c>
      <c r="P38" s="17">
        <v>0</v>
      </c>
      <c r="Q38" s="201">
        <v>201.35219588362136</v>
      </c>
      <c r="R38" s="201">
        <v>44.704921403869363</v>
      </c>
      <c r="S38" s="214">
        <v>0</v>
      </c>
      <c r="T38" s="201">
        <v>997.74875196653659</v>
      </c>
      <c r="U38" s="224">
        <v>0</v>
      </c>
    </row>
    <row r="39" spans="1:21" x14ac:dyDescent="0.25">
      <c r="A39"/>
      <c r="B39" s="171">
        <f>MAX(B$16:B38)+1</f>
        <v>24</v>
      </c>
      <c r="D39" s="200" t="s">
        <v>337</v>
      </c>
      <c r="F39" s="17"/>
      <c r="G39" s="199"/>
      <c r="H39" s="201">
        <v>201.93379606877573</v>
      </c>
      <c r="I39" s="201">
        <v>168.29252439639947</v>
      </c>
      <c r="J39" s="201">
        <v>56.678513647312563</v>
      </c>
      <c r="K39" s="224">
        <v>0</v>
      </c>
      <c r="L39" s="224">
        <v>0</v>
      </c>
      <c r="M39" s="17">
        <v>0</v>
      </c>
      <c r="N39" s="17">
        <v>0</v>
      </c>
      <c r="O39" s="201">
        <v>0</v>
      </c>
      <c r="P39" s="17">
        <v>0</v>
      </c>
      <c r="Q39" s="201">
        <v>13.182000401536001</v>
      </c>
      <c r="R39" s="201">
        <v>1.9345797935086113</v>
      </c>
      <c r="S39" s="214">
        <v>0</v>
      </c>
      <c r="T39" s="201">
        <v>0</v>
      </c>
      <c r="U39" s="224">
        <v>0</v>
      </c>
    </row>
    <row r="40" spans="1:21" x14ac:dyDescent="0.25">
      <c r="A40"/>
      <c r="B40" s="171">
        <f>MAX(B$16:B39)+1</f>
        <v>25</v>
      </c>
      <c r="D40" s="200" t="s">
        <v>562</v>
      </c>
      <c r="F40" s="17"/>
      <c r="G40" s="199"/>
      <c r="H40" s="201">
        <v>29.28193402799851</v>
      </c>
      <c r="I40" s="201">
        <v>18.018015333595056</v>
      </c>
      <c r="J40" s="201">
        <v>13.540724034183064</v>
      </c>
      <c r="K40" s="224">
        <v>40.57620250871706</v>
      </c>
      <c r="L40" s="224">
        <v>0.81865860756926467</v>
      </c>
      <c r="M40" s="17">
        <v>0</v>
      </c>
      <c r="N40" s="17">
        <v>0</v>
      </c>
      <c r="O40" s="201">
        <v>14.735272777790398</v>
      </c>
      <c r="P40" s="17">
        <v>0</v>
      </c>
      <c r="Q40" s="201">
        <v>1.3354932383337406</v>
      </c>
      <c r="R40" s="201">
        <v>2.2444267028856272E-2</v>
      </c>
      <c r="S40" s="214">
        <v>0</v>
      </c>
      <c r="T40" s="201">
        <v>0.92990544877925052</v>
      </c>
      <c r="U40" s="224">
        <v>2.5727074445206104</v>
      </c>
    </row>
    <row r="41" spans="1:21" x14ac:dyDescent="0.25">
      <c r="A41"/>
      <c r="B41" s="171">
        <f>MAX(B$16:B40)+1</f>
        <v>26</v>
      </c>
      <c r="D41" s="1" t="s">
        <v>353</v>
      </c>
      <c r="F41" s="43">
        <f>SUM(F36,F31,F26,F21,F16)</f>
        <v>2247538.013905989</v>
      </c>
      <c r="H41" s="15">
        <f>SUM(H16,H21,H26,H31,H36)</f>
        <v>1426687.2323125585</v>
      </c>
      <c r="I41" s="15">
        <f t="shared" ref="I41:U41" si="1">SUM(I16,I21,I26,I31,I36)</f>
        <v>718321.8540487492</v>
      </c>
      <c r="J41" s="15">
        <f t="shared" si="1"/>
        <v>59426.655823618697</v>
      </c>
      <c r="K41" s="15">
        <f t="shared" si="1"/>
        <v>2104.8141994236489</v>
      </c>
      <c r="L41" s="15">
        <f t="shared" si="1"/>
        <v>8.5031076114208481</v>
      </c>
      <c r="M41" s="15">
        <f t="shared" si="1"/>
        <v>0</v>
      </c>
      <c r="N41" s="15">
        <f t="shared" si="1"/>
        <v>0</v>
      </c>
      <c r="O41" s="15">
        <f t="shared" si="1"/>
        <v>153.04989033855725</v>
      </c>
      <c r="P41" s="43">
        <f t="shared" si="1"/>
        <v>0</v>
      </c>
      <c r="Q41" s="15">
        <f t="shared" si="1"/>
        <v>4863.3159544221489</v>
      </c>
      <c r="R41" s="15">
        <f t="shared" si="1"/>
        <v>1510.1084722147732</v>
      </c>
      <c r="S41" s="15">
        <f t="shared" si="1"/>
        <v>2158.6594011758571</v>
      </c>
      <c r="T41" s="15">
        <f t="shared" si="1"/>
        <v>31849.052675061357</v>
      </c>
      <c r="U41" s="15">
        <f t="shared" si="1"/>
        <v>454.76802081463524</v>
      </c>
    </row>
    <row r="42" spans="1:21" x14ac:dyDescent="0.25">
      <c r="A42"/>
      <c r="B42"/>
      <c r="F42" s="17"/>
      <c r="G42" s="19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x14ac:dyDescent="0.25">
      <c r="A43"/>
      <c r="B43" s="171"/>
      <c r="D43" s="8" t="s">
        <v>354</v>
      </c>
      <c r="F43" s="17"/>
      <c r="G43" s="19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/>
      <c r="B44" s="171">
        <f>MAX(B$16:B43)+1</f>
        <v>27</v>
      </c>
      <c r="D44" s="9" t="s">
        <v>355</v>
      </c>
      <c r="F44" s="17">
        <f xml:space="preserve"> SUM(H44:U44)</f>
        <v>10261.288386201168</v>
      </c>
      <c r="G44" s="199"/>
      <c r="H44" s="17">
        <v>5158.2217036515431</v>
      </c>
      <c r="I44" s="17">
        <v>3649.4772542876162</v>
      </c>
      <c r="J44" s="17">
        <v>751.05753378748796</v>
      </c>
      <c r="K44" s="17">
        <v>428.31922153808864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0.1416660885176364</v>
      </c>
      <c r="R44" s="17">
        <v>0</v>
      </c>
      <c r="S44" s="17">
        <v>87.184705946348004</v>
      </c>
      <c r="T44" s="17">
        <v>77.973175742173112</v>
      </c>
      <c r="U44" s="17">
        <v>108.9131251593958</v>
      </c>
    </row>
    <row r="45" spans="1:21" x14ac:dyDescent="0.25">
      <c r="A45"/>
      <c r="B45" s="171">
        <f>MAX(B$16:B44)+1</f>
        <v>28</v>
      </c>
      <c r="D45" s="200" t="s">
        <v>335</v>
      </c>
      <c r="F45" s="17"/>
      <c r="G45" s="199"/>
      <c r="H45" s="202">
        <v>295.72535761416907</v>
      </c>
      <c r="I45" s="202">
        <v>159.49539192033711</v>
      </c>
      <c r="J45" s="202">
        <v>14.184501712606806</v>
      </c>
      <c r="K45" s="204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202">
        <v>0</v>
      </c>
      <c r="R45" s="17">
        <v>0</v>
      </c>
      <c r="S45" s="204">
        <v>23.163366522409426</v>
      </c>
      <c r="T45" s="202">
        <v>0</v>
      </c>
      <c r="U45" s="204">
        <v>0</v>
      </c>
    </row>
    <row r="46" spans="1:21" x14ac:dyDescent="0.25">
      <c r="A46"/>
      <c r="B46" s="171">
        <f>MAX(B$16:B45)+1</f>
        <v>29</v>
      </c>
      <c r="D46" s="200" t="s">
        <v>336</v>
      </c>
      <c r="F46" s="17"/>
      <c r="G46" s="199"/>
      <c r="H46" s="202">
        <v>665.61407928422329</v>
      </c>
      <c r="I46" s="202">
        <v>485.70144275420273</v>
      </c>
      <c r="J46" s="202">
        <v>42.490437255452413</v>
      </c>
      <c r="K46" s="204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202">
        <v>3.1600241277738229E-2</v>
      </c>
      <c r="R46" s="17">
        <v>0</v>
      </c>
      <c r="S46" s="204">
        <v>0</v>
      </c>
      <c r="T46" s="202">
        <v>58.425061898039914</v>
      </c>
      <c r="U46" s="204">
        <v>0</v>
      </c>
    </row>
    <row r="47" spans="1:21" x14ac:dyDescent="0.25">
      <c r="A47"/>
      <c r="B47" s="171">
        <f>MAX(B$16:B46)+1</f>
        <v>30</v>
      </c>
      <c r="D47" s="200" t="s">
        <v>337</v>
      </c>
      <c r="F47" s="17"/>
      <c r="G47" s="199"/>
      <c r="H47" s="202">
        <v>2727.5183132965267</v>
      </c>
      <c r="I47" s="202">
        <v>2110.7738590679</v>
      </c>
      <c r="J47" s="202">
        <v>174.836238156001</v>
      </c>
      <c r="K47" s="204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202">
        <v>0</v>
      </c>
      <c r="R47" s="17">
        <v>0</v>
      </c>
      <c r="S47" s="204">
        <v>0</v>
      </c>
      <c r="T47" s="202">
        <v>0</v>
      </c>
      <c r="U47" s="204">
        <v>0</v>
      </c>
    </row>
    <row r="48" spans="1:21" x14ac:dyDescent="0.25">
      <c r="A48"/>
      <c r="B48" s="171">
        <f>MAX(B$16:B47)+1</f>
        <v>31</v>
      </c>
      <c r="D48" s="200" t="s">
        <v>562</v>
      </c>
      <c r="F48" s="17"/>
      <c r="G48" s="199"/>
      <c r="H48" s="202">
        <v>1469.3639534566294</v>
      </c>
      <c r="I48" s="202">
        <v>893.50656054517856</v>
      </c>
      <c r="J48" s="202">
        <v>519.5463566634287</v>
      </c>
      <c r="K48" s="204">
        <v>428.31922153808881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202">
        <v>0.11006584723989833</v>
      </c>
      <c r="R48" s="17">
        <v>0</v>
      </c>
      <c r="S48" s="204">
        <v>64.021339423938528</v>
      </c>
      <c r="T48" s="202">
        <v>19.548113844133084</v>
      </c>
      <c r="U48" s="204">
        <v>108.91312515939566</v>
      </c>
    </row>
    <row r="49" spans="1:21" x14ac:dyDescent="0.25">
      <c r="A49"/>
      <c r="B49" s="171">
        <f>MAX(B$16:B48)+1</f>
        <v>32</v>
      </c>
      <c r="D49" s="9" t="s">
        <v>356</v>
      </c>
      <c r="F49" s="17">
        <f t="shared" ref="F49:F54" si="2" xml:space="preserve"> SUM(H49:U49)</f>
        <v>2984.6043876559697</v>
      </c>
      <c r="G49" s="199"/>
      <c r="H49" s="17">
        <v>1507.405685926271</v>
      </c>
      <c r="I49" s="17">
        <v>1045.3930460009396</v>
      </c>
      <c r="J49" s="17">
        <v>164.29153769777167</v>
      </c>
      <c r="K49" s="17">
        <v>126.70014755811098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13.282837500817266</v>
      </c>
      <c r="R49" s="17">
        <v>0</v>
      </c>
      <c r="S49" s="17">
        <v>52.148640870020472</v>
      </c>
      <c r="T49" s="17">
        <v>27.419737944977442</v>
      </c>
      <c r="U49" s="17">
        <v>47.962754157061454</v>
      </c>
    </row>
    <row r="50" spans="1:21" x14ac:dyDescent="0.25">
      <c r="A50"/>
      <c r="B50" s="171">
        <f>MAX(B$16:B49)+1</f>
        <v>33</v>
      </c>
      <c r="D50" s="200" t="s">
        <v>335</v>
      </c>
      <c r="F50" s="17"/>
      <c r="G50" s="199"/>
      <c r="H50" s="202">
        <v>95.102245237246208</v>
      </c>
      <c r="I50" s="202">
        <v>56.4373307408231</v>
      </c>
      <c r="J50" s="202">
        <v>4.1957694582009459</v>
      </c>
      <c r="K50" s="204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202">
        <v>0</v>
      </c>
      <c r="R50" s="17">
        <v>0</v>
      </c>
      <c r="S50" s="204">
        <v>15.894014625925514</v>
      </c>
      <c r="T50" s="202">
        <v>0</v>
      </c>
      <c r="U50" s="204">
        <v>0</v>
      </c>
    </row>
    <row r="51" spans="1:21" x14ac:dyDescent="0.25">
      <c r="A51"/>
      <c r="B51" s="171">
        <f>MAX(B$16:B50)+1</f>
        <v>34</v>
      </c>
      <c r="D51" s="200" t="s">
        <v>336</v>
      </c>
      <c r="F51" s="17"/>
      <c r="G51" s="199"/>
      <c r="H51" s="202">
        <v>174.07700410085351</v>
      </c>
      <c r="I51" s="202">
        <v>137.25860888311141</v>
      </c>
      <c r="J51" s="202">
        <v>13.944248516614334</v>
      </c>
      <c r="K51" s="204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202">
        <v>2.0867521891425707</v>
      </c>
      <c r="R51" s="17">
        <v>0</v>
      </c>
      <c r="S51" s="204">
        <v>0</v>
      </c>
      <c r="T51" s="202">
        <v>22.136079280758381</v>
      </c>
      <c r="U51" s="204">
        <v>0</v>
      </c>
    </row>
    <row r="52" spans="1:21" x14ac:dyDescent="0.25">
      <c r="A52"/>
      <c r="B52" s="171">
        <f>MAX(B$16:B51)+1</f>
        <v>35</v>
      </c>
      <c r="D52" s="200" t="s">
        <v>337</v>
      </c>
      <c r="F52" s="17"/>
      <c r="G52" s="199"/>
      <c r="H52" s="202">
        <v>797.07153480579609</v>
      </c>
      <c r="I52" s="202">
        <v>586.04044012276154</v>
      </c>
      <c r="J52" s="202">
        <v>55.885470957673284</v>
      </c>
      <c r="K52" s="204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202">
        <v>5.644663664816524</v>
      </c>
      <c r="R52" s="17">
        <v>0</v>
      </c>
      <c r="S52" s="204">
        <v>0</v>
      </c>
      <c r="T52" s="202">
        <v>0</v>
      </c>
      <c r="U52" s="204">
        <v>0</v>
      </c>
    </row>
    <row r="53" spans="1:21" x14ac:dyDescent="0.25">
      <c r="A53"/>
      <c r="B53" s="171">
        <f>MAX(B$16:B52)+1</f>
        <v>36</v>
      </c>
      <c r="D53" s="200" t="s">
        <v>562</v>
      </c>
      <c r="F53" s="17"/>
      <c r="G53" s="199"/>
      <c r="H53" s="202">
        <v>441.15490178237076</v>
      </c>
      <c r="I53" s="202">
        <v>265.65666625423819</v>
      </c>
      <c r="J53" s="202">
        <v>90.266048765283017</v>
      </c>
      <c r="K53" s="204">
        <v>126.70014755811127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202">
        <v>5.5514216468581381</v>
      </c>
      <c r="R53" s="17">
        <v>0</v>
      </c>
      <c r="S53" s="204">
        <v>36.254626244094965</v>
      </c>
      <c r="T53" s="202">
        <v>5.2836586642190335</v>
      </c>
      <c r="U53" s="204">
        <v>47.962754157061504</v>
      </c>
    </row>
    <row r="54" spans="1:21" x14ac:dyDescent="0.25">
      <c r="A54"/>
      <c r="B54" s="171">
        <f>MAX(B$16:B53)+1</f>
        <v>37</v>
      </c>
      <c r="D54" s="9" t="s">
        <v>361</v>
      </c>
      <c r="F54" s="17">
        <f t="shared" si="2"/>
        <v>14135.587472300969</v>
      </c>
      <c r="G54" s="199"/>
      <c r="H54" s="17">
        <v>6081.7201386325532</v>
      </c>
      <c r="I54" s="17">
        <v>4369.996669567794</v>
      </c>
      <c r="J54" s="17">
        <v>1946.2960030036265</v>
      </c>
      <c r="K54" s="17">
        <v>657.93716940511911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315.32405327841263</v>
      </c>
      <c r="R54" s="17">
        <v>36.48243489640938</v>
      </c>
      <c r="S54" s="17">
        <v>354.61561486445555</v>
      </c>
      <c r="T54" s="17">
        <v>185.54111698625695</v>
      </c>
      <c r="U54" s="17">
        <v>187.67427166634133</v>
      </c>
    </row>
    <row r="55" spans="1:21" x14ac:dyDescent="0.25">
      <c r="A55"/>
      <c r="B55" s="171">
        <f>MAX(B$16:B54)+1</f>
        <v>38</v>
      </c>
      <c r="D55" s="200" t="s">
        <v>335</v>
      </c>
      <c r="F55" s="17"/>
      <c r="G55" s="199"/>
      <c r="H55" s="201">
        <v>405.9513981986118</v>
      </c>
      <c r="I55" s="201">
        <v>196.89378089989549</v>
      </c>
      <c r="J55" s="201">
        <v>35.150183877896318</v>
      </c>
      <c r="K55" s="204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201">
        <v>3.6427895623212567</v>
      </c>
      <c r="R55" s="201">
        <v>0</v>
      </c>
      <c r="S55" s="204">
        <v>15.20475686845505</v>
      </c>
      <c r="T55" s="201">
        <v>0</v>
      </c>
      <c r="U55" s="204">
        <v>0</v>
      </c>
    </row>
    <row r="56" spans="1:21" x14ac:dyDescent="0.25">
      <c r="A56"/>
      <c r="B56" s="171">
        <f>MAX(B$16:B55)+1</f>
        <v>39</v>
      </c>
      <c r="D56" s="200" t="s">
        <v>336</v>
      </c>
      <c r="F56" s="17"/>
      <c r="G56" s="199"/>
      <c r="H56" s="201">
        <v>718.5240814005017</v>
      </c>
      <c r="I56" s="201">
        <v>455.54307770813801</v>
      </c>
      <c r="J56" s="201">
        <v>176.56382153886548</v>
      </c>
      <c r="K56" s="204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201">
        <v>25.335076315903461</v>
      </c>
      <c r="R56" s="201">
        <v>5.6274736619199839</v>
      </c>
      <c r="S56" s="204">
        <v>0</v>
      </c>
      <c r="T56" s="201">
        <v>125.59701810412396</v>
      </c>
      <c r="U56" s="204">
        <v>0</v>
      </c>
    </row>
    <row r="57" spans="1:21" x14ac:dyDescent="0.25">
      <c r="A57"/>
      <c r="B57" s="171">
        <f>MAX(B$16:B56)+1</f>
        <v>40</v>
      </c>
      <c r="D57" s="200" t="s">
        <v>337</v>
      </c>
      <c r="F57" s="17"/>
      <c r="G57" s="199"/>
      <c r="H57" s="201">
        <v>3069.6566916258384</v>
      </c>
      <c r="I57" s="201">
        <v>2556.7574141736732</v>
      </c>
      <c r="J57" s="201">
        <v>861.6494422040829</v>
      </c>
      <c r="K57" s="204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201">
        <v>200.29496417491578</v>
      </c>
      <c r="R57" s="201">
        <v>29.408146008402746</v>
      </c>
      <c r="S57" s="204">
        <v>0</v>
      </c>
      <c r="T57" s="201">
        <v>0</v>
      </c>
      <c r="U57" s="204">
        <v>0</v>
      </c>
    </row>
    <row r="58" spans="1:21" x14ac:dyDescent="0.25">
      <c r="A58"/>
      <c r="B58" s="171">
        <f>MAX(B$16:B57)+1</f>
        <v>41</v>
      </c>
      <c r="D58" s="200" t="s">
        <v>562</v>
      </c>
      <c r="F58" s="17"/>
      <c r="G58" s="199"/>
      <c r="H58" s="201">
        <v>1887.5879674076016</v>
      </c>
      <c r="I58" s="201">
        <v>1160.8023967860881</v>
      </c>
      <c r="J58" s="201">
        <v>872.93255538278174</v>
      </c>
      <c r="K58" s="204">
        <v>657.93716940511911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201">
        <v>86.051223225272125</v>
      </c>
      <c r="R58" s="201">
        <v>1.4468152260866496</v>
      </c>
      <c r="S58" s="204">
        <v>339.41085799600052</v>
      </c>
      <c r="T58" s="201">
        <v>59.944098882133005</v>
      </c>
      <c r="U58" s="204">
        <v>187.67427166634133</v>
      </c>
    </row>
    <row r="59" spans="1:21" x14ac:dyDescent="0.25">
      <c r="A59"/>
      <c r="B59" s="171">
        <f>MAX(B$16:B58)+1</f>
        <v>42</v>
      </c>
      <c r="D59" s="1" t="s">
        <v>363</v>
      </c>
      <c r="F59" s="43">
        <f>SUM(F54,F49,F44)</f>
        <v>27381.480246158106</v>
      </c>
      <c r="H59" s="15">
        <f t="shared" ref="H59:U59" si="3">SUM(H44,H49,H54)</f>
        <v>12747.347528210368</v>
      </c>
      <c r="I59" s="15">
        <f t="shared" si="3"/>
        <v>9064.8669698563499</v>
      </c>
      <c r="J59" s="15">
        <f t="shared" si="3"/>
        <v>2861.6450744888862</v>
      </c>
      <c r="K59" s="15">
        <f t="shared" si="3"/>
        <v>1212.9565385013188</v>
      </c>
      <c r="L59" s="43">
        <f t="shared" si="3"/>
        <v>0</v>
      </c>
      <c r="M59" s="43">
        <f t="shared" si="3"/>
        <v>0</v>
      </c>
      <c r="N59" s="43">
        <f t="shared" si="3"/>
        <v>0</v>
      </c>
      <c r="O59" s="43">
        <f t="shared" si="3"/>
        <v>0</v>
      </c>
      <c r="P59" s="43">
        <f t="shared" si="3"/>
        <v>0</v>
      </c>
      <c r="Q59" s="15">
        <f t="shared" si="3"/>
        <v>328.74855686774754</v>
      </c>
      <c r="R59" s="15">
        <f t="shared" si="3"/>
        <v>36.48243489640938</v>
      </c>
      <c r="S59" s="15">
        <f t="shared" si="3"/>
        <v>493.94896168082403</v>
      </c>
      <c r="T59" s="15">
        <f t="shared" si="3"/>
        <v>290.93403067340751</v>
      </c>
      <c r="U59" s="15">
        <f t="shared" si="3"/>
        <v>344.55015098279858</v>
      </c>
    </row>
    <row r="60" spans="1:21" x14ac:dyDescent="0.25">
      <c r="A60"/>
      <c r="B60"/>
      <c r="F60" s="6"/>
      <c r="G60" s="199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x14ac:dyDescent="0.25">
      <c r="A61"/>
      <c r="B61" s="171"/>
      <c r="D61" s="8" t="s">
        <v>364</v>
      </c>
      <c r="F61" s="6"/>
      <c r="G61" s="199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x14ac:dyDescent="0.25">
      <c r="A62"/>
      <c r="B62" s="171">
        <f>MAX(B$16:B61)+1</f>
        <v>43</v>
      </c>
      <c r="D62" s="9" t="s">
        <v>375</v>
      </c>
      <c r="F62" s="17">
        <f xml:space="preserve"> SUM(H62:U62)</f>
        <v>1294.5219427863444</v>
      </c>
      <c r="G62" s="199"/>
      <c r="H62" s="17">
        <v>209.35554128654803</v>
      </c>
      <c r="I62" s="17">
        <v>127.75130915164755</v>
      </c>
      <c r="J62" s="17">
        <v>229.38979815415405</v>
      </c>
      <c r="K62" s="17">
        <v>489.28636208532407</v>
      </c>
      <c r="L62" s="17">
        <v>0</v>
      </c>
      <c r="M62" s="17">
        <v>0</v>
      </c>
      <c r="N62" s="17">
        <v>0</v>
      </c>
      <c r="O62" s="17">
        <v>238.71303245559466</v>
      </c>
      <c r="P62" s="17">
        <v>0</v>
      </c>
      <c r="Q62" s="17">
        <v>2.5899653075955209E-2</v>
      </c>
      <c r="R62" s="17">
        <v>0</v>
      </c>
      <c r="S62" s="17">
        <v>0</v>
      </c>
      <c r="T62" s="17">
        <v>0</v>
      </c>
      <c r="U62" s="17">
        <v>0</v>
      </c>
    </row>
    <row r="63" spans="1:21" x14ac:dyDescent="0.25">
      <c r="A63"/>
      <c r="B63" s="171">
        <f>MAX(B$16:B62)+1</f>
        <v>44</v>
      </c>
      <c r="D63" s="200" t="s">
        <v>335</v>
      </c>
      <c r="F63" s="17"/>
      <c r="G63" s="199"/>
      <c r="H63" s="202">
        <v>0</v>
      </c>
      <c r="I63" s="202">
        <v>0</v>
      </c>
      <c r="J63" s="202">
        <v>0</v>
      </c>
      <c r="K63" s="202">
        <v>0</v>
      </c>
      <c r="L63" s="17">
        <v>0</v>
      </c>
      <c r="M63" s="17">
        <v>0</v>
      </c>
      <c r="N63" s="17">
        <v>0</v>
      </c>
      <c r="O63" s="201">
        <v>0</v>
      </c>
      <c r="P63" s="17">
        <v>0</v>
      </c>
      <c r="Q63" s="202">
        <v>0</v>
      </c>
      <c r="R63" s="17">
        <v>0</v>
      </c>
      <c r="S63" s="17">
        <v>0</v>
      </c>
      <c r="T63" s="17">
        <v>0</v>
      </c>
      <c r="U63" s="17">
        <v>0</v>
      </c>
    </row>
    <row r="64" spans="1:21" x14ac:dyDescent="0.25">
      <c r="A64"/>
      <c r="B64" s="171">
        <f>MAX(B$16:B63)+1</f>
        <v>45</v>
      </c>
      <c r="D64" s="200" t="s">
        <v>336</v>
      </c>
      <c r="F64" s="17"/>
      <c r="G64" s="199"/>
      <c r="H64" s="202">
        <v>0</v>
      </c>
      <c r="I64" s="202">
        <v>0</v>
      </c>
      <c r="J64" s="202">
        <v>0</v>
      </c>
      <c r="K64" s="202">
        <v>0</v>
      </c>
      <c r="L64" s="17">
        <v>0</v>
      </c>
      <c r="M64" s="17">
        <v>0</v>
      </c>
      <c r="N64" s="17">
        <v>0</v>
      </c>
      <c r="O64" s="201">
        <v>0</v>
      </c>
      <c r="P64" s="17">
        <v>0</v>
      </c>
      <c r="Q64" s="202">
        <v>0</v>
      </c>
      <c r="R64" s="17">
        <v>0</v>
      </c>
      <c r="S64" s="17">
        <v>0</v>
      </c>
      <c r="T64" s="17">
        <v>0</v>
      </c>
      <c r="U64" s="17">
        <v>0</v>
      </c>
    </row>
    <row r="65" spans="1:21" x14ac:dyDescent="0.25">
      <c r="A65"/>
      <c r="B65" s="171">
        <f>MAX(B$16:B64)+1</f>
        <v>46</v>
      </c>
      <c r="D65" s="200" t="s">
        <v>337</v>
      </c>
      <c r="F65" s="17"/>
      <c r="G65" s="199"/>
      <c r="H65" s="202">
        <v>0</v>
      </c>
      <c r="I65" s="202">
        <v>0</v>
      </c>
      <c r="J65" s="202">
        <v>0</v>
      </c>
      <c r="K65" s="202">
        <v>0</v>
      </c>
      <c r="L65" s="17">
        <v>0</v>
      </c>
      <c r="M65" s="17">
        <v>0</v>
      </c>
      <c r="N65" s="17">
        <v>0</v>
      </c>
      <c r="O65" s="201">
        <v>0</v>
      </c>
      <c r="P65" s="17">
        <v>0</v>
      </c>
      <c r="Q65" s="202">
        <v>0</v>
      </c>
      <c r="R65" s="17">
        <v>0</v>
      </c>
      <c r="S65" s="17">
        <v>0</v>
      </c>
      <c r="T65" s="17">
        <v>0</v>
      </c>
      <c r="U65" s="17">
        <v>0</v>
      </c>
    </row>
    <row r="66" spans="1:21" x14ac:dyDescent="0.25">
      <c r="A66"/>
      <c r="B66" s="171">
        <f>MAX(B$16:B65)+1</f>
        <v>47</v>
      </c>
      <c r="D66" s="200" t="s">
        <v>562</v>
      </c>
      <c r="F66" s="17"/>
      <c r="G66" s="199"/>
      <c r="H66" s="202">
        <v>209.35554128654837</v>
      </c>
      <c r="I66" s="202">
        <v>127.75130915164775</v>
      </c>
      <c r="J66" s="202">
        <v>229.38979815415507</v>
      </c>
      <c r="K66" s="202">
        <v>489.28636208532748</v>
      </c>
      <c r="L66" s="17">
        <v>0</v>
      </c>
      <c r="M66" s="17">
        <v>0</v>
      </c>
      <c r="N66" s="17">
        <v>0</v>
      </c>
      <c r="O66" s="201">
        <v>238.71303245559525</v>
      </c>
      <c r="P66" s="17">
        <v>0</v>
      </c>
      <c r="Q66" s="202">
        <v>2.5899653075955147E-2</v>
      </c>
      <c r="R66" s="17">
        <v>0</v>
      </c>
      <c r="S66" s="17">
        <v>0</v>
      </c>
      <c r="T66" s="17">
        <v>0</v>
      </c>
      <c r="U66" s="17">
        <v>0</v>
      </c>
    </row>
    <row r="67" spans="1:21" x14ac:dyDescent="0.25">
      <c r="A67"/>
      <c r="B67" s="171">
        <f>MAX(B$16:B66)+1</f>
        <v>48</v>
      </c>
      <c r="D67" s="9" t="s">
        <v>377</v>
      </c>
      <c r="F67" s="17">
        <f xml:space="preserve"> SUM(H67:U67)</f>
        <v>9257.5711947675136</v>
      </c>
      <c r="G67" s="199"/>
      <c r="H67" s="17">
        <v>3345.8801313086879</v>
      </c>
      <c r="I67" s="17">
        <v>2313.1401458156224</v>
      </c>
      <c r="J67" s="17">
        <v>1048.2711615149017</v>
      </c>
      <c r="K67" s="17">
        <v>1558.7644606201686</v>
      </c>
      <c r="L67" s="17">
        <v>31.449368451696976</v>
      </c>
      <c r="M67" s="17">
        <v>0</v>
      </c>
      <c r="N67" s="17">
        <v>0</v>
      </c>
      <c r="O67" s="17">
        <v>566.06626799331377</v>
      </c>
      <c r="P67" s="17">
        <v>0</v>
      </c>
      <c r="Q67" s="17">
        <v>160.40833313084278</v>
      </c>
      <c r="R67" s="17">
        <v>17.427226979757794</v>
      </c>
      <c r="S67" s="17">
        <v>9.1001695772304618</v>
      </c>
      <c r="T67" s="17">
        <v>108.23149351899399</v>
      </c>
      <c r="U67" s="17">
        <v>98.832435856295902</v>
      </c>
    </row>
    <row r="68" spans="1:21" x14ac:dyDescent="0.25">
      <c r="A68"/>
      <c r="B68" s="171">
        <f>MAX(B$16:B67)+1</f>
        <v>49</v>
      </c>
      <c r="D68" s="200" t="s">
        <v>335</v>
      </c>
      <c r="F68" s="17"/>
      <c r="G68" s="199"/>
      <c r="H68" s="201">
        <v>416.21884832855221</v>
      </c>
      <c r="I68" s="201">
        <v>199.35353005947493</v>
      </c>
      <c r="J68" s="201">
        <v>36.03661100790773</v>
      </c>
      <c r="K68" s="224">
        <v>0</v>
      </c>
      <c r="L68" s="224">
        <v>0</v>
      </c>
      <c r="M68" s="17">
        <v>0</v>
      </c>
      <c r="N68" s="17">
        <v>0</v>
      </c>
      <c r="O68" s="201">
        <v>0</v>
      </c>
      <c r="P68" s="17">
        <v>0</v>
      </c>
      <c r="Q68" s="201">
        <v>3.7365764544240165</v>
      </c>
      <c r="R68" s="201">
        <v>0</v>
      </c>
      <c r="S68" s="214">
        <v>9.1001695772304618</v>
      </c>
      <c r="T68" s="201">
        <v>0</v>
      </c>
      <c r="U68" s="224">
        <v>0</v>
      </c>
    </row>
    <row r="69" spans="1:21" x14ac:dyDescent="0.25">
      <c r="A69"/>
      <c r="B69" s="171">
        <f>MAX(B$16:B68)+1</f>
        <v>50</v>
      </c>
      <c r="D69" s="200" t="s">
        <v>336</v>
      </c>
      <c r="F69" s="17"/>
      <c r="G69" s="199"/>
      <c r="H69" s="201">
        <v>414.81179793799009</v>
      </c>
      <c r="I69" s="201">
        <v>263.15224459832712</v>
      </c>
      <c r="J69" s="201">
        <v>101.92486171426017</v>
      </c>
      <c r="K69" s="224">
        <v>0</v>
      </c>
      <c r="L69" s="224">
        <v>0</v>
      </c>
      <c r="M69" s="17">
        <v>0</v>
      </c>
      <c r="N69" s="17">
        <v>0</v>
      </c>
      <c r="O69" s="201">
        <v>0</v>
      </c>
      <c r="P69" s="17">
        <v>0</v>
      </c>
      <c r="Q69" s="201">
        <v>14.632686777014055</v>
      </c>
      <c r="R69" s="201">
        <v>3.2488004882088424</v>
      </c>
      <c r="S69" s="214">
        <v>0</v>
      </c>
      <c r="T69" s="201">
        <v>72.508496399654362</v>
      </c>
      <c r="U69" s="224">
        <v>0</v>
      </c>
    </row>
    <row r="70" spans="1:21" x14ac:dyDescent="0.25">
      <c r="A70"/>
      <c r="B70" s="171">
        <f>MAX(B$16:B69)+1</f>
        <v>51</v>
      </c>
      <c r="D70" s="200" t="s">
        <v>337</v>
      </c>
      <c r="F70" s="17"/>
      <c r="G70" s="199"/>
      <c r="H70" s="201">
        <v>1389.9625986685978</v>
      </c>
      <c r="I70" s="201">
        <v>1158.440994639544</v>
      </c>
      <c r="J70" s="201">
        <v>390.13288341009672</v>
      </c>
      <c r="K70" s="224">
        <v>0</v>
      </c>
      <c r="L70" s="224">
        <v>0</v>
      </c>
      <c r="M70" s="17">
        <v>0</v>
      </c>
      <c r="N70" s="17">
        <v>0</v>
      </c>
      <c r="O70" s="201">
        <v>0</v>
      </c>
      <c r="P70" s="17">
        <v>0</v>
      </c>
      <c r="Q70" s="201">
        <v>90.735121560784762</v>
      </c>
      <c r="R70" s="201">
        <v>13.316213577933304</v>
      </c>
      <c r="S70" s="214">
        <v>0</v>
      </c>
      <c r="T70" s="201">
        <v>0</v>
      </c>
      <c r="U70" s="224">
        <v>0</v>
      </c>
    </row>
    <row r="71" spans="1:21" x14ac:dyDescent="0.25">
      <c r="A71"/>
      <c r="B71" s="171">
        <f>MAX(B$16:B70)+1</f>
        <v>52</v>
      </c>
      <c r="D71" s="200" t="s">
        <v>562</v>
      </c>
      <c r="F71" s="17"/>
      <c r="G71" s="199"/>
      <c r="H71" s="201">
        <v>1124.8868863735477</v>
      </c>
      <c r="I71" s="201">
        <v>692.19337651827664</v>
      </c>
      <c r="J71" s="201">
        <v>520.1768053826371</v>
      </c>
      <c r="K71" s="224">
        <v>1558.7644606201686</v>
      </c>
      <c r="L71" s="224">
        <v>31.449368451696976</v>
      </c>
      <c r="M71" s="17">
        <v>0</v>
      </c>
      <c r="N71" s="17">
        <v>0</v>
      </c>
      <c r="O71" s="201">
        <v>566.06626799331377</v>
      </c>
      <c r="P71" s="17">
        <v>0</v>
      </c>
      <c r="Q71" s="201">
        <v>51.303948338619939</v>
      </c>
      <c r="R71" s="201">
        <v>0.862212913615647</v>
      </c>
      <c r="S71" s="214">
        <v>0</v>
      </c>
      <c r="T71" s="201">
        <v>35.722997119339624</v>
      </c>
      <c r="U71" s="224">
        <v>98.832435856295902</v>
      </c>
    </row>
    <row r="72" spans="1:21" x14ac:dyDescent="0.25">
      <c r="A72"/>
      <c r="B72" s="171">
        <f>MAX(B$16:B71)+1</f>
        <v>53</v>
      </c>
      <c r="D72" s="1" t="s">
        <v>380</v>
      </c>
      <c r="F72" s="37">
        <f>SUM(F62,F67)</f>
        <v>10552.093137553858</v>
      </c>
      <c r="G72" s="199"/>
      <c r="H72" s="206">
        <f>SUM(H62,H67)</f>
        <v>3555.2356725952359</v>
      </c>
      <c r="I72" s="206">
        <f t="shared" ref="I72:U72" si="4">SUM(I62,I67)</f>
        <v>2440.89145496727</v>
      </c>
      <c r="J72" s="206">
        <f t="shared" si="4"/>
        <v>1277.6609596690557</v>
      </c>
      <c r="K72" s="206">
        <f t="shared" si="4"/>
        <v>2048.0508227054925</v>
      </c>
      <c r="L72" s="206">
        <f t="shared" si="4"/>
        <v>31.449368451696976</v>
      </c>
      <c r="M72" s="206">
        <f t="shared" si="4"/>
        <v>0</v>
      </c>
      <c r="N72" s="206">
        <f t="shared" si="4"/>
        <v>0</v>
      </c>
      <c r="O72" s="206">
        <f t="shared" si="4"/>
        <v>804.77930044890843</v>
      </c>
      <c r="P72" s="206">
        <f t="shared" si="4"/>
        <v>0</v>
      </c>
      <c r="Q72" s="206">
        <f t="shared" si="4"/>
        <v>160.43423278391873</v>
      </c>
      <c r="R72" s="206">
        <f t="shared" si="4"/>
        <v>17.427226979757794</v>
      </c>
      <c r="S72" s="206">
        <f t="shared" si="4"/>
        <v>9.1001695772304618</v>
      </c>
      <c r="T72" s="206">
        <f t="shared" si="4"/>
        <v>108.23149351899399</v>
      </c>
      <c r="U72" s="206">
        <f t="shared" si="4"/>
        <v>98.832435856295902</v>
      </c>
    </row>
    <row r="73" spans="1:21" x14ac:dyDescent="0.25">
      <c r="A73"/>
      <c r="B73"/>
      <c r="F73" s="6"/>
      <c r="G73" s="199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x14ac:dyDescent="0.25">
      <c r="A74"/>
      <c r="B74"/>
      <c r="D74" s="8" t="s">
        <v>454</v>
      </c>
      <c r="F74" s="6"/>
      <c r="G74" s="199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x14ac:dyDescent="0.25">
      <c r="A75"/>
      <c r="B75" s="171">
        <f>MAX(B$16:B74)+1</f>
        <v>54</v>
      </c>
      <c r="D75" s="9" t="s">
        <v>382</v>
      </c>
      <c r="F75" s="17">
        <f xml:space="preserve"> SUM(H75:U75)</f>
        <v>10699.196681388148</v>
      </c>
      <c r="G75" s="225"/>
      <c r="H75" s="202">
        <v>4311.5308396929458</v>
      </c>
      <c r="I75" s="202">
        <v>3064.1157688352655</v>
      </c>
      <c r="J75" s="202">
        <v>834.89573569200149</v>
      </c>
      <c r="K75" s="202">
        <v>874.42074756147736</v>
      </c>
      <c r="L75" s="202">
        <v>0</v>
      </c>
      <c r="M75" s="202">
        <v>244.99286254091254</v>
      </c>
      <c r="N75" s="202">
        <v>0</v>
      </c>
      <c r="O75" s="202">
        <v>1161.3424829615801</v>
      </c>
      <c r="P75" s="202">
        <v>0</v>
      </c>
      <c r="Q75" s="202">
        <v>6.6628541994530721E-2</v>
      </c>
      <c r="R75" s="202">
        <v>0.89551654911777867</v>
      </c>
      <c r="S75" s="17">
        <v>0</v>
      </c>
      <c r="T75" s="202">
        <v>83.135648605118192</v>
      </c>
      <c r="U75" s="202">
        <v>123.80045040773639</v>
      </c>
    </row>
    <row r="76" spans="1:21" x14ac:dyDescent="0.25">
      <c r="A76"/>
      <c r="B76" s="171">
        <f>MAX(B$16:B75)+1</f>
        <v>55</v>
      </c>
      <c r="D76" s="9" t="s">
        <v>394</v>
      </c>
      <c r="F76" s="17">
        <f xml:space="preserve"> SUM(H76:U76)</f>
        <v>18339.883386175716</v>
      </c>
      <c r="G76" s="225"/>
      <c r="H76" s="226">
        <v>6109.8494661285158</v>
      </c>
      <c r="I76" s="226">
        <v>4392.5097389534067</v>
      </c>
      <c r="J76" s="226">
        <v>1954.9221330666451</v>
      </c>
      <c r="K76" s="227">
        <v>2627.2817462933135</v>
      </c>
      <c r="L76" s="227">
        <v>53.007592705368651</v>
      </c>
      <c r="M76" s="226">
        <v>617.33088121575406</v>
      </c>
      <c r="N76" s="226">
        <v>38.800320629607974</v>
      </c>
      <c r="O76" s="227">
        <v>1797.4627720549252</v>
      </c>
      <c r="P76" s="227">
        <v>42.169262887028175</v>
      </c>
      <c r="Q76" s="226">
        <v>316.87152660528955</v>
      </c>
      <c r="R76" s="226">
        <v>36.645485513303541</v>
      </c>
      <c r="S76" s="228">
        <v>0</v>
      </c>
      <c r="T76" s="226">
        <v>186.4513882223481</v>
      </c>
      <c r="U76" s="227">
        <v>166.5810719002061</v>
      </c>
    </row>
    <row r="77" spans="1:21" x14ac:dyDescent="0.25">
      <c r="B77" s="171">
        <f>MAX(B$16:B76)+1</f>
        <v>56</v>
      </c>
      <c r="D77" s="1" t="s">
        <v>395</v>
      </c>
      <c r="F77" s="37">
        <f>SUM(F75:F76)</f>
        <v>29039.080067563864</v>
      </c>
      <c r="G77" s="199"/>
      <c r="H77" s="206">
        <f t="shared" ref="H77:U77" si="5">SUM(H75:H76)</f>
        <v>10421.380305821462</v>
      </c>
      <c r="I77" s="206">
        <f t="shared" si="5"/>
        <v>7456.6255077886726</v>
      </c>
      <c r="J77" s="206">
        <f t="shared" si="5"/>
        <v>2789.8178687586465</v>
      </c>
      <c r="K77" s="206">
        <f t="shared" si="5"/>
        <v>3501.7024938547911</v>
      </c>
      <c r="L77" s="206">
        <f t="shared" si="5"/>
        <v>53.007592705368651</v>
      </c>
      <c r="M77" s="206">
        <f t="shared" si="5"/>
        <v>862.32374375666654</v>
      </c>
      <c r="N77" s="206">
        <f t="shared" si="5"/>
        <v>38.800320629607974</v>
      </c>
      <c r="O77" s="206">
        <f t="shared" si="5"/>
        <v>2958.8052550165053</v>
      </c>
      <c r="P77" s="206">
        <f t="shared" si="5"/>
        <v>42.169262887028175</v>
      </c>
      <c r="Q77" s="206">
        <f t="shared" si="5"/>
        <v>316.93815514728408</v>
      </c>
      <c r="R77" s="206">
        <f t="shared" si="5"/>
        <v>37.54100206242132</v>
      </c>
      <c r="S77" s="37">
        <f t="shared" si="5"/>
        <v>0</v>
      </c>
      <c r="T77" s="206">
        <f t="shared" si="5"/>
        <v>269.58703682746631</v>
      </c>
      <c r="U77" s="206">
        <f t="shared" si="5"/>
        <v>290.38152230794248</v>
      </c>
    </row>
    <row r="78" spans="1:21" x14ac:dyDescent="0.25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thickBot="1" x14ac:dyDescent="0.3">
      <c r="B79" s="171">
        <f>MAX(B$16:B78)+1</f>
        <v>57</v>
      </c>
      <c r="D79" s="1" t="s">
        <v>546</v>
      </c>
      <c r="F79" s="49">
        <f>F41+F59+F72+F77</f>
        <v>2314510.667357265</v>
      </c>
      <c r="H79" s="49">
        <f t="shared" ref="H79:U79" si="6">H41+H59+H72+H77</f>
        <v>1453411.1958191856</v>
      </c>
      <c r="I79" s="49">
        <f t="shared" si="6"/>
        <v>737284.23798136145</v>
      </c>
      <c r="J79" s="49">
        <f t="shared" si="6"/>
        <v>66355.779726535286</v>
      </c>
      <c r="K79" s="49">
        <f t="shared" si="6"/>
        <v>8867.5240544852513</v>
      </c>
      <c r="L79" s="49">
        <f t="shared" si="6"/>
        <v>92.960068768486479</v>
      </c>
      <c r="M79" s="49">
        <f t="shared" si="6"/>
        <v>862.32374375666654</v>
      </c>
      <c r="N79" s="49">
        <f t="shared" si="6"/>
        <v>38.800320629607974</v>
      </c>
      <c r="O79" s="49">
        <f t="shared" si="6"/>
        <v>3916.6344458039712</v>
      </c>
      <c r="P79" s="49">
        <f t="shared" si="6"/>
        <v>42.169262887028175</v>
      </c>
      <c r="Q79" s="49">
        <f t="shared" si="6"/>
        <v>5669.4368992210993</v>
      </c>
      <c r="R79" s="49">
        <f t="shared" si="6"/>
        <v>1601.5591361533616</v>
      </c>
      <c r="S79" s="49">
        <f t="shared" si="6"/>
        <v>2661.7085324339118</v>
      </c>
      <c r="T79" s="49">
        <f t="shared" si="6"/>
        <v>32517.805236081225</v>
      </c>
      <c r="U79" s="49">
        <f t="shared" si="6"/>
        <v>1188.5321299616721</v>
      </c>
    </row>
    <row r="80" spans="1:21" ht="15.75" thickTop="1" x14ac:dyDescent="0.25">
      <c r="F80" s="207"/>
    </row>
    <row r="81" spans="2:21" x14ac:dyDescent="0.25">
      <c r="D81" s="8" t="s">
        <v>577</v>
      </c>
      <c r="F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</row>
    <row r="82" spans="2:21" x14ac:dyDescent="0.25">
      <c r="F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</row>
    <row r="83" spans="2:21" x14ac:dyDescent="0.25">
      <c r="B83" s="171">
        <f>MAX(B$16:B82)+1</f>
        <v>58</v>
      </c>
      <c r="D83" s="229" t="s">
        <v>537</v>
      </c>
      <c r="E83" s="199"/>
      <c r="F83" s="205">
        <f t="shared" ref="F83" si="7" xml:space="preserve"> SUM(H83:U83)</f>
        <v>0</v>
      </c>
      <c r="G83" s="199"/>
      <c r="H83" s="205">
        <v>0</v>
      </c>
      <c r="I83" s="205">
        <v>0</v>
      </c>
      <c r="J83" s="205">
        <v>0</v>
      </c>
      <c r="K83" s="205">
        <v>0</v>
      </c>
      <c r="L83" s="205">
        <v>0</v>
      </c>
      <c r="M83" s="205">
        <v>0</v>
      </c>
      <c r="N83" s="205">
        <v>0</v>
      </c>
      <c r="O83" s="205">
        <v>0</v>
      </c>
      <c r="P83" s="205">
        <v>0</v>
      </c>
      <c r="Q83" s="205">
        <v>0</v>
      </c>
      <c r="R83" s="205">
        <v>0</v>
      </c>
      <c r="S83" s="205">
        <v>0</v>
      </c>
      <c r="T83" s="205">
        <v>0</v>
      </c>
      <c r="U83" s="205">
        <v>0</v>
      </c>
    </row>
    <row r="84" spans="2:21" x14ac:dyDescent="0.25">
      <c r="B84" s="171"/>
      <c r="D84" s="230" t="s">
        <v>538</v>
      </c>
      <c r="E84" s="199"/>
      <c r="F84" s="202"/>
      <c r="G84" s="199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</row>
    <row r="85" spans="2:21" x14ac:dyDescent="0.25">
      <c r="B85" s="171">
        <f>MAX(B$16:B84)+1</f>
        <v>59</v>
      </c>
      <c r="D85" s="231" t="s">
        <v>578</v>
      </c>
      <c r="E85" s="199"/>
      <c r="F85" s="202">
        <f t="shared" ref="F85:F102" si="8" xml:space="preserve"> SUM(H85:U85)</f>
        <v>10699.196681388148</v>
      </c>
      <c r="G85" s="199"/>
      <c r="H85" s="202">
        <f>H75</f>
        <v>4311.5308396929458</v>
      </c>
      <c r="I85" s="202">
        <f>I75</f>
        <v>3064.1157688352655</v>
      </c>
      <c r="J85" s="202">
        <f>J75</f>
        <v>834.89573569200149</v>
      </c>
      <c r="K85" s="202">
        <f>K75</f>
        <v>874.42074756147736</v>
      </c>
      <c r="L85" s="202">
        <v>0</v>
      </c>
      <c r="M85" s="202">
        <f>M75</f>
        <v>244.99286254091254</v>
      </c>
      <c r="N85" s="202">
        <v>0</v>
      </c>
      <c r="O85" s="202">
        <f>O75</f>
        <v>1161.3424829615801</v>
      </c>
      <c r="P85" s="202">
        <v>0</v>
      </c>
      <c r="Q85" s="202">
        <f>Q75</f>
        <v>6.6628541994530721E-2</v>
      </c>
      <c r="R85" s="202">
        <f>R75</f>
        <v>0.89551654911777867</v>
      </c>
      <c r="S85" s="202">
        <v>0</v>
      </c>
      <c r="T85" s="202">
        <f>T75</f>
        <v>83.135648605118192</v>
      </c>
      <c r="U85" s="202">
        <f>U75</f>
        <v>123.80045040773639</v>
      </c>
    </row>
    <row r="86" spans="2:21" x14ac:dyDescent="0.25">
      <c r="B86" s="171">
        <f>MAX(B$16:B85)+1</f>
        <v>60</v>
      </c>
      <c r="D86" s="232" t="s">
        <v>335</v>
      </c>
      <c r="E86" s="199"/>
      <c r="F86" s="202">
        <f t="shared" si="8"/>
        <v>2426.8459368433832</v>
      </c>
      <c r="G86" s="199"/>
      <c r="H86" s="202">
        <f t="shared" ref="H86:J89" si="9">SUM(H63,H50,H45)</f>
        <v>390.82760285141529</v>
      </c>
      <c r="I86" s="202">
        <f t="shared" si="9"/>
        <v>215.9327226611602</v>
      </c>
      <c r="J86" s="202">
        <f t="shared" si="9"/>
        <v>18.380271170807752</v>
      </c>
      <c r="K86" s="202">
        <f>SUM(K63,K32)</f>
        <v>0</v>
      </c>
      <c r="L86" s="202">
        <f>SUM(L32)</f>
        <v>0</v>
      </c>
      <c r="M86" s="202">
        <v>0</v>
      </c>
      <c r="N86" s="202">
        <v>0</v>
      </c>
      <c r="O86" s="202">
        <v>0</v>
      </c>
      <c r="P86" s="202">
        <v>0</v>
      </c>
      <c r="Q86" s="202">
        <f>SUM(Q63,Q50,Q45)</f>
        <v>0</v>
      </c>
      <c r="R86" s="202">
        <v>0</v>
      </c>
      <c r="S86" s="202">
        <f>SUM(S32,S22)</f>
        <v>1801.7053401599999</v>
      </c>
      <c r="T86" s="202">
        <f>SUM(T50,T45)</f>
        <v>0</v>
      </c>
      <c r="U86" s="202">
        <f>SUM(U32)</f>
        <v>0</v>
      </c>
    </row>
    <row r="87" spans="2:21" x14ac:dyDescent="0.25">
      <c r="B87" s="171">
        <f>MAX(B$16:B86)+1</f>
        <v>61</v>
      </c>
      <c r="D87" s="232" t="s">
        <v>336</v>
      </c>
      <c r="E87" s="199"/>
      <c r="F87" s="202">
        <f t="shared" si="8"/>
        <v>1601.7653144036765</v>
      </c>
      <c r="G87" s="199"/>
      <c r="H87" s="202">
        <f t="shared" si="9"/>
        <v>839.69108338507681</v>
      </c>
      <c r="I87" s="202">
        <f t="shared" si="9"/>
        <v>622.96005163731411</v>
      </c>
      <c r="J87" s="202">
        <f t="shared" si="9"/>
        <v>56.434685772066743</v>
      </c>
      <c r="K87" s="202">
        <f>SUM(K64,K33)</f>
        <v>0</v>
      </c>
      <c r="L87" s="202">
        <f>SUM(L33)</f>
        <v>0</v>
      </c>
      <c r="M87" s="202">
        <v>0</v>
      </c>
      <c r="N87" s="202">
        <v>0</v>
      </c>
      <c r="O87" s="202">
        <v>0</v>
      </c>
      <c r="P87" s="202">
        <v>0</v>
      </c>
      <c r="Q87" s="202">
        <f>SUM(Q64,Q51,Q46)</f>
        <v>2.118352430420309</v>
      </c>
      <c r="R87" s="202">
        <v>0</v>
      </c>
      <c r="S87" s="202">
        <f>SUM(S33,S23)</f>
        <v>0</v>
      </c>
      <c r="T87" s="202">
        <f>SUM(T51,T46)</f>
        <v>80.561141178798295</v>
      </c>
      <c r="U87" s="202">
        <f>SUM(U33)</f>
        <v>0</v>
      </c>
    </row>
    <row r="88" spans="2:21" x14ac:dyDescent="0.25">
      <c r="B88" s="171">
        <f>MAX(B$16:B87)+1</f>
        <v>62</v>
      </c>
      <c r="D88" s="232" t="s">
        <v>337</v>
      </c>
      <c r="E88" s="199"/>
      <c r="F88" s="202">
        <f t="shared" si="8"/>
        <v>6457.7705200714745</v>
      </c>
      <c r="G88" s="199"/>
      <c r="H88" s="202">
        <f t="shared" si="9"/>
        <v>3524.5898481023228</v>
      </c>
      <c r="I88" s="202">
        <f t="shared" si="9"/>
        <v>2696.8142991906616</v>
      </c>
      <c r="J88" s="202">
        <f t="shared" si="9"/>
        <v>230.72170911367428</v>
      </c>
      <c r="K88" s="202">
        <f>SUM(K65,K34)</f>
        <v>0</v>
      </c>
      <c r="L88" s="202">
        <f>SUM(L34)</f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f>SUM(Q65,Q52,Q47)</f>
        <v>5.644663664816524</v>
      </c>
      <c r="R88" s="202">
        <v>0</v>
      </c>
      <c r="S88" s="202">
        <f>SUM(S34,S24)</f>
        <v>0</v>
      </c>
      <c r="T88" s="202">
        <f>SUM(T52,T47)</f>
        <v>0</v>
      </c>
      <c r="U88" s="202">
        <f>SUM(U34)</f>
        <v>0</v>
      </c>
    </row>
    <row r="89" spans="2:21" x14ac:dyDescent="0.25">
      <c r="B89" s="171">
        <f>MAX(B$16:B88)+1</f>
        <v>63</v>
      </c>
      <c r="D89" s="232" t="s">
        <v>562</v>
      </c>
      <c r="E89" s="199"/>
      <c r="F89" s="202">
        <f t="shared" si="8"/>
        <v>5178.5041469844427</v>
      </c>
      <c r="G89" s="199"/>
      <c r="H89" s="202">
        <f t="shared" si="9"/>
        <v>2119.8743965255485</v>
      </c>
      <c r="I89" s="202">
        <f t="shared" si="9"/>
        <v>1286.9145359510644</v>
      </c>
      <c r="J89" s="202">
        <f t="shared" si="9"/>
        <v>839.20220358286679</v>
      </c>
      <c r="K89" s="202">
        <f>SUM(K66,K35)</f>
        <v>870.16033820340044</v>
      </c>
      <c r="L89" s="202">
        <f>SUM(L35)</f>
        <v>7.6844490038515829</v>
      </c>
      <c r="M89" s="202">
        <v>0</v>
      </c>
      <c r="N89" s="202">
        <v>0</v>
      </c>
      <c r="O89" s="202">
        <v>0</v>
      </c>
      <c r="P89" s="202">
        <v>0</v>
      </c>
      <c r="Q89" s="202">
        <f>SUM(Q66,Q53,Q48)</f>
        <v>5.6873871471739914</v>
      </c>
      <c r="R89" s="202">
        <v>0</v>
      </c>
      <c r="S89" s="202">
        <f>SUM(S35,S25)</f>
        <v>0</v>
      </c>
      <c r="T89" s="202">
        <f>SUM(T53,T48)</f>
        <v>24.831772508352117</v>
      </c>
      <c r="U89" s="202">
        <f>SUM(U35)</f>
        <v>24.149064062183303</v>
      </c>
    </row>
    <row r="90" spans="2:21" x14ac:dyDescent="0.25">
      <c r="B90" s="171">
        <f>MAX(B$16:B89)+1</f>
        <v>64</v>
      </c>
      <c r="D90" s="233" t="s">
        <v>540</v>
      </c>
      <c r="E90" s="199"/>
      <c r="F90" s="214">
        <f t="shared" si="8"/>
        <v>13676.785133820564</v>
      </c>
      <c r="G90" s="199"/>
      <c r="H90" s="214">
        <f>SUM(H76)</f>
        <v>6109.8494661285158</v>
      </c>
      <c r="I90" s="214">
        <f>SUM(I76)</f>
        <v>4392.5097389534067</v>
      </c>
      <c r="J90" s="214">
        <f>SUM(J76)</f>
        <v>1954.9221330666451</v>
      </c>
      <c r="K90" s="214">
        <v>0</v>
      </c>
      <c r="L90" s="214">
        <v>0</v>
      </c>
      <c r="M90" s="214">
        <f>SUM(M76)</f>
        <v>617.33088121575406</v>
      </c>
      <c r="N90" s="214">
        <f>SUM(N76)</f>
        <v>38.800320629607974</v>
      </c>
      <c r="O90" s="214">
        <v>0</v>
      </c>
      <c r="P90" s="214">
        <v>0</v>
      </c>
      <c r="Q90" s="214">
        <f>SUM(Q76)</f>
        <v>316.87152660528955</v>
      </c>
      <c r="R90" s="214">
        <f>SUM(R76)</f>
        <v>36.645485513303541</v>
      </c>
      <c r="S90" s="214">
        <f>SUM(S68:S71,S37:S40)</f>
        <v>23.404193485694147</v>
      </c>
      <c r="T90" s="214">
        <f>SUM(T76)</f>
        <v>186.4513882223481</v>
      </c>
      <c r="U90" s="214">
        <v>0</v>
      </c>
    </row>
    <row r="91" spans="2:21" x14ac:dyDescent="0.25">
      <c r="B91" s="171"/>
      <c r="D91" s="234" t="s">
        <v>541</v>
      </c>
      <c r="E91" s="199"/>
      <c r="F91" s="201"/>
      <c r="G91" s="199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</row>
    <row r="92" spans="2:21" x14ac:dyDescent="0.25">
      <c r="B92" s="171">
        <f>MAX(B$16:B91)+1</f>
        <v>65</v>
      </c>
      <c r="D92" s="235" t="s">
        <v>335</v>
      </c>
      <c r="E92" s="199"/>
      <c r="F92" s="201">
        <f t="shared" si="8"/>
        <v>47844.190036750908</v>
      </c>
      <c r="G92" s="199"/>
      <c r="H92" s="201">
        <f t="shared" ref="H92:J95" si="10">SUM(H68,H55,H37,H32,H27,H22)</f>
        <v>29903.748556581853</v>
      </c>
      <c r="I92" s="201">
        <f t="shared" si="10"/>
        <v>15247.878340675552</v>
      </c>
      <c r="J92" s="201">
        <f t="shared" si="10"/>
        <v>2589.6724087345283</v>
      </c>
      <c r="K92" s="201">
        <v>0</v>
      </c>
      <c r="L92" s="201">
        <v>0</v>
      </c>
      <c r="M92" s="201">
        <v>0</v>
      </c>
      <c r="N92" s="201">
        <v>0</v>
      </c>
      <c r="O92" s="201">
        <f>SUM(O68,O63,O37,O32)</f>
        <v>0</v>
      </c>
      <c r="P92" s="201">
        <v>0</v>
      </c>
      <c r="Q92" s="201">
        <f>SUM(Q68,Q55,Q37,Q32,Q27,Q22)</f>
        <v>102.89073075897757</v>
      </c>
      <c r="R92" s="201">
        <f>SUM(R68,R55,R37,R32,R27,R22)</f>
        <v>0</v>
      </c>
      <c r="S92" s="201">
        <v>0</v>
      </c>
      <c r="T92" s="201">
        <f>SUM(T68,T55,T37,T32,T27,T22)</f>
        <v>0</v>
      </c>
      <c r="U92" s="201">
        <v>0</v>
      </c>
    </row>
    <row r="93" spans="2:21" x14ac:dyDescent="0.25">
      <c r="B93" s="171">
        <f>MAX(B$16:B92)+1</f>
        <v>66</v>
      </c>
      <c r="D93" s="235" t="s">
        <v>336</v>
      </c>
      <c r="E93" s="199"/>
      <c r="F93" s="201">
        <f t="shared" si="8"/>
        <v>233095.63745293301</v>
      </c>
      <c r="G93" s="199"/>
      <c r="H93" s="201">
        <f t="shared" si="10"/>
        <v>118007.0725277398</v>
      </c>
      <c r="I93" s="201">
        <f t="shared" si="10"/>
        <v>81058.359874020331</v>
      </c>
      <c r="J93" s="201">
        <f t="shared" si="10"/>
        <v>16958.641833307214</v>
      </c>
      <c r="K93" s="201">
        <v>0</v>
      </c>
      <c r="L93" s="201">
        <v>0</v>
      </c>
      <c r="M93" s="201">
        <v>0</v>
      </c>
      <c r="N93" s="201">
        <v>0</v>
      </c>
      <c r="O93" s="201">
        <f t="shared" ref="O93:O95" si="11">SUM(O69,O64,O38,O33)</f>
        <v>0</v>
      </c>
      <c r="P93" s="201">
        <v>0</v>
      </c>
      <c r="Q93" s="201">
        <f t="shared" ref="Q93:R95" si="12">SUM(Q69,Q56,Q38,Q33,Q28,Q23)</f>
        <v>1830.7042379111672</v>
      </c>
      <c r="R93" s="201">
        <f t="shared" si="12"/>
        <v>405.76790636118051</v>
      </c>
      <c r="S93" s="201">
        <v>0</v>
      </c>
      <c r="T93" s="201">
        <f>SUM(T69,T56,T38,T33,T28,T23)</f>
        <v>14835.091073593287</v>
      </c>
      <c r="U93" s="201">
        <v>0</v>
      </c>
    </row>
    <row r="94" spans="2:21" x14ac:dyDescent="0.25">
      <c r="B94" s="171">
        <f>MAX(B$16:B93)+1</f>
        <v>67</v>
      </c>
      <c r="D94" s="235" t="s">
        <v>337</v>
      </c>
      <c r="E94" s="199"/>
      <c r="F94" s="201">
        <f t="shared" si="8"/>
        <v>84780.776824060042</v>
      </c>
      <c r="G94" s="199"/>
      <c r="H94" s="201">
        <f t="shared" si="10"/>
        <v>42484.768798805962</v>
      </c>
      <c r="I94" s="201">
        <f t="shared" si="10"/>
        <v>33458.73313455368</v>
      </c>
      <c r="J94" s="201">
        <f t="shared" si="10"/>
        <v>7287.1925384630222</v>
      </c>
      <c r="K94" s="201">
        <v>0</v>
      </c>
      <c r="L94" s="201">
        <v>0</v>
      </c>
      <c r="M94" s="201">
        <v>0</v>
      </c>
      <c r="N94" s="201">
        <v>0</v>
      </c>
      <c r="O94" s="201">
        <f t="shared" si="11"/>
        <v>0</v>
      </c>
      <c r="P94" s="201">
        <v>0</v>
      </c>
      <c r="Q94" s="201">
        <f t="shared" si="12"/>
        <v>1351.6955769036974</v>
      </c>
      <c r="R94" s="201">
        <f t="shared" si="12"/>
        <v>198.38677533367553</v>
      </c>
      <c r="S94" s="201">
        <v>0</v>
      </c>
      <c r="T94" s="201">
        <f>SUM(T70,T57,T39,T34,T29,T24)</f>
        <v>0</v>
      </c>
      <c r="U94" s="201">
        <v>0</v>
      </c>
    </row>
    <row r="95" spans="2:21" x14ac:dyDescent="0.25">
      <c r="B95" s="171">
        <f>MAX(B$16:B94)+1</f>
        <v>68</v>
      </c>
      <c r="D95" s="235" t="s">
        <v>562</v>
      </c>
      <c r="E95" s="199"/>
      <c r="F95" s="201">
        <f t="shared" si="8"/>
        <v>19513.059000880698</v>
      </c>
      <c r="G95" s="199"/>
      <c r="H95" s="201">
        <f t="shared" si="10"/>
        <v>9091.4542866454794</v>
      </c>
      <c r="I95" s="201">
        <f t="shared" si="10"/>
        <v>5551.7680340623592</v>
      </c>
      <c r="J95" s="201">
        <f t="shared" si="10"/>
        <v>3575.6533704187191</v>
      </c>
      <c r="K95" s="201">
        <v>0</v>
      </c>
      <c r="L95" s="201">
        <v>0</v>
      </c>
      <c r="M95" s="201">
        <v>0</v>
      </c>
      <c r="N95" s="201">
        <v>0</v>
      </c>
      <c r="O95" s="201">
        <f t="shared" si="11"/>
        <v>957.82919078746636</v>
      </c>
      <c r="P95" s="201">
        <v>0</v>
      </c>
      <c r="Q95" s="201">
        <f t="shared" si="12"/>
        <v>151.65902813673588</v>
      </c>
      <c r="R95" s="201">
        <f t="shared" si="12"/>
        <v>2.5421485345057957</v>
      </c>
      <c r="S95" s="201">
        <v>0</v>
      </c>
      <c r="T95" s="201">
        <f>SUM(T71,T58,T40,T35,T30,T25)</f>
        <v>182.15294229543045</v>
      </c>
      <c r="U95" s="201">
        <v>0</v>
      </c>
    </row>
    <row r="96" spans="2:21" x14ac:dyDescent="0.25">
      <c r="B96" s="171"/>
      <c r="D96" s="236" t="s">
        <v>542</v>
      </c>
      <c r="E96" s="199"/>
      <c r="F96" s="203"/>
      <c r="G96" s="199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</row>
    <row r="97" spans="2:21" x14ac:dyDescent="0.25">
      <c r="B97" s="171">
        <f>MAX(B$16:B96)+1</f>
        <v>69</v>
      </c>
      <c r="D97" s="237" t="s">
        <v>335</v>
      </c>
      <c r="E97" s="199"/>
      <c r="F97" s="203">
        <f t="shared" si="8"/>
        <v>104134.65440462346</v>
      </c>
      <c r="G97" s="199"/>
      <c r="H97" s="203">
        <f t="shared" ref="H97:J100" si="13">SUM(H17)</f>
        <v>76361.527595838066</v>
      </c>
      <c r="I97" s="203">
        <f t="shared" si="13"/>
        <v>25586.798130713327</v>
      </c>
      <c r="J97" s="203">
        <f t="shared" si="13"/>
        <v>1459.9537938405888</v>
      </c>
      <c r="K97" s="203">
        <v>0</v>
      </c>
      <c r="L97" s="203">
        <v>0</v>
      </c>
      <c r="M97" s="203">
        <v>0</v>
      </c>
      <c r="N97" s="203">
        <v>0</v>
      </c>
      <c r="O97" s="203">
        <v>0</v>
      </c>
      <c r="P97" s="203">
        <v>0</v>
      </c>
      <c r="Q97" s="203">
        <f t="shared" ref="Q97:R100" si="14">SUM(Q17)</f>
        <v>726.37488423148898</v>
      </c>
      <c r="R97" s="203">
        <f t="shared" si="14"/>
        <v>0</v>
      </c>
      <c r="S97" s="203">
        <v>0</v>
      </c>
      <c r="T97" s="203">
        <f>SUM(T17)</f>
        <v>0</v>
      </c>
      <c r="U97" s="203">
        <v>0</v>
      </c>
    </row>
    <row r="98" spans="2:21" x14ac:dyDescent="0.25">
      <c r="B98" s="171">
        <f>MAX(B$16:B97)+1</f>
        <v>70</v>
      </c>
      <c r="D98" s="237" t="s">
        <v>336</v>
      </c>
      <c r="E98" s="199"/>
      <c r="F98" s="203">
        <f t="shared" si="8"/>
        <v>171281.42699551882</v>
      </c>
      <c r="G98" s="199"/>
      <c r="H98" s="203">
        <f t="shared" si="13"/>
        <v>107077.9082946657</v>
      </c>
      <c r="I98" s="203">
        <f t="shared" si="13"/>
        <v>44718.723227184499</v>
      </c>
      <c r="J98" s="203">
        <f t="shared" si="13"/>
        <v>4739.9645739549806</v>
      </c>
      <c r="K98" s="203">
        <v>0</v>
      </c>
      <c r="L98" s="203">
        <v>0</v>
      </c>
      <c r="M98" s="203">
        <v>0</v>
      </c>
      <c r="N98" s="203">
        <v>0</v>
      </c>
      <c r="O98" s="203">
        <v>0</v>
      </c>
      <c r="P98" s="203">
        <v>0</v>
      </c>
      <c r="Q98" s="203">
        <f t="shared" si="14"/>
        <v>22.42356009414112</v>
      </c>
      <c r="R98" s="203">
        <f t="shared" si="14"/>
        <v>51.165169683161274</v>
      </c>
      <c r="S98" s="203">
        <v>0</v>
      </c>
      <c r="T98" s="203">
        <f>SUM(T18)</f>
        <v>14671.24216993634</v>
      </c>
      <c r="U98" s="203">
        <v>0</v>
      </c>
    </row>
    <row r="99" spans="2:21" x14ac:dyDescent="0.25">
      <c r="B99" s="171">
        <f>MAX(B$16:B98)+1</f>
        <v>71</v>
      </c>
      <c r="D99" s="237" t="s">
        <v>337</v>
      </c>
      <c r="E99" s="199"/>
      <c r="F99" s="203">
        <f t="shared" si="8"/>
        <v>999739.77360232745</v>
      </c>
      <c r="G99" s="199"/>
      <c r="H99" s="203">
        <f t="shared" si="13"/>
        <v>637293.54725819197</v>
      </c>
      <c r="I99" s="203">
        <f t="shared" si="13"/>
        <v>349671.27389184636</v>
      </c>
      <c r="J99" s="203">
        <f t="shared" si="13"/>
        <v>11342.352138571101</v>
      </c>
      <c r="K99" s="203">
        <v>0</v>
      </c>
      <c r="L99" s="203">
        <v>0</v>
      </c>
      <c r="M99" s="203">
        <v>0</v>
      </c>
      <c r="N99" s="203">
        <v>0</v>
      </c>
      <c r="O99" s="203">
        <v>0</v>
      </c>
      <c r="P99" s="203">
        <v>0</v>
      </c>
      <c r="Q99" s="203">
        <f t="shared" si="14"/>
        <v>864.25177163477849</v>
      </c>
      <c r="R99" s="203">
        <f t="shared" si="14"/>
        <v>568.34854208315062</v>
      </c>
      <c r="S99" s="203">
        <v>0</v>
      </c>
      <c r="T99" s="203">
        <f>SUM(T19)</f>
        <v>0</v>
      </c>
      <c r="U99" s="203">
        <v>0</v>
      </c>
    </row>
    <row r="100" spans="2:21" x14ac:dyDescent="0.25">
      <c r="B100" s="171">
        <f>MAX(B$16:B99)+1</f>
        <v>72</v>
      </c>
      <c r="D100" s="237" t="s">
        <v>562</v>
      </c>
      <c r="E100" s="199"/>
      <c r="F100" s="203">
        <f t="shared" si="8"/>
        <v>603155.24906895135</v>
      </c>
      <c r="G100" s="199"/>
      <c r="H100" s="203">
        <f t="shared" si="13"/>
        <v>415894.80526403076</v>
      </c>
      <c r="I100" s="203">
        <f t="shared" si="13"/>
        <v>169711.45623107639</v>
      </c>
      <c r="J100" s="203">
        <f t="shared" si="13"/>
        <v>14467.792330847074</v>
      </c>
      <c r="K100" s="203">
        <v>0</v>
      </c>
      <c r="L100" s="203">
        <v>0</v>
      </c>
      <c r="M100" s="203">
        <v>0</v>
      </c>
      <c r="N100" s="203">
        <v>0</v>
      </c>
      <c r="O100" s="203">
        <v>0</v>
      </c>
      <c r="P100" s="203">
        <v>0</v>
      </c>
      <c r="Q100" s="203">
        <f t="shared" si="14"/>
        <v>289.04855116041705</v>
      </c>
      <c r="R100" s="203">
        <f t="shared" si="14"/>
        <v>337.80759209526661</v>
      </c>
      <c r="S100" s="203">
        <v>0</v>
      </c>
      <c r="T100" s="203">
        <f>SUM(T20)</f>
        <v>2454.3390997415495</v>
      </c>
      <c r="U100" s="203">
        <v>0</v>
      </c>
    </row>
    <row r="101" spans="2:21" x14ac:dyDescent="0.25">
      <c r="B101" s="171">
        <f>MAX(B$16:B100)+1</f>
        <v>73</v>
      </c>
      <c r="D101" s="238" t="s">
        <v>551</v>
      </c>
      <c r="E101" s="199"/>
      <c r="F101" s="224">
        <f t="shared" si="8"/>
        <v>6419.5162793298095</v>
      </c>
      <c r="G101" s="199"/>
      <c r="H101" s="224">
        <v>0</v>
      </c>
      <c r="I101" s="224">
        <v>0</v>
      </c>
      <c r="J101" s="224">
        <v>0</v>
      </c>
      <c r="K101" s="224">
        <f>SUM(K37:K40,K68:K71,K76)</f>
        <v>4226.6224094221989</v>
      </c>
      <c r="L101" s="224">
        <f>SUM(L37:L40,L68:L71,L76)</f>
        <v>85.275619764634882</v>
      </c>
      <c r="M101" s="224"/>
      <c r="N101" s="224"/>
      <c r="O101" s="224">
        <f>SUM(O76)</f>
        <v>1797.4627720549252</v>
      </c>
      <c r="P101" s="224">
        <f>SUM(P76)</f>
        <v>42.169262887028175</v>
      </c>
      <c r="Q101" s="224"/>
      <c r="R101" s="224"/>
      <c r="S101" s="224"/>
      <c r="T101" s="224"/>
      <c r="U101" s="224">
        <f>SUM(U37:U40,U68:U71,U76)</f>
        <v>267.98621520102262</v>
      </c>
    </row>
    <row r="102" spans="2:21" x14ac:dyDescent="0.25">
      <c r="B102" s="171">
        <f>MAX(B$16:B101)+1</f>
        <v>74</v>
      </c>
      <c r="D102" s="219" t="s">
        <v>543</v>
      </c>
      <c r="E102" s="199"/>
      <c r="F102" s="220">
        <f t="shared" si="8"/>
        <v>4505.5159583771256</v>
      </c>
      <c r="G102" s="199"/>
      <c r="H102" s="220">
        <v>0</v>
      </c>
      <c r="I102" s="220">
        <v>0</v>
      </c>
      <c r="J102" s="220">
        <v>0</v>
      </c>
      <c r="K102" s="220">
        <f>SUM(K27:K30,K45:K48,K50:K53,K55:K58)</f>
        <v>2896.3205592981785</v>
      </c>
      <c r="L102" s="220"/>
      <c r="M102" s="220"/>
      <c r="N102" s="220"/>
      <c r="O102" s="220"/>
      <c r="P102" s="220"/>
      <c r="Q102" s="220"/>
      <c r="R102" s="220"/>
      <c r="S102" s="220">
        <f>SUM(S27:S30,S45:S48,S50:S53,S55:S58)</f>
        <v>836.59899878821773</v>
      </c>
      <c r="T102" s="220"/>
      <c r="U102" s="220">
        <f>SUM(U27:U30,U45:U48,U50:U53,U55:U58)</f>
        <v>772.59640029072966</v>
      </c>
    </row>
    <row r="103" spans="2:21" ht="15.75" thickBot="1" x14ac:dyDescent="0.3">
      <c r="B103" s="171">
        <f>MAX(B$16:B102)+1</f>
        <v>75</v>
      </c>
      <c r="D103" s="6" t="s">
        <v>579</v>
      </c>
      <c r="E103" s="199"/>
      <c r="F103" s="131">
        <f>SUM(H103:U103)</f>
        <v>2314510.6673572641</v>
      </c>
      <c r="G103" s="199"/>
      <c r="H103" s="131">
        <f>SUM(H83:H102)</f>
        <v>1453411.1958191856</v>
      </c>
      <c r="I103" s="131">
        <f t="shared" ref="I103:U103" si="15">SUM(I83:I102)</f>
        <v>737284.23798136134</v>
      </c>
      <c r="J103" s="131">
        <f t="shared" si="15"/>
        <v>66355.7797265353</v>
      </c>
      <c r="K103" s="131">
        <f t="shared" si="15"/>
        <v>8867.524054485255</v>
      </c>
      <c r="L103" s="131">
        <f t="shared" si="15"/>
        <v>92.960068768486465</v>
      </c>
      <c r="M103" s="131">
        <f t="shared" si="15"/>
        <v>862.32374375666654</v>
      </c>
      <c r="N103" s="131">
        <f t="shared" si="15"/>
        <v>38.800320629607974</v>
      </c>
      <c r="O103" s="131">
        <f t="shared" si="15"/>
        <v>3916.6344458039716</v>
      </c>
      <c r="P103" s="131">
        <f t="shared" si="15"/>
        <v>42.169262887028175</v>
      </c>
      <c r="Q103" s="131">
        <f t="shared" si="15"/>
        <v>5669.4368992210984</v>
      </c>
      <c r="R103" s="131">
        <f t="shared" si="15"/>
        <v>1601.5591361533616</v>
      </c>
      <c r="S103" s="131">
        <f t="shared" si="15"/>
        <v>2661.7085324339118</v>
      </c>
      <c r="T103" s="131">
        <f t="shared" si="15"/>
        <v>32517.805236081222</v>
      </c>
      <c r="U103" s="131">
        <f t="shared" si="15"/>
        <v>1188.5321299616721</v>
      </c>
    </row>
    <row r="104" spans="2:21" ht="15.75" thickTop="1" x14ac:dyDescent="0.25"/>
    <row r="105" spans="2:21" x14ac:dyDescent="0.25">
      <c r="B105" s="8" t="s">
        <v>553</v>
      </c>
    </row>
    <row r="106" spans="2:21" x14ac:dyDescent="0.25">
      <c r="B106" s="104" t="s">
        <v>398</v>
      </c>
      <c r="D106" s="1" t="s">
        <v>580</v>
      </c>
      <c r="U106" s="239"/>
    </row>
    <row r="107" spans="2:21" x14ac:dyDescent="0.25">
      <c r="B107" s="104" t="s">
        <v>555</v>
      </c>
      <c r="D107" s="1" t="s">
        <v>581</v>
      </c>
    </row>
    <row r="108" spans="2:21" x14ac:dyDescent="0.25">
      <c r="B108" s="198"/>
    </row>
    <row r="109" spans="2:21" x14ac:dyDescent="0.25">
      <c r="B109" s="198"/>
    </row>
    <row r="110" spans="2:21" x14ac:dyDescent="0.25">
      <c r="B110" s="198"/>
    </row>
  </sheetData>
  <mergeCells count="4">
    <mergeCell ref="B6:U6"/>
    <mergeCell ref="B7:U7"/>
    <mergeCell ref="H9:Q9"/>
    <mergeCell ref="R9:U9"/>
  </mergeCells>
  <pageMargins left="0.7" right="0.7" top="0.5" bottom="0.5" header="0.3" footer="0.3"/>
  <pageSetup scale="53" firstPageNumber="7" fitToHeight="2" orientation="landscape" useFirstPageNumber="1" r:id="rId1"/>
  <headerFooter>
    <oddHeader>&amp;R&amp;"Arial,Regular"&amp;10Filed: 2025-02-28
EB-2025-0064
Phase 3 Exhibit 7
Tab 3
Schedule 6
Attachment 13
Page &amp;P of 8</oddHeader>
  </headerFooter>
  <rowBreaks count="1" manualBreakCount="1">
    <brk id="60" min="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9247-DDAB-4EA8-B125-4689B81A2B10}">
  <sheetPr>
    <pageSetUpPr fitToPage="1"/>
  </sheetPr>
  <dimension ref="B5:AN302"/>
  <sheetViews>
    <sheetView view="pageBreakPreview" zoomScaleNormal="80" zoomScaleSheetLayoutView="100" workbookViewId="0">
      <selection activeCell="G18" sqref="G18"/>
    </sheetView>
  </sheetViews>
  <sheetFormatPr defaultColWidth="9.140625" defaultRowHeight="15" customHeight="1" x14ac:dyDescent="0.2"/>
  <cols>
    <col min="1" max="1" width="1.85546875" style="58" customWidth="1"/>
    <col min="2" max="2" width="5.5703125" style="129" bestFit="1" customWidth="1"/>
    <col min="3" max="3" width="1.85546875" style="58" customWidth="1"/>
    <col min="4" max="4" width="46" style="58" bestFit="1" customWidth="1"/>
    <col min="5" max="5" width="1.85546875" style="58" customWidth="1"/>
    <col min="6" max="6" width="19.85546875" style="59" customWidth="1"/>
    <col min="7" max="7" width="1.85546875" style="59" customWidth="1"/>
    <col min="8" max="8" width="13.140625" style="59" customWidth="1"/>
    <col min="9" max="9" width="1.85546875" style="59" customWidth="1"/>
    <col min="10" max="10" width="20.85546875" style="59" customWidth="1"/>
    <col min="11" max="11" width="1.5703125" style="59" customWidth="1"/>
    <col min="12" max="12" width="13.140625" style="59" customWidth="1"/>
    <col min="13" max="13" width="1.85546875" style="58" customWidth="1"/>
    <col min="14" max="14" width="19.85546875" style="58" customWidth="1"/>
    <col min="15" max="15" width="1" style="61" customWidth="1"/>
    <col min="16" max="16" width="15.42578125" style="58" customWidth="1"/>
    <col min="17" max="17" width="1.85546875" style="58" customWidth="1"/>
    <col min="18" max="18" width="15.42578125" style="58" customWidth="1"/>
    <col min="19" max="19" width="1.85546875" style="58" customWidth="1"/>
    <col min="20" max="20" width="15.42578125" style="58" customWidth="1"/>
    <col min="21" max="21" width="1.85546875" style="58" customWidth="1"/>
    <col min="22" max="22" width="15.42578125" style="58" customWidth="1"/>
    <col min="23" max="23" width="1.85546875" style="58" customWidth="1"/>
    <col min="24" max="24" width="15.42578125" style="58" hidden="1" customWidth="1"/>
    <col min="25" max="25" width="9.140625" style="58"/>
    <col min="26" max="26" width="0" style="58" hidden="1" customWidth="1"/>
    <col min="27" max="27" width="9.5703125" style="58" bestFit="1" customWidth="1"/>
    <col min="28" max="28" width="9.140625" style="58"/>
    <col min="29" max="29" width="12" style="59" customWidth="1"/>
    <col min="30" max="30" width="9.140625" style="59"/>
    <col min="31" max="31" width="1.85546875" style="59" customWidth="1"/>
    <col min="32" max="32" width="11.42578125" style="59" customWidth="1"/>
    <col min="33" max="33" width="2.140625" style="59" customWidth="1"/>
    <col min="34" max="34" width="11.42578125" style="59" customWidth="1"/>
    <col min="35" max="35" width="2" style="59" customWidth="1"/>
    <col min="36" max="36" width="11.42578125" style="59" customWidth="1"/>
    <col min="37" max="37" width="1.85546875" style="59" customWidth="1"/>
    <col min="38" max="38" width="11.42578125" style="59" customWidth="1"/>
    <col min="39" max="39" width="1.85546875" style="59" customWidth="1"/>
    <col min="40" max="40" width="12" style="59" customWidth="1"/>
    <col min="41" max="16384" width="9.140625" style="58"/>
  </cols>
  <sheetData>
    <row r="5" spans="2:40" ht="15" customHeight="1" x14ac:dyDescent="0.2"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</row>
    <row r="6" spans="2:40" ht="15" customHeight="1" x14ac:dyDescent="0.2">
      <c r="B6" s="241" t="s">
        <v>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</row>
    <row r="7" spans="2:40" ht="15" customHeight="1" x14ac:dyDescent="0.2">
      <c r="B7" s="241" t="s">
        <v>228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</row>
    <row r="8" spans="2:40" ht="12.75" x14ac:dyDescent="0.2"/>
    <row r="9" spans="2:40" ht="12.75" x14ac:dyDescent="0.2"/>
    <row r="10" spans="2:40" ht="12.75" x14ac:dyDescent="0.2">
      <c r="H10" s="60" t="s">
        <v>82</v>
      </c>
      <c r="J10" s="60" t="s">
        <v>83</v>
      </c>
      <c r="L10" s="60" t="s">
        <v>84</v>
      </c>
      <c r="N10" s="129" t="s">
        <v>9</v>
      </c>
      <c r="P10" s="243" t="s">
        <v>229</v>
      </c>
      <c r="Q10" s="243"/>
      <c r="R10" s="243"/>
      <c r="S10" s="243"/>
      <c r="T10" s="243"/>
      <c r="U10" s="84"/>
    </row>
    <row r="11" spans="2:40" ht="12.75" x14ac:dyDescent="0.2">
      <c r="B11" s="129" t="s">
        <v>3</v>
      </c>
      <c r="F11" s="60" t="s">
        <v>4</v>
      </c>
      <c r="H11" s="60" t="s">
        <v>83</v>
      </c>
      <c r="J11" s="60" t="s">
        <v>86</v>
      </c>
      <c r="L11" s="60" t="s">
        <v>87</v>
      </c>
      <c r="N11" s="129" t="s">
        <v>212</v>
      </c>
      <c r="P11" s="129"/>
      <c r="Q11" s="129"/>
      <c r="R11" s="60"/>
      <c r="S11" s="84"/>
      <c r="T11" s="60" t="s">
        <v>230</v>
      </c>
      <c r="U11" s="84"/>
      <c r="V11" s="129" t="s">
        <v>9</v>
      </c>
    </row>
    <row r="12" spans="2:40" ht="12.75" x14ac:dyDescent="0.2">
      <c r="B12" s="128" t="s">
        <v>5</v>
      </c>
      <c r="D12" s="62" t="s">
        <v>6</v>
      </c>
      <c r="F12" s="63" t="s">
        <v>7</v>
      </c>
      <c r="H12" s="63" t="s">
        <v>86</v>
      </c>
      <c r="J12" s="63" t="s">
        <v>89</v>
      </c>
      <c r="L12" s="63" t="s">
        <v>215</v>
      </c>
      <c r="N12" s="128" t="s">
        <v>89</v>
      </c>
      <c r="O12" s="64"/>
      <c r="P12" s="128" t="s">
        <v>231</v>
      </c>
      <c r="Q12" s="129"/>
      <c r="R12" s="128" t="s">
        <v>232</v>
      </c>
      <c r="S12" s="129"/>
      <c r="T12" s="128" t="s">
        <v>233</v>
      </c>
      <c r="U12" s="129"/>
      <c r="V12" s="128" t="s">
        <v>216</v>
      </c>
      <c r="X12" s="128" t="s">
        <v>82</v>
      </c>
      <c r="Z12" s="65"/>
      <c r="AB12" s="110"/>
    </row>
    <row r="13" spans="2:40" ht="12.75" x14ac:dyDescent="0.2">
      <c r="F13" s="60" t="s">
        <v>64</v>
      </c>
      <c r="H13" s="60" t="s">
        <v>13</v>
      </c>
      <c r="J13" s="60" t="s">
        <v>14</v>
      </c>
      <c r="L13" s="60" t="s">
        <v>93</v>
      </c>
      <c r="N13" s="129" t="s">
        <v>16</v>
      </c>
      <c r="O13" s="64"/>
      <c r="P13" s="129" t="s">
        <v>65</v>
      </c>
      <c r="Q13" s="129"/>
      <c r="R13" s="129" t="s">
        <v>66</v>
      </c>
      <c r="S13" s="129"/>
      <c r="T13" s="129" t="s">
        <v>67</v>
      </c>
      <c r="U13" s="129"/>
      <c r="V13" s="129" t="s">
        <v>68</v>
      </c>
      <c r="X13" s="129" t="s">
        <v>94</v>
      </c>
    </row>
    <row r="14" spans="2:40" s="61" customFormat="1" ht="2.4500000000000002" customHeight="1" x14ac:dyDescent="0.2">
      <c r="B14" s="64"/>
      <c r="F14" s="59"/>
      <c r="G14" s="59"/>
      <c r="H14" s="59"/>
      <c r="I14" s="59"/>
      <c r="J14" s="59"/>
      <c r="K14" s="59"/>
      <c r="L14" s="59"/>
      <c r="P14" s="61">
        <v>4</v>
      </c>
      <c r="R14" s="61">
        <v>6</v>
      </c>
      <c r="T14" s="61">
        <v>8</v>
      </c>
      <c r="V14" s="61">
        <v>10</v>
      </c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</row>
    <row r="15" spans="2:40" ht="12.75" x14ac:dyDescent="0.2">
      <c r="D15" s="66"/>
      <c r="E15" s="66"/>
      <c r="F15" s="67"/>
      <c r="Z15" s="68"/>
      <c r="AC15" s="60"/>
      <c r="AF15" s="60"/>
      <c r="AG15" s="60"/>
      <c r="AH15" s="60"/>
      <c r="AI15" s="60"/>
      <c r="AJ15" s="60"/>
      <c r="AK15" s="60"/>
      <c r="AL15" s="60"/>
      <c r="AM15" s="60"/>
      <c r="AN15" s="60"/>
    </row>
    <row r="16" spans="2:40" ht="12.75" x14ac:dyDescent="0.2">
      <c r="D16" s="66" t="s">
        <v>222</v>
      </c>
      <c r="E16" s="80"/>
      <c r="F16" s="69"/>
      <c r="AC16" s="60"/>
      <c r="AF16" s="60"/>
      <c r="AG16" s="60"/>
      <c r="AH16" s="60"/>
      <c r="AI16" s="60"/>
      <c r="AJ16" s="60"/>
      <c r="AK16" s="60"/>
      <c r="AL16" s="60"/>
      <c r="AM16" s="60"/>
      <c r="AN16" s="60"/>
    </row>
    <row r="17" spans="2:40" ht="12.75" x14ac:dyDescent="0.2"/>
    <row r="18" spans="2:40" ht="12.75" x14ac:dyDescent="0.2">
      <c r="B18" s="129">
        <v>1</v>
      </c>
      <c r="D18" s="58" t="s">
        <v>96</v>
      </c>
      <c r="F18" s="70">
        <v>13017.78562077151</v>
      </c>
      <c r="H18" s="35">
        <v>7.3027000000000006</v>
      </c>
      <c r="J18" s="19" t="s">
        <v>234</v>
      </c>
      <c r="K18" s="60">
        <v>9</v>
      </c>
      <c r="L18" s="70">
        <f>F18-H18</f>
        <v>13010.48292077151</v>
      </c>
      <c r="N18" s="129" t="s">
        <v>235</v>
      </c>
      <c r="O18" s="64">
        <v>27</v>
      </c>
      <c r="P18" s="81">
        <v>13017.78562077151</v>
      </c>
      <c r="R18" s="81">
        <v>0</v>
      </c>
      <c r="S18" s="81"/>
      <c r="T18" s="81">
        <v>0</v>
      </c>
      <c r="U18" s="81"/>
      <c r="V18" s="81">
        <v>0</v>
      </c>
      <c r="X18" s="81">
        <f t="shared" ref="X18:X30" si="0">P18+R18+T18+V18</f>
        <v>13017.78562077151</v>
      </c>
      <c r="Z18" s="68"/>
      <c r="AA18" s="82"/>
      <c r="AB18" s="85"/>
      <c r="AC18" s="86"/>
      <c r="AF18" s="75"/>
      <c r="AG18" s="75"/>
      <c r="AH18" s="75"/>
      <c r="AI18" s="75"/>
      <c r="AJ18" s="75"/>
      <c r="AK18" s="75"/>
      <c r="AL18" s="75"/>
      <c r="AM18" s="75"/>
      <c r="AN18" s="75"/>
    </row>
    <row r="19" spans="2:40" ht="12.75" x14ac:dyDescent="0.2">
      <c r="B19" s="129">
        <f>B18+1</f>
        <v>2</v>
      </c>
      <c r="D19" s="58" t="s">
        <v>98</v>
      </c>
      <c r="F19" s="70">
        <v>74787.01496</v>
      </c>
      <c r="H19" s="70"/>
      <c r="J19" s="60"/>
      <c r="K19" s="60">
        <v>0</v>
      </c>
      <c r="L19" s="70">
        <f>F19-H19</f>
        <v>74787.01496</v>
      </c>
      <c r="N19" s="129" t="s">
        <v>236</v>
      </c>
      <c r="O19" s="64">
        <v>24</v>
      </c>
      <c r="P19" s="81">
        <v>37393.50748</v>
      </c>
      <c r="R19" s="81">
        <v>34467.551306072164</v>
      </c>
      <c r="S19" s="81"/>
      <c r="T19" s="81">
        <v>2925.9561739278333</v>
      </c>
      <c r="U19" s="81"/>
      <c r="V19" s="81">
        <v>0</v>
      </c>
      <c r="X19" s="81">
        <f t="shared" si="0"/>
        <v>74787.014959999986</v>
      </c>
      <c r="Z19" s="68"/>
      <c r="AA19" s="82"/>
      <c r="AB19" s="85"/>
      <c r="AC19" s="86"/>
      <c r="AF19" s="75"/>
      <c r="AG19" s="75"/>
      <c r="AH19" s="75"/>
      <c r="AI19" s="75"/>
      <c r="AJ19" s="75"/>
      <c r="AK19" s="75"/>
      <c r="AL19" s="75"/>
      <c r="AM19" s="75"/>
      <c r="AN19" s="75"/>
    </row>
    <row r="20" spans="2:40" ht="12.75" x14ac:dyDescent="0.2">
      <c r="B20" s="129">
        <f t="shared" ref="B20:B31" si="1">B19+1</f>
        <v>3</v>
      </c>
      <c r="D20" s="58" t="s">
        <v>100</v>
      </c>
      <c r="F20" s="70">
        <v>79798.549934962299</v>
      </c>
      <c r="H20" s="70">
        <v>9113.3284516697677</v>
      </c>
      <c r="J20" s="19" t="s">
        <v>237</v>
      </c>
      <c r="K20" s="60">
        <v>15</v>
      </c>
      <c r="L20" s="70">
        <f t="shared" ref="L20:L30" si="2">F20-H20</f>
        <v>70685.221483292524</v>
      </c>
      <c r="N20" s="129" t="s">
        <v>235</v>
      </c>
      <c r="O20" s="64">
        <v>27</v>
      </c>
      <c r="P20" s="81">
        <v>79798.549934962299</v>
      </c>
      <c r="R20" s="81">
        <v>0</v>
      </c>
      <c r="S20" s="81"/>
      <c r="T20" s="81">
        <v>0</v>
      </c>
      <c r="U20" s="81"/>
      <c r="V20" s="81">
        <v>0</v>
      </c>
      <c r="X20" s="81">
        <f t="shared" si="0"/>
        <v>79798.549934962299</v>
      </c>
      <c r="Z20" s="68"/>
      <c r="AA20" s="82"/>
      <c r="AB20" s="85"/>
      <c r="AC20" s="86"/>
      <c r="AF20" s="75"/>
      <c r="AG20" s="75"/>
      <c r="AH20" s="75"/>
      <c r="AI20" s="75"/>
      <c r="AJ20" s="75"/>
      <c r="AK20" s="75"/>
      <c r="AL20" s="75"/>
      <c r="AM20" s="75"/>
      <c r="AN20" s="75"/>
    </row>
    <row r="21" spans="2:40" ht="12.75" x14ac:dyDescent="0.2">
      <c r="B21" s="129">
        <f t="shared" si="1"/>
        <v>4</v>
      </c>
      <c r="D21" s="58" t="s">
        <v>102</v>
      </c>
      <c r="F21" s="70">
        <v>40301.815387977447</v>
      </c>
      <c r="H21" s="70"/>
      <c r="J21" s="60"/>
      <c r="K21" s="60">
        <v>0</v>
      </c>
      <c r="L21" s="70">
        <f t="shared" si="2"/>
        <v>40301.815387977447</v>
      </c>
      <c r="N21" s="129" t="s">
        <v>235</v>
      </c>
      <c r="O21" s="64">
        <v>27</v>
      </c>
      <c r="P21" s="81">
        <v>40301.815387977447</v>
      </c>
      <c r="R21" s="81">
        <v>0</v>
      </c>
      <c r="S21" s="81"/>
      <c r="T21" s="81">
        <v>0</v>
      </c>
      <c r="U21" s="81"/>
      <c r="V21" s="81">
        <v>0</v>
      </c>
      <c r="X21" s="81">
        <f t="shared" si="0"/>
        <v>40301.815387977447</v>
      </c>
      <c r="Z21" s="68"/>
      <c r="AA21" s="82"/>
      <c r="AB21" s="85"/>
      <c r="AC21" s="86"/>
      <c r="AF21" s="75"/>
      <c r="AG21" s="75"/>
      <c r="AH21" s="75"/>
      <c r="AI21" s="75"/>
      <c r="AJ21" s="75"/>
      <c r="AK21" s="75"/>
      <c r="AL21" s="75"/>
      <c r="AM21" s="75"/>
      <c r="AN21" s="75"/>
    </row>
    <row r="22" spans="2:40" ht="12.75" x14ac:dyDescent="0.2">
      <c r="B22" s="129">
        <f t="shared" si="1"/>
        <v>5</v>
      </c>
      <c r="D22" s="58" t="s">
        <v>104</v>
      </c>
      <c r="F22" s="70">
        <v>0</v>
      </c>
      <c r="H22" s="70"/>
      <c r="J22" s="60"/>
      <c r="K22" s="60">
        <v>0</v>
      </c>
      <c r="L22" s="70">
        <f t="shared" si="2"/>
        <v>0</v>
      </c>
      <c r="N22" s="129" t="s">
        <v>235</v>
      </c>
      <c r="O22" s="64">
        <v>27</v>
      </c>
      <c r="P22" s="81">
        <v>0</v>
      </c>
      <c r="R22" s="81">
        <v>0</v>
      </c>
      <c r="S22" s="81"/>
      <c r="T22" s="81">
        <v>0</v>
      </c>
      <c r="U22" s="81"/>
      <c r="V22" s="81">
        <v>0</v>
      </c>
      <c r="X22" s="81">
        <f t="shared" si="0"/>
        <v>0</v>
      </c>
      <c r="Z22" s="68"/>
      <c r="AA22" s="82"/>
      <c r="AB22" s="85"/>
      <c r="AC22" s="86"/>
      <c r="AF22" s="75"/>
      <c r="AG22" s="75"/>
      <c r="AH22" s="75"/>
      <c r="AI22" s="75"/>
      <c r="AJ22" s="75"/>
      <c r="AK22" s="75"/>
      <c r="AL22" s="75"/>
      <c r="AM22" s="75"/>
      <c r="AN22" s="75"/>
    </row>
    <row r="23" spans="2:40" ht="12.75" x14ac:dyDescent="0.2">
      <c r="B23" s="129">
        <f t="shared" si="1"/>
        <v>6</v>
      </c>
      <c r="D23" s="58" t="s">
        <v>106</v>
      </c>
      <c r="F23" s="70">
        <v>376124.00347801473</v>
      </c>
      <c r="H23" s="70"/>
      <c r="K23" s="60">
        <v>0</v>
      </c>
      <c r="L23" s="70">
        <f t="shared" si="2"/>
        <v>376124.00347801473</v>
      </c>
      <c r="N23" s="129" t="s">
        <v>235</v>
      </c>
      <c r="O23" s="64">
        <v>27</v>
      </c>
      <c r="P23" s="81">
        <v>376124.00347801473</v>
      </c>
      <c r="R23" s="81">
        <v>0</v>
      </c>
      <c r="S23" s="81"/>
      <c r="T23" s="81">
        <v>0</v>
      </c>
      <c r="U23" s="81"/>
      <c r="V23" s="81">
        <v>0</v>
      </c>
      <c r="X23" s="81">
        <f t="shared" si="0"/>
        <v>376124.00347801473</v>
      </c>
      <c r="Z23" s="68"/>
      <c r="AA23" s="82"/>
      <c r="AB23" s="85"/>
      <c r="AC23" s="86"/>
      <c r="AF23" s="75"/>
      <c r="AG23" s="75"/>
      <c r="AH23" s="75"/>
      <c r="AI23" s="75"/>
      <c r="AJ23" s="75"/>
      <c r="AK23" s="75"/>
      <c r="AL23" s="75"/>
      <c r="AM23" s="75"/>
      <c r="AN23" s="75"/>
    </row>
    <row r="24" spans="2:40" ht="12.75" x14ac:dyDescent="0.2">
      <c r="B24" s="129">
        <f t="shared" si="1"/>
        <v>7</v>
      </c>
      <c r="D24" s="58" t="s">
        <v>108</v>
      </c>
      <c r="F24" s="70">
        <v>30022.717863727081</v>
      </c>
      <c r="H24" s="70">
        <v>30022.717863727081</v>
      </c>
      <c r="J24" s="19" t="s">
        <v>238</v>
      </c>
      <c r="K24" s="60">
        <v>3</v>
      </c>
      <c r="L24" s="70">
        <f t="shared" si="2"/>
        <v>0</v>
      </c>
      <c r="N24" s="129" t="s">
        <v>235</v>
      </c>
      <c r="O24" s="64">
        <v>27</v>
      </c>
      <c r="P24" s="81">
        <v>30022.717863727081</v>
      </c>
      <c r="R24" s="81">
        <v>0</v>
      </c>
      <c r="S24" s="81"/>
      <c r="T24" s="81">
        <v>0</v>
      </c>
      <c r="U24" s="81"/>
      <c r="V24" s="81">
        <v>0</v>
      </c>
      <c r="X24" s="81">
        <f t="shared" si="0"/>
        <v>30022.717863727081</v>
      </c>
      <c r="Z24" s="68"/>
      <c r="AA24" s="82"/>
      <c r="AB24" s="85"/>
      <c r="AC24" s="86"/>
      <c r="AF24" s="75"/>
      <c r="AH24" s="75"/>
      <c r="AI24" s="75"/>
      <c r="AJ24" s="75"/>
      <c r="AK24" s="75"/>
      <c r="AL24" s="75"/>
      <c r="AM24" s="75"/>
      <c r="AN24" s="75"/>
    </row>
    <row r="25" spans="2:40" ht="12.75" x14ac:dyDescent="0.2">
      <c r="B25" s="129">
        <f t="shared" si="1"/>
        <v>8</v>
      </c>
      <c r="D25" s="58" t="s">
        <v>110</v>
      </c>
      <c r="F25" s="70">
        <v>385344.82101507834</v>
      </c>
      <c r="H25" s="70"/>
      <c r="K25" s="60">
        <v>0</v>
      </c>
      <c r="L25" s="70">
        <f t="shared" si="2"/>
        <v>385344.82101507834</v>
      </c>
      <c r="N25" s="129" t="s">
        <v>236</v>
      </c>
      <c r="O25" s="64">
        <v>24</v>
      </c>
      <c r="P25" s="81">
        <v>192672.41050753917</v>
      </c>
      <c r="R25" s="81">
        <v>177596.23640507992</v>
      </c>
      <c r="S25" s="81"/>
      <c r="T25" s="81">
        <v>15076.174102459248</v>
      </c>
      <c r="U25" s="81"/>
      <c r="V25" s="81">
        <v>0</v>
      </c>
      <c r="X25" s="81">
        <f t="shared" si="0"/>
        <v>385344.82101507834</v>
      </c>
      <c r="Z25" s="68"/>
      <c r="AA25" s="82"/>
      <c r="AB25" s="85"/>
      <c r="AC25" s="86"/>
      <c r="AF25" s="75"/>
      <c r="AH25" s="75"/>
      <c r="AI25" s="75"/>
      <c r="AJ25" s="75"/>
      <c r="AK25" s="75"/>
      <c r="AL25" s="75"/>
      <c r="AM25" s="75"/>
      <c r="AN25" s="75"/>
    </row>
    <row r="26" spans="2:40" ht="12.75" x14ac:dyDescent="0.2">
      <c r="B26" s="129">
        <f t="shared" si="1"/>
        <v>9</v>
      </c>
      <c r="D26" s="58" t="s">
        <v>111</v>
      </c>
      <c r="F26" s="70">
        <v>68466.485990000001</v>
      </c>
      <c r="H26" s="70"/>
      <c r="K26" s="60">
        <v>0</v>
      </c>
      <c r="L26" s="70">
        <f t="shared" si="2"/>
        <v>68466.485990000001</v>
      </c>
      <c r="N26" s="129" t="s">
        <v>239</v>
      </c>
      <c r="O26" s="64">
        <v>36</v>
      </c>
      <c r="P26" s="81">
        <v>0</v>
      </c>
      <c r="R26" s="81">
        <v>63109.14053379398</v>
      </c>
      <c r="S26" s="81"/>
      <c r="T26" s="81">
        <v>5357.3454562060251</v>
      </c>
      <c r="U26" s="81"/>
      <c r="V26" s="81">
        <v>0</v>
      </c>
      <c r="X26" s="81">
        <f t="shared" si="0"/>
        <v>68466.485990000001</v>
      </c>
      <c r="Z26" s="68"/>
      <c r="AA26" s="82"/>
      <c r="AB26" s="85"/>
      <c r="AC26" s="86"/>
      <c r="AF26" s="75"/>
      <c r="AH26" s="75"/>
      <c r="AI26" s="75"/>
      <c r="AJ26" s="75"/>
      <c r="AK26" s="75"/>
      <c r="AL26" s="75"/>
      <c r="AM26" s="75"/>
      <c r="AN26" s="75"/>
    </row>
    <row r="27" spans="2:40" ht="12.75" x14ac:dyDescent="0.2">
      <c r="B27" s="129">
        <f t="shared" si="1"/>
        <v>10</v>
      </c>
      <c r="D27" s="58" t="s">
        <v>112</v>
      </c>
      <c r="F27" s="70">
        <v>0</v>
      </c>
      <c r="H27" s="70"/>
      <c r="K27" s="60">
        <v>0</v>
      </c>
      <c r="L27" s="70">
        <f t="shared" si="2"/>
        <v>0</v>
      </c>
      <c r="N27" s="129"/>
      <c r="O27" s="64">
        <v>0</v>
      </c>
      <c r="P27" s="81">
        <v>0</v>
      </c>
      <c r="R27" s="81">
        <v>0</v>
      </c>
      <c r="S27" s="81"/>
      <c r="T27" s="81">
        <v>0</v>
      </c>
      <c r="U27" s="81"/>
      <c r="V27" s="81">
        <v>0</v>
      </c>
      <c r="X27" s="81">
        <f t="shared" si="0"/>
        <v>0</v>
      </c>
      <c r="Z27" s="68"/>
      <c r="AA27" s="82"/>
      <c r="AB27" s="85"/>
      <c r="AC27" s="86"/>
      <c r="AF27" s="75"/>
      <c r="AH27" s="75"/>
      <c r="AI27" s="75"/>
      <c r="AJ27" s="75"/>
      <c r="AK27" s="75"/>
      <c r="AL27" s="75"/>
      <c r="AM27" s="75"/>
      <c r="AN27" s="75"/>
    </row>
    <row r="28" spans="2:40" ht="12.75" x14ac:dyDescent="0.2">
      <c r="B28" s="129">
        <f t="shared" si="1"/>
        <v>11</v>
      </c>
      <c r="D28" s="58" t="s">
        <v>114</v>
      </c>
      <c r="F28" s="70">
        <v>0</v>
      </c>
      <c r="H28" s="70"/>
      <c r="K28" s="60">
        <v>0</v>
      </c>
      <c r="L28" s="70">
        <f t="shared" si="2"/>
        <v>0</v>
      </c>
      <c r="N28" s="129"/>
      <c r="O28" s="64">
        <v>0</v>
      </c>
      <c r="P28" s="81">
        <v>0</v>
      </c>
      <c r="R28" s="81">
        <v>0</v>
      </c>
      <c r="S28" s="81"/>
      <c r="T28" s="81">
        <v>0</v>
      </c>
      <c r="U28" s="81"/>
      <c r="V28" s="81">
        <v>0</v>
      </c>
      <c r="X28" s="81">
        <f t="shared" si="0"/>
        <v>0</v>
      </c>
      <c r="Z28" s="68"/>
      <c r="AA28" s="82"/>
      <c r="AB28" s="85"/>
      <c r="AC28" s="86"/>
      <c r="AF28" s="75"/>
      <c r="AH28" s="75"/>
      <c r="AI28" s="75"/>
      <c r="AJ28" s="75"/>
      <c r="AK28" s="75"/>
      <c r="AL28" s="75"/>
      <c r="AM28" s="75"/>
      <c r="AN28" s="75"/>
    </row>
    <row r="29" spans="2:40" ht="12.75" x14ac:dyDescent="0.2">
      <c r="B29" s="129">
        <f>B28+1</f>
        <v>12</v>
      </c>
      <c r="D29" s="58" t="s">
        <v>115</v>
      </c>
      <c r="F29" s="70">
        <v>0</v>
      </c>
      <c r="H29" s="70"/>
      <c r="K29" s="60">
        <v>0</v>
      </c>
      <c r="L29" s="70">
        <f t="shared" si="2"/>
        <v>0</v>
      </c>
      <c r="N29" s="129"/>
      <c r="O29" s="64">
        <v>0</v>
      </c>
      <c r="P29" s="81">
        <v>0</v>
      </c>
      <c r="R29" s="81">
        <v>0</v>
      </c>
      <c r="S29" s="81"/>
      <c r="T29" s="81">
        <v>0</v>
      </c>
      <c r="U29" s="81"/>
      <c r="V29" s="81">
        <v>0</v>
      </c>
      <c r="X29" s="81">
        <f t="shared" si="0"/>
        <v>0</v>
      </c>
      <c r="Z29" s="68"/>
      <c r="AA29" s="82"/>
      <c r="AB29" s="85"/>
      <c r="AC29" s="86"/>
      <c r="AF29" s="75"/>
      <c r="AH29" s="75"/>
      <c r="AI29" s="75"/>
      <c r="AJ29" s="75"/>
      <c r="AK29" s="75"/>
      <c r="AL29" s="75"/>
      <c r="AM29" s="75"/>
      <c r="AN29" s="75"/>
    </row>
    <row r="30" spans="2:40" ht="12.75" x14ac:dyDescent="0.2">
      <c r="B30" s="129">
        <f>B29+1</f>
        <v>13</v>
      </c>
      <c r="D30" s="58" t="s">
        <v>116</v>
      </c>
      <c r="F30" s="70">
        <v>477.03131475162303</v>
      </c>
      <c r="H30" s="70"/>
      <c r="K30" s="60">
        <v>0</v>
      </c>
      <c r="L30" s="70">
        <f t="shared" si="2"/>
        <v>477.03131475162303</v>
      </c>
      <c r="N30" s="26" t="s">
        <v>235</v>
      </c>
      <c r="O30" s="64">
        <v>27</v>
      </c>
      <c r="P30" s="81">
        <v>477.03131475162303</v>
      </c>
      <c r="R30" s="81">
        <v>0</v>
      </c>
      <c r="S30" s="81"/>
      <c r="T30" s="81">
        <v>0</v>
      </c>
      <c r="U30" s="81"/>
      <c r="V30" s="81">
        <v>0</v>
      </c>
      <c r="X30" s="81">
        <f t="shared" si="0"/>
        <v>477.03131475162303</v>
      </c>
      <c r="Z30" s="68"/>
      <c r="AA30" s="82"/>
      <c r="AB30" s="85"/>
      <c r="AC30" s="86"/>
      <c r="AF30" s="75"/>
      <c r="AH30" s="75"/>
      <c r="AI30" s="75"/>
      <c r="AJ30" s="75"/>
      <c r="AK30" s="75"/>
      <c r="AL30" s="75"/>
      <c r="AM30" s="75"/>
      <c r="AN30" s="75"/>
    </row>
    <row r="31" spans="2:40" ht="12.75" x14ac:dyDescent="0.2">
      <c r="B31" s="129">
        <f t="shared" si="1"/>
        <v>14</v>
      </c>
      <c r="D31" s="58" t="s">
        <v>118</v>
      </c>
      <c r="F31" s="72">
        <f>SUM(F18:F30)</f>
        <v>1068340.2255652831</v>
      </c>
      <c r="H31" s="72">
        <f>SUM(H18:H30)</f>
        <v>39143.349015396845</v>
      </c>
      <c r="L31" s="72">
        <f>SUM(L18:L30)</f>
        <v>1029196.8765498861</v>
      </c>
      <c r="P31" s="87">
        <f>SUM(P18:P30)</f>
        <v>769807.82158774382</v>
      </c>
      <c r="Q31" s="88"/>
      <c r="R31" s="87">
        <f>SUM(R18:R30)</f>
        <v>275172.92824494606</v>
      </c>
      <c r="S31" s="85"/>
      <c r="T31" s="87">
        <f>SUM(T18:T30)</f>
        <v>23359.475732593106</v>
      </c>
      <c r="U31" s="85"/>
      <c r="V31" s="87">
        <f>SUM(V18:V30)</f>
        <v>0</v>
      </c>
      <c r="W31" s="129"/>
      <c r="X31" s="87">
        <f>SUM(X18:X30)</f>
        <v>1068340.2255652831</v>
      </c>
      <c r="Y31" s="82"/>
      <c r="Z31" s="68"/>
      <c r="AB31" s="85"/>
      <c r="AC31" s="75"/>
      <c r="AF31" s="75"/>
      <c r="AG31" s="75"/>
      <c r="AH31" s="75"/>
      <c r="AI31" s="75"/>
      <c r="AJ31" s="75"/>
      <c r="AK31" s="75"/>
      <c r="AL31" s="75"/>
      <c r="AM31" s="75"/>
      <c r="AN31" s="75"/>
    </row>
    <row r="32" spans="2:40" ht="12.75" x14ac:dyDescent="0.2">
      <c r="R32" s="83"/>
      <c r="W32" s="129"/>
      <c r="Z32" s="68"/>
      <c r="AB32" s="85"/>
    </row>
    <row r="33" spans="2:37" ht="12.75" x14ac:dyDescent="0.2">
      <c r="B33" s="129">
        <f>B31+1</f>
        <v>15</v>
      </c>
      <c r="D33" s="58" t="s">
        <v>119</v>
      </c>
      <c r="F33" s="70">
        <v>43180.32742920662</v>
      </c>
      <c r="H33" s="70"/>
      <c r="K33" s="60">
        <v>0</v>
      </c>
      <c r="L33" s="70">
        <f t="shared" ref="L33" si="3">F33-H33</f>
        <v>43180.32742920662</v>
      </c>
      <c r="N33" s="26" t="s">
        <v>240</v>
      </c>
      <c r="O33" s="64">
        <v>45</v>
      </c>
      <c r="P33" s="81">
        <v>31429.981992504654</v>
      </c>
      <c r="R33" s="81">
        <v>10830.907863356069</v>
      </c>
      <c r="S33" s="81"/>
      <c r="T33" s="81">
        <v>919.43757334589725</v>
      </c>
      <c r="U33" s="81"/>
      <c r="V33" s="81">
        <v>0</v>
      </c>
      <c r="X33" s="81">
        <f t="shared" ref="X33" si="4">P33+R33+T33+V33</f>
        <v>43180.32742920662</v>
      </c>
      <c r="Z33" s="68"/>
      <c r="AB33" s="85"/>
    </row>
    <row r="34" spans="2:37" ht="12.75" x14ac:dyDescent="0.2">
      <c r="W34" s="129"/>
      <c r="Z34" s="68"/>
      <c r="AB34" s="85"/>
    </row>
    <row r="35" spans="2:37" ht="12.75" x14ac:dyDescent="0.2">
      <c r="B35" s="129">
        <f>B33+1</f>
        <v>16</v>
      </c>
      <c r="D35" s="58" t="s">
        <v>121</v>
      </c>
      <c r="F35" s="72">
        <f>F31+F33</f>
        <v>1111520.5529944897</v>
      </c>
      <c r="H35" s="72">
        <f>H31+H33</f>
        <v>39143.349015396845</v>
      </c>
      <c r="L35" s="72">
        <f>L31+L33</f>
        <v>1072377.2039790927</v>
      </c>
      <c r="P35" s="89">
        <f>P31+P33</f>
        <v>801237.8035802485</v>
      </c>
      <c r="Q35" s="83"/>
      <c r="R35" s="89">
        <f>R31+R33</f>
        <v>286003.83610830212</v>
      </c>
      <c r="S35" s="82"/>
      <c r="T35" s="89">
        <f>T31+T33</f>
        <v>24278.913305939004</v>
      </c>
      <c r="U35" s="82"/>
      <c r="V35" s="89">
        <f>V31+V33</f>
        <v>0</v>
      </c>
      <c r="W35" s="129"/>
      <c r="X35" s="89">
        <f>X31+X33</f>
        <v>1111520.5529944897</v>
      </c>
      <c r="Z35" s="68"/>
      <c r="AA35" s="82"/>
      <c r="AB35" s="85"/>
    </row>
    <row r="36" spans="2:37" ht="12.75" x14ac:dyDescent="0.2">
      <c r="D36" s="66"/>
      <c r="F36" s="67"/>
      <c r="H36" s="67"/>
      <c r="L36" s="67"/>
      <c r="W36" s="129"/>
      <c r="Z36" s="68"/>
      <c r="AB36" s="85"/>
    </row>
    <row r="37" spans="2:37" ht="12.75" x14ac:dyDescent="0.2">
      <c r="E37" s="66"/>
      <c r="W37" s="129"/>
      <c r="Z37" s="68"/>
      <c r="AB37" s="85"/>
    </row>
    <row r="38" spans="2:37" ht="12.75" x14ac:dyDescent="0.2">
      <c r="D38" s="66" t="s">
        <v>122</v>
      </c>
      <c r="E38" s="80"/>
      <c r="F38" s="69"/>
    </row>
    <row r="39" spans="2:37" ht="12.75" x14ac:dyDescent="0.2"/>
    <row r="40" spans="2:37" ht="12.75" x14ac:dyDescent="0.2">
      <c r="B40" s="129">
        <f>B35+1</f>
        <v>17</v>
      </c>
      <c r="D40" s="58" t="s">
        <v>96</v>
      </c>
      <c r="F40" s="70">
        <v>0</v>
      </c>
      <c r="H40" s="70"/>
      <c r="J40" s="60"/>
      <c r="K40" s="60">
        <v>0</v>
      </c>
      <c r="L40" s="70">
        <f>F40-H40</f>
        <v>0</v>
      </c>
      <c r="N40" s="129" t="s">
        <v>235</v>
      </c>
      <c r="O40" s="64">
        <v>27</v>
      </c>
      <c r="P40" s="81">
        <v>0</v>
      </c>
      <c r="R40" s="81">
        <v>0</v>
      </c>
      <c r="S40" s="81"/>
      <c r="T40" s="81">
        <v>0</v>
      </c>
      <c r="U40" s="81"/>
      <c r="V40" s="81">
        <v>0</v>
      </c>
      <c r="X40" s="81">
        <f t="shared" ref="X40:X52" si="5">P40+R40+T40+V40</f>
        <v>0</v>
      </c>
      <c r="Z40" s="68"/>
      <c r="AA40" s="82"/>
      <c r="AB40" s="85"/>
    </row>
    <row r="41" spans="2:37" ht="12.75" x14ac:dyDescent="0.2">
      <c r="B41" s="129">
        <f>B40+1</f>
        <v>18</v>
      </c>
      <c r="D41" s="58" t="s">
        <v>98</v>
      </c>
      <c r="F41" s="70">
        <v>-48713.415889674274</v>
      </c>
      <c r="H41" s="70"/>
      <c r="J41" s="60"/>
      <c r="K41" s="60">
        <v>0</v>
      </c>
      <c r="L41" s="70">
        <f>F41-H41</f>
        <v>-48713.415889674274</v>
      </c>
      <c r="N41" s="129" t="s">
        <v>236</v>
      </c>
      <c r="O41" s="64">
        <v>24</v>
      </c>
      <c r="P41" s="81">
        <v>-24356.707944837137</v>
      </c>
      <c r="R41" s="81">
        <v>-22450.851426138794</v>
      </c>
      <c r="S41" s="81"/>
      <c r="T41" s="81">
        <v>-1905.8565186983451</v>
      </c>
      <c r="U41" s="81"/>
      <c r="V41" s="81">
        <v>0</v>
      </c>
      <c r="X41" s="81">
        <f t="shared" si="5"/>
        <v>-48713.415889674274</v>
      </c>
      <c r="Z41" s="68"/>
      <c r="AA41" s="82"/>
      <c r="AB41" s="85"/>
    </row>
    <row r="42" spans="2:37" ht="12.75" x14ac:dyDescent="0.2">
      <c r="B42" s="129">
        <f t="shared" ref="B42:B53" si="6">B41+1</f>
        <v>19</v>
      </c>
      <c r="D42" s="58" t="s">
        <v>100</v>
      </c>
      <c r="F42" s="70">
        <v>-30467.610982604227</v>
      </c>
      <c r="H42" s="70">
        <v>-2950.0008695332904</v>
      </c>
      <c r="J42" s="19" t="s">
        <v>241</v>
      </c>
      <c r="K42" s="60">
        <v>18</v>
      </c>
      <c r="L42" s="70">
        <f t="shared" ref="L42:L52" si="7">F42-H42</f>
        <v>-27517.610113070936</v>
      </c>
      <c r="N42" s="129" t="s">
        <v>235</v>
      </c>
      <c r="O42" s="64">
        <v>27</v>
      </c>
      <c r="P42" s="81">
        <v>-30467.610982604227</v>
      </c>
      <c r="R42" s="81">
        <v>0</v>
      </c>
      <c r="S42" s="81"/>
      <c r="T42" s="81">
        <v>0</v>
      </c>
      <c r="U42" s="81"/>
      <c r="V42" s="81">
        <v>0</v>
      </c>
      <c r="X42" s="81">
        <f t="shared" si="5"/>
        <v>-30467.610982604227</v>
      </c>
      <c r="Z42" s="68"/>
      <c r="AA42" s="82"/>
      <c r="AB42" s="85"/>
    </row>
    <row r="43" spans="2:37" ht="12.75" x14ac:dyDescent="0.2">
      <c r="B43" s="129">
        <f t="shared" si="6"/>
        <v>20</v>
      </c>
      <c r="D43" s="58" t="s">
        <v>102</v>
      </c>
      <c r="F43" s="70">
        <v>-30169.664755768776</v>
      </c>
      <c r="H43" s="70"/>
      <c r="J43" s="60"/>
      <c r="K43" s="60">
        <v>0</v>
      </c>
      <c r="L43" s="70">
        <f t="shared" si="7"/>
        <v>-30169.664755768776</v>
      </c>
      <c r="N43" s="129" t="s">
        <v>235</v>
      </c>
      <c r="O43" s="64">
        <v>27</v>
      </c>
      <c r="P43" s="81">
        <v>-30169.664755768776</v>
      </c>
      <c r="R43" s="81">
        <v>0</v>
      </c>
      <c r="S43" s="81"/>
      <c r="T43" s="81">
        <v>0</v>
      </c>
      <c r="U43" s="81"/>
      <c r="V43" s="81">
        <v>0</v>
      </c>
      <c r="X43" s="81">
        <f t="shared" si="5"/>
        <v>-30169.664755768776</v>
      </c>
      <c r="Z43" s="68"/>
      <c r="AA43" s="82"/>
      <c r="AB43" s="85"/>
    </row>
    <row r="44" spans="2:37" ht="12.75" x14ac:dyDescent="0.2">
      <c r="B44" s="129">
        <f t="shared" si="6"/>
        <v>21</v>
      </c>
      <c r="D44" s="58" t="s">
        <v>104</v>
      </c>
      <c r="F44" s="70">
        <v>0</v>
      </c>
      <c r="H44" s="70"/>
      <c r="J44" s="60"/>
      <c r="K44" s="60">
        <v>0</v>
      </c>
      <c r="L44" s="70">
        <f t="shared" si="7"/>
        <v>0</v>
      </c>
      <c r="N44" s="129" t="s">
        <v>235</v>
      </c>
      <c r="O44" s="64">
        <v>27</v>
      </c>
      <c r="P44" s="81">
        <v>0</v>
      </c>
      <c r="R44" s="81">
        <v>0</v>
      </c>
      <c r="S44" s="81"/>
      <c r="T44" s="81">
        <v>0</v>
      </c>
      <c r="U44" s="81"/>
      <c r="V44" s="81">
        <v>0</v>
      </c>
      <c r="X44" s="81">
        <f t="shared" si="5"/>
        <v>0</v>
      </c>
      <c r="Z44" s="68"/>
      <c r="AA44" s="82"/>
      <c r="AB44" s="85"/>
    </row>
    <row r="45" spans="2:37" ht="12.75" x14ac:dyDescent="0.2">
      <c r="B45" s="129">
        <f t="shared" si="6"/>
        <v>22</v>
      </c>
      <c r="D45" s="58" t="s">
        <v>106</v>
      </c>
      <c r="F45" s="70">
        <v>-153844.17287634031</v>
      </c>
      <c r="H45" s="70"/>
      <c r="K45" s="60">
        <v>0</v>
      </c>
      <c r="L45" s="70">
        <f t="shared" si="7"/>
        <v>-153844.17287634031</v>
      </c>
      <c r="N45" s="129" t="s">
        <v>235</v>
      </c>
      <c r="O45" s="64">
        <v>27</v>
      </c>
      <c r="P45" s="81">
        <v>-153844.17287634031</v>
      </c>
      <c r="R45" s="81">
        <v>0</v>
      </c>
      <c r="S45" s="81"/>
      <c r="T45" s="81">
        <v>0</v>
      </c>
      <c r="U45" s="81"/>
      <c r="V45" s="81">
        <v>0</v>
      </c>
      <c r="X45" s="81">
        <f t="shared" si="5"/>
        <v>-153844.17287634031</v>
      </c>
      <c r="Z45" s="68"/>
      <c r="AA45" s="82"/>
      <c r="AB45" s="85"/>
      <c r="AK45" s="74"/>
    </row>
    <row r="46" spans="2:37" ht="12.75" x14ac:dyDescent="0.2">
      <c r="B46" s="129">
        <f t="shared" si="6"/>
        <v>23</v>
      </c>
      <c r="D46" s="58" t="s">
        <v>108</v>
      </c>
      <c r="F46" s="70">
        <v>-17354.751934163171</v>
      </c>
      <c r="H46" s="70">
        <v>-17354.751934163171</v>
      </c>
      <c r="J46" s="19" t="s">
        <v>242</v>
      </c>
      <c r="K46" s="60">
        <v>6</v>
      </c>
      <c r="L46" s="70">
        <f t="shared" si="7"/>
        <v>0</v>
      </c>
      <c r="N46" s="129" t="s">
        <v>235</v>
      </c>
      <c r="O46" s="64">
        <v>27</v>
      </c>
      <c r="P46" s="81">
        <v>-17354.751934163171</v>
      </c>
      <c r="R46" s="81">
        <v>0</v>
      </c>
      <c r="S46" s="81"/>
      <c r="T46" s="81">
        <v>0</v>
      </c>
      <c r="U46" s="81"/>
      <c r="V46" s="81">
        <v>0</v>
      </c>
      <c r="X46" s="81">
        <f t="shared" si="5"/>
        <v>-17354.751934163171</v>
      </c>
      <c r="Z46" s="68"/>
      <c r="AA46" s="82"/>
      <c r="AB46" s="85"/>
      <c r="AK46" s="74"/>
    </row>
    <row r="47" spans="2:37" ht="12.75" x14ac:dyDescent="0.2">
      <c r="B47" s="129">
        <f t="shared" si="6"/>
        <v>24</v>
      </c>
      <c r="D47" s="58" t="s">
        <v>110</v>
      </c>
      <c r="F47" s="70">
        <v>-127950.16722804983</v>
      </c>
      <c r="H47" s="70"/>
      <c r="K47" s="60">
        <v>0</v>
      </c>
      <c r="L47" s="70">
        <f t="shared" si="7"/>
        <v>-127950.16722804983</v>
      </c>
      <c r="N47" s="129" t="s">
        <v>236</v>
      </c>
      <c r="O47" s="64">
        <v>24</v>
      </c>
      <c r="P47" s="81">
        <v>-63975.083614024916</v>
      </c>
      <c r="R47" s="81">
        <v>-58969.180089780137</v>
      </c>
      <c r="S47" s="81"/>
      <c r="T47" s="81">
        <v>-5005.9035242447808</v>
      </c>
      <c r="U47" s="81"/>
      <c r="V47" s="81">
        <v>0</v>
      </c>
      <c r="X47" s="81">
        <f t="shared" si="5"/>
        <v>-127950.16722804983</v>
      </c>
      <c r="Z47" s="68"/>
      <c r="AA47" s="82"/>
      <c r="AB47" s="85"/>
    </row>
    <row r="48" spans="2:37" ht="12.75" x14ac:dyDescent="0.2">
      <c r="B48" s="129">
        <f t="shared" si="6"/>
        <v>25</v>
      </c>
      <c r="D48" s="58" t="s">
        <v>111</v>
      </c>
      <c r="F48" s="70">
        <v>0</v>
      </c>
      <c r="H48" s="70"/>
      <c r="K48" s="60">
        <v>0</v>
      </c>
      <c r="L48" s="70">
        <f t="shared" si="7"/>
        <v>0</v>
      </c>
      <c r="N48" s="129" t="s">
        <v>239</v>
      </c>
      <c r="O48" s="64">
        <v>36</v>
      </c>
      <c r="P48" s="81">
        <v>0</v>
      </c>
      <c r="R48" s="81">
        <v>0</v>
      </c>
      <c r="S48" s="81"/>
      <c r="T48" s="81">
        <v>0</v>
      </c>
      <c r="U48" s="81"/>
      <c r="V48" s="81">
        <v>0</v>
      </c>
      <c r="X48" s="81">
        <f t="shared" si="5"/>
        <v>0</v>
      </c>
      <c r="Z48" s="68"/>
      <c r="AA48" s="82"/>
      <c r="AB48" s="85"/>
    </row>
    <row r="49" spans="2:28" ht="12.75" x14ac:dyDescent="0.2">
      <c r="B49" s="129">
        <f t="shared" si="6"/>
        <v>26</v>
      </c>
      <c r="D49" s="58" t="s">
        <v>112</v>
      </c>
      <c r="F49" s="70">
        <v>0</v>
      </c>
      <c r="H49" s="70"/>
      <c r="K49" s="60">
        <v>0</v>
      </c>
      <c r="L49" s="70">
        <f t="shared" si="7"/>
        <v>0</v>
      </c>
      <c r="N49" s="129"/>
      <c r="O49" s="64">
        <v>0</v>
      </c>
      <c r="P49" s="81">
        <v>0</v>
      </c>
      <c r="R49" s="81">
        <v>0</v>
      </c>
      <c r="S49" s="81"/>
      <c r="T49" s="81">
        <v>0</v>
      </c>
      <c r="U49" s="81"/>
      <c r="V49" s="81">
        <v>0</v>
      </c>
      <c r="X49" s="81">
        <f t="shared" si="5"/>
        <v>0</v>
      </c>
      <c r="Z49" s="68"/>
      <c r="AA49" s="82"/>
      <c r="AB49" s="85"/>
    </row>
    <row r="50" spans="2:28" ht="12.75" x14ac:dyDescent="0.2">
      <c r="B50" s="129">
        <f t="shared" si="6"/>
        <v>27</v>
      </c>
      <c r="D50" s="58" t="s">
        <v>114</v>
      </c>
      <c r="F50" s="70">
        <v>0</v>
      </c>
      <c r="H50" s="70"/>
      <c r="K50" s="60">
        <v>0</v>
      </c>
      <c r="L50" s="70">
        <f t="shared" si="7"/>
        <v>0</v>
      </c>
      <c r="N50" s="129"/>
      <c r="O50" s="64">
        <v>0</v>
      </c>
      <c r="P50" s="81">
        <v>0</v>
      </c>
      <c r="R50" s="81">
        <v>0</v>
      </c>
      <c r="S50" s="81"/>
      <c r="T50" s="81">
        <v>0</v>
      </c>
      <c r="U50" s="81"/>
      <c r="V50" s="81">
        <v>0</v>
      </c>
      <c r="X50" s="81">
        <f t="shared" si="5"/>
        <v>0</v>
      </c>
      <c r="Z50" s="68"/>
      <c r="AA50" s="82"/>
      <c r="AB50" s="85"/>
    </row>
    <row r="51" spans="2:28" ht="12.75" x14ac:dyDescent="0.2">
      <c r="B51" s="129">
        <f>B50+1</f>
        <v>28</v>
      </c>
      <c r="D51" s="58" t="s">
        <v>115</v>
      </c>
      <c r="F51" s="70">
        <v>0</v>
      </c>
      <c r="H51" s="70"/>
      <c r="K51" s="60">
        <v>0</v>
      </c>
      <c r="L51" s="70">
        <f t="shared" si="7"/>
        <v>0</v>
      </c>
      <c r="N51" s="129"/>
      <c r="O51" s="64">
        <v>0</v>
      </c>
      <c r="P51" s="81">
        <v>0</v>
      </c>
      <c r="R51" s="81">
        <v>0</v>
      </c>
      <c r="S51" s="81"/>
      <c r="T51" s="81">
        <v>0</v>
      </c>
      <c r="U51" s="81"/>
      <c r="V51" s="81">
        <v>0</v>
      </c>
      <c r="X51" s="81">
        <f t="shared" si="5"/>
        <v>0</v>
      </c>
      <c r="Z51" s="68"/>
      <c r="AA51" s="82"/>
      <c r="AB51" s="85"/>
    </row>
    <row r="52" spans="2:28" ht="12.75" x14ac:dyDescent="0.2">
      <c r="B52" s="129">
        <f>B51+1</f>
        <v>29</v>
      </c>
      <c r="D52" s="58" t="s">
        <v>116</v>
      </c>
      <c r="F52" s="70">
        <v>0</v>
      </c>
      <c r="H52" s="70"/>
      <c r="K52" s="60">
        <v>0</v>
      </c>
      <c r="L52" s="70">
        <f t="shared" si="7"/>
        <v>0</v>
      </c>
      <c r="N52" s="26" t="s">
        <v>235</v>
      </c>
      <c r="O52" s="64">
        <v>27</v>
      </c>
      <c r="P52" s="81">
        <v>0</v>
      </c>
      <c r="R52" s="81">
        <v>0</v>
      </c>
      <c r="S52" s="81"/>
      <c r="T52" s="81">
        <v>0</v>
      </c>
      <c r="U52" s="81"/>
      <c r="V52" s="81">
        <v>0</v>
      </c>
      <c r="X52" s="81">
        <f t="shared" si="5"/>
        <v>0</v>
      </c>
      <c r="Z52" s="68"/>
      <c r="AA52" s="82"/>
      <c r="AB52" s="85"/>
    </row>
    <row r="53" spans="2:28" ht="12.75" x14ac:dyDescent="0.2">
      <c r="B53" s="129">
        <f t="shared" si="6"/>
        <v>30</v>
      </c>
      <c r="D53" s="58" t="s">
        <v>128</v>
      </c>
      <c r="F53" s="72">
        <f>SUM(F40:F52)</f>
        <v>-408499.78366660059</v>
      </c>
      <c r="H53" s="72">
        <f>SUM(H40:H52)</f>
        <v>-20304.752803696461</v>
      </c>
      <c r="L53" s="72">
        <f>SUM(L40:L52)</f>
        <v>-388195.03086290415</v>
      </c>
      <c r="P53" s="87">
        <f>SUM(P40:P52)</f>
        <v>-320167.99210773851</v>
      </c>
      <c r="Q53" s="88"/>
      <c r="R53" s="87">
        <f>SUM(R40:R52)</f>
        <v>-81420.031515918934</v>
      </c>
      <c r="S53" s="85"/>
      <c r="T53" s="87">
        <f>SUM(T40:T52)</f>
        <v>-6911.7600429431259</v>
      </c>
      <c r="U53" s="85"/>
      <c r="V53" s="87">
        <f>SUM(V40:V52)</f>
        <v>0</v>
      </c>
      <c r="W53" s="129"/>
      <c r="X53" s="87">
        <f>SUM(X40:X52)</f>
        <v>-408499.78366660059</v>
      </c>
      <c r="Y53" s="82"/>
      <c r="Z53" s="68"/>
      <c r="AB53" s="85"/>
    </row>
    <row r="54" spans="2:28" ht="12.75" x14ac:dyDescent="0.2">
      <c r="R54" s="83"/>
      <c r="W54" s="129"/>
      <c r="Z54" s="68"/>
      <c r="AB54" s="85"/>
    </row>
    <row r="55" spans="2:28" ht="12.75" x14ac:dyDescent="0.2">
      <c r="B55" s="129">
        <f>B53+1</f>
        <v>31</v>
      </c>
      <c r="D55" s="58" t="s">
        <v>119</v>
      </c>
      <c r="F55" s="70">
        <v>-21589.070931578164</v>
      </c>
      <c r="H55" s="70"/>
      <c r="K55" s="60">
        <v>0</v>
      </c>
      <c r="L55" s="70">
        <f t="shared" ref="L55" si="8">F55-H55</f>
        <v>-21589.070931578164</v>
      </c>
      <c r="N55" s="26" t="s">
        <v>240</v>
      </c>
      <c r="O55" s="64">
        <v>45</v>
      </c>
      <c r="P55" s="81">
        <v>-15714.195584247675</v>
      </c>
      <c r="R55" s="81">
        <v>-5415.1798292576814</v>
      </c>
      <c r="S55" s="81"/>
      <c r="T55" s="81">
        <v>-459.69551807280931</v>
      </c>
      <c r="U55" s="81"/>
      <c r="V55" s="81">
        <v>0</v>
      </c>
      <c r="X55" s="81">
        <f t="shared" ref="X55" si="9">P55+R55+T55+V55</f>
        <v>-21589.070931578168</v>
      </c>
      <c r="Z55" s="68"/>
      <c r="AB55" s="85"/>
    </row>
    <row r="56" spans="2:28" ht="12.75" x14ac:dyDescent="0.2">
      <c r="W56" s="129"/>
      <c r="Z56" s="68"/>
      <c r="AB56" s="85"/>
    </row>
    <row r="57" spans="2:28" ht="12.75" x14ac:dyDescent="0.2">
      <c r="B57" s="129">
        <f>B55+1</f>
        <v>32</v>
      </c>
      <c r="D57" s="58" t="s">
        <v>129</v>
      </c>
      <c r="F57" s="72">
        <f>F53+F55</f>
        <v>-430088.85459817876</v>
      </c>
      <c r="H57" s="72">
        <f>H53+H55</f>
        <v>-20304.752803696461</v>
      </c>
      <c r="L57" s="72">
        <f>L53+L55</f>
        <v>-409784.10179448233</v>
      </c>
      <c r="P57" s="89">
        <f>P53+P55</f>
        <v>-335882.18769198621</v>
      </c>
      <c r="Q57" s="83"/>
      <c r="R57" s="89">
        <f>R53+R55</f>
        <v>-86835.21134517662</v>
      </c>
      <c r="S57" s="82"/>
      <c r="T57" s="89">
        <f>T53+T55</f>
        <v>-7371.455561015935</v>
      </c>
      <c r="U57" s="82"/>
      <c r="V57" s="89">
        <f>V53+V55</f>
        <v>0</v>
      </c>
      <c r="W57" s="129"/>
      <c r="X57" s="89">
        <f>X53+X55</f>
        <v>-430088.85459817876</v>
      </c>
      <c r="Z57" s="68"/>
      <c r="AA57" s="82"/>
      <c r="AB57" s="85"/>
    </row>
    <row r="58" spans="2:28" ht="12.75" x14ac:dyDescent="0.2">
      <c r="D58" s="66"/>
      <c r="F58" s="67"/>
      <c r="H58" s="67"/>
      <c r="L58" s="67"/>
      <c r="W58" s="129"/>
      <c r="Z58" s="68"/>
      <c r="AB58" s="85"/>
    </row>
    <row r="59" spans="2:28" ht="12.75" x14ac:dyDescent="0.2">
      <c r="E59" s="66"/>
      <c r="W59" s="129"/>
      <c r="Z59" s="68"/>
      <c r="AB59" s="85"/>
    </row>
    <row r="60" spans="2:28" ht="12.75" x14ac:dyDescent="0.2">
      <c r="D60" s="66" t="s">
        <v>130</v>
      </c>
      <c r="E60" s="80"/>
      <c r="F60" s="69"/>
    </row>
    <row r="61" spans="2:28" ht="12.75" x14ac:dyDescent="0.2"/>
    <row r="62" spans="2:28" ht="12.75" x14ac:dyDescent="0.2">
      <c r="B62" s="129">
        <f>B57+1</f>
        <v>33</v>
      </c>
      <c r="D62" s="58" t="s">
        <v>96</v>
      </c>
      <c r="F62" s="70">
        <f>F18+F40</f>
        <v>13017.78562077151</v>
      </c>
      <c r="H62" s="35">
        <f>H18+H40</f>
        <v>7.3027000000000006</v>
      </c>
      <c r="J62" s="60"/>
      <c r="K62" s="60">
        <v>0</v>
      </c>
      <c r="L62" s="70">
        <f>F62-H62</f>
        <v>13010.48292077151</v>
      </c>
      <c r="N62" s="129"/>
      <c r="O62" s="64">
        <v>0</v>
      </c>
      <c r="P62" s="81">
        <f>P18+P40</f>
        <v>13017.78562077151</v>
      </c>
      <c r="R62" s="81">
        <f>R18+R40</f>
        <v>0</v>
      </c>
      <c r="S62" s="81"/>
      <c r="T62" s="81">
        <f>T18+T40</f>
        <v>0</v>
      </c>
      <c r="U62" s="81"/>
      <c r="V62" s="81">
        <f>V18+V40</f>
        <v>0</v>
      </c>
      <c r="X62" s="81">
        <f t="shared" ref="X62:X74" si="10">P62+R62+T62+V62</f>
        <v>13017.78562077151</v>
      </c>
      <c r="Z62" s="68"/>
      <c r="AB62" s="85"/>
    </row>
    <row r="63" spans="2:28" ht="12.75" x14ac:dyDescent="0.2">
      <c r="B63" s="129">
        <f>B62+1</f>
        <v>34</v>
      </c>
      <c r="D63" s="58" t="s">
        <v>98</v>
      </c>
      <c r="F63" s="70">
        <f t="shared" ref="F63:F74" si="11">F19+F41</f>
        <v>26073.599070325727</v>
      </c>
      <c r="H63" s="70"/>
      <c r="J63" s="60"/>
      <c r="K63" s="60">
        <v>0</v>
      </c>
      <c r="L63" s="70">
        <f>F63-H63</f>
        <v>26073.599070325727</v>
      </c>
      <c r="N63" s="129"/>
      <c r="O63" s="64">
        <v>0</v>
      </c>
      <c r="P63" s="81">
        <f t="shared" ref="P63:R74" si="12">P19+P41</f>
        <v>13036.799535162863</v>
      </c>
      <c r="R63" s="81">
        <f t="shared" si="12"/>
        <v>12016.699879933371</v>
      </c>
      <c r="S63" s="81"/>
      <c r="T63" s="81">
        <f t="shared" ref="T63:T74" si="13">T19+T41</f>
        <v>1020.0996552294882</v>
      </c>
      <c r="U63" s="81"/>
      <c r="V63" s="81">
        <f t="shared" ref="V63:V74" si="14">V19+V41</f>
        <v>0</v>
      </c>
      <c r="X63" s="81">
        <f t="shared" si="10"/>
        <v>26073.599070325723</v>
      </c>
      <c r="Z63" s="68"/>
      <c r="AB63" s="85"/>
    </row>
    <row r="64" spans="2:28" ht="12.75" x14ac:dyDescent="0.2">
      <c r="B64" s="129">
        <f t="shared" ref="B64:B75" si="15">B63+1</f>
        <v>35</v>
      </c>
      <c r="D64" s="58" t="s">
        <v>100</v>
      </c>
      <c r="F64" s="70">
        <f t="shared" si="11"/>
        <v>49330.938952358076</v>
      </c>
      <c r="H64" s="70">
        <f>H20+H42</f>
        <v>6163.3275821364768</v>
      </c>
      <c r="J64" s="60"/>
      <c r="K64" s="60">
        <v>0</v>
      </c>
      <c r="L64" s="70">
        <f t="shared" ref="L64:L74" si="16">F64-H64</f>
        <v>43167.611370221595</v>
      </c>
      <c r="N64" s="129"/>
      <c r="O64" s="64">
        <v>0</v>
      </c>
      <c r="P64" s="81">
        <f t="shared" si="12"/>
        <v>49330.938952358076</v>
      </c>
      <c r="R64" s="81">
        <f t="shared" si="12"/>
        <v>0</v>
      </c>
      <c r="S64" s="81"/>
      <c r="T64" s="81">
        <f t="shared" si="13"/>
        <v>0</v>
      </c>
      <c r="U64" s="81"/>
      <c r="V64" s="81">
        <f t="shared" si="14"/>
        <v>0</v>
      </c>
      <c r="X64" s="81">
        <f t="shared" si="10"/>
        <v>49330.938952358076</v>
      </c>
      <c r="Z64" s="68"/>
      <c r="AB64" s="85"/>
    </row>
    <row r="65" spans="2:37" ht="12.75" x14ac:dyDescent="0.2">
      <c r="B65" s="129">
        <f t="shared" si="15"/>
        <v>36</v>
      </c>
      <c r="D65" s="58" t="s">
        <v>102</v>
      </c>
      <c r="F65" s="70">
        <f t="shared" si="11"/>
        <v>10132.150632208672</v>
      </c>
      <c r="H65" s="70"/>
      <c r="J65" s="60"/>
      <c r="K65" s="60">
        <v>0</v>
      </c>
      <c r="L65" s="70">
        <f t="shared" si="16"/>
        <v>10132.150632208672</v>
      </c>
      <c r="N65" s="129"/>
      <c r="O65" s="64">
        <v>0</v>
      </c>
      <c r="P65" s="81">
        <f t="shared" si="12"/>
        <v>10132.150632208672</v>
      </c>
      <c r="R65" s="81">
        <f t="shared" si="12"/>
        <v>0</v>
      </c>
      <c r="S65" s="81"/>
      <c r="T65" s="81">
        <f t="shared" si="13"/>
        <v>0</v>
      </c>
      <c r="U65" s="81"/>
      <c r="V65" s="81">
        <f t="shared" si="14"/>
        <v>0</v>
      </c>
      <c r="X65" s="81">
        <f t="shared" si="10"/>
        <v>10132.150632208672</v>
      </c>
      <c r="Z65" s="68"/>
      <c r="AB65" s="85"/>
    </row>
    <row r="66" spans="2:37" ht="12.75" x14ac:dyDescent="0.2">
      <c r="B66" s="129">
        <f t="shared" si="15"/>
        <v>37</v>
      </c>
      <c r="D66" s="58" t="s">
        <v>104</v>
      </c>
      <c r="F66" s="70">
        <f t="shared" si="11"/>
        <v>0</v>
      </c>
      <c r="H66" s="70"/>
      <c r="J66" s="60"/>
      <c r="K66" s="60">
        <v>0</v>
      </c>
      <c r="L66" s="70">
        <f t="shared" si="16"/>
        <v>0</v>
      </c>
      <c r="N66" s="129"/>
      <c r="O66" s="64">
        <v>0</v>
      </c>
      <c r="P66" s="81">
        <f t="shared" si="12"/>
        <v>0</v>
      </c>
      <c r="R66" s="81">
        <f t="shared" si="12"/>
        <v>0</v>
      </c>
      <c r="S66" s="81"/>
      <c r="T66" s="81">
        <f t="shared" si="13"/>
        <v>0</v>
      </c>
      <c r="U66" s="81"/>
      <c r="V66" s="81">
        <f t="shared" si="14"/>
        <v>0</v>
      </c>
      <c r="X66" s="81">
        <f t="shared" si="10"/>
        <v>0</v>
      </c>
      <c r="Z66" s="68"/>
      <c r="AB66" s="85"/>
    </row>
    <row r="67" spans="2:37" ht="12.75" x14ac:dyDescent="0.2">
      <c r="B67" s="129">
        <f t="shared" si="15"/>
        <v>38</v>
      </c>
      <c r="D67" s="58" t="s">
        <v>106</v>
      </c>
      <c r="F67" s="70">
        <f t="shared" si="11"/>
        <v>222279.83060167442</v>
      </c>
      <c r="H67" s="70"/>
      <c r="K67" s="60">
        <v>0</v>
      </c>
      <c r="L67" s="70">
        <f t="shared" si="16"/>
        <v>222279.83060167442</v>
      </c>
      <c r="N67" s="129"/>
      <c r="O67" s="64">
        <v>0</v>
      </c>
      <c r="P67" s="81">
        <f t="shared" si="12"/>
        <v>222279.83060167442</v>
      </c>
      <c r="R67" s="81">
        <f t="shared" si="12"/>
        <v>0</v>
      </c>
      <c r="S67" s="81"/>
      <c r="T67" s="81">
        <f t="shared" si="13"/>
        <v>0</v>
      </c>
      <c r="U67" s="81"/>
      <c r="V67" s="81">
        <f t="shared" si="14"/>
        <v>0</v>
      </c>
      <c r="X67" s="81">
        <f t="shared" si="10"/>
        <v>222279.83060167442</v>
      </c>
      <c r="Z67" s="68"/>
      <c r="AB67" s="85"/>
      <c r="AK67" s="74"/>
    </row>
    <row r="68" spans="2:37" ht="12.75" x14ac:dyDescent="0.2">
      <c r="B68" s="129">
        <f t="shared" si="15"/>
        <v>39</v>
      </c>
      <c r="D68" s="58" t="s">
        <v>108</v>
      </c>
      <c r="F68" s="70">
        <f t="shared" si="11"/>
        <v>12667.96592956391</v>
      </c>
      <c r="H68" s="70">
        <f>H24+H46</f>
        <v>12667.96592956391</v>
      </c>
      <c r="J68" s="60"/>
      <c r="K68" s="60">
        <v>0</v>
      </c>
      <c r="L68" s="70">
        <f t="shared" si="16"/>
        <v>0</v>
      </c>
      <c r="N68" s="129"/>
      <c r="O68" s="64">
        <v>0</v>
      </c>
      <c r="P68" s="81">
        <f t="shared" si="12"/>
        <v>12667.96592956391</v>
      </c>
      <c r="R68" s="81">
        <f t="shared" si="12"/>
        <v>0</v>
      </c>
      <c r="S68" s="81"/>
      <c r="T68" s="81">
        <f t="shared" si="13"/>
        <v>0</v>
      </c>
      <c r="U68" s="81"/>
      <c r="V68" s="81">
        <f t="shared" si="14"/>
        <v>0</v>
      </c>
      <c r="X68" s="81">
        <f t="shared" si="10"/>
        <v>12667.96592956391</v>
      </c>
      <c r="Z68" s="68"/>
      <c r="AB68" s="85"/>
      <c r="AK68" s="74"/>
    </row>
    <row r="69" spans="2:37" ht="12.75" x14ac:dyDescent="0.2">
      <c r="B69" s="129">
        <f t="shared" si="15"/>
        <v>40</v>
      </c>
      <c r="D69" s="58" t="s">
        <v>110</v>
      </c>
      <c r="F69" s="70">
        <f t="shared" si="11"/>
        <v>257394.65378702851</v>
      </c>
      <c r="H69" s="70"/>
      <c r="K69" s="60">
        <v>0</v>
      </c>
      <c r="L69" s="70">
        <f t="shared" si="16"/>
        <v>257394.65378702851</v>
      </c>
      <c r="N69" s="129"/>
      <c r="O69" s="64">
        <v>0</v>
      </c>
      <c r="P69" s="81">
        <f t="shared" si="12"/>
        <v>128697.32689351426</v>
      </c>
      <c r="R69" s="81">
        <f t="shared" si="12"/>
        <v>118627.05631529979</v>
      </c>
      <c r="S69" s="81"/>
      <c r="T69" s="81">
        <f t="shared" si="13"/>
        <v>10070.270578214468</v>
      </c>
      <c r="U69" s="81"/>
      <c r="V69" s="81">
        <f t="shared" si="14"/>
        <v>0</v>
      </c>
      <c r="X69" s="81">
        <f t="shared" si="10"/>
        <v>257394.65378702851</v>
      </c>
      <c r="Z69" s="68"/>
      <c r="AB69" s="85"/>
    </row>
    <row r="70" spans="2:37" ht="12.75" x14ac:dyDescent="0.2">
      <c r="B70" s="129">
        <f t="shared" si="15"/>
        <v>41</v>
      </c>
      <c r="D70" s="58" t="s">
        <v>111</v>
      </c>
      <c r="F70" s="70">
        <f t="shared" si="11"/>
        <v>68466.485990000001</v>
      </c>
      <c r="H70" s="70"/>
      <c r="K70" s="60">
        <v>0</v>
      </c>
      <c r="L70" s="70">
        <f t="shared" si="16"/>
        <v>68466.485990000001</v>
      </c>
      <c r="N70" s="129"/>
      <c r="O70" s="64">
        <v>0</v>
      </c>
      <c r="P70" s="81">
        <f t="shared" si="12"/>
        <v>0</v>
      </c>
      <c r="R70" s="81">
        <f t="shared" si="12"/>
        <v>63109.14053379398</v>
      </c>
      <c r="S70" s="81"/>
      <c r="T70" s="81">
        <f t="shared" si="13"/>
        <v>5357.3454562060251</v>
      </c>
      <c r="U70" s="81"/>
      <c r="V70" s="81">
        <f t="shared" si="14"/>
        <v>0</v>
      </c>
      <c r="X70" s="81">
        <f t="shared" si="10"/>
        <v>68466.485990000001</v>
      </c>
      <c r="Z70" s="68"/>
      <c r="AB70" s="85"/>
    </row>
    <row r="71" spans="2:37" ht="12.75" x14ac:dyDescent="0.2">
      <c r="B71" s="129">
        <f t="shared" si="15"/>
        <v>42</v>
      </c>
      <c r="D71" s="58" t="s">
        <v>112</v>
      </c>
      <c r="F71" s="70">
        <f t="shared" si="11"/>
        <v>0</v>
      </c>
      <c r="H71" s="70"/>
      <c r="K71" s="60">
        <v>0</v>
      </c>
      <c r="L71" s="70">
        <f t="shared" si="16"/>
        <v>0</v>
      </c>
      <c r="N71" s="129"/>
      <c r="O71" s="64">
        <v>0</v>
      </c>
      <c r="P71" s="81">
        <f t="shared" si="12"/>
        <v>0</v>
      </c>
      <c r="R71" s="81">
        <f t="shared" si="12"/>
        <v>0</v>
      </c>
      <c r="S71" s="81"/>
      <c r="T71" s="81">
        <f t="shared" si="13"/>
        <v>0</v>
      </c>
      <c r="U71" s="81"/>
      <c r="V71" s="81">
        <f t="shared" si="14"/>
        <v>0</v>
      </c>
      <c r="X71" s="81">
        <f t="shared" si="10"/>
        <v>0</v>
      </c>
      <c r="Z71" s="68"/>
      <c r="AB71" s="85"/>
    </row>
    <row r="72" spans="2:37" ht="12.75" x14ac:dyDescent="0.2">
      <c r="B72" s="129">
        <f t="shared" si="15"/>
        <v>43</v>
      </c>
      <c r="D72" s="58" t="s">
        <v>114</v>
      </c>
      <c r="F72" s="70">
        <f t="shared" si="11"/>
        <v>0</v>
      </c>
      <c r="H72" s="70"/>
      <c r="K72" s="60">
        <v>0</v>
      </c>
      <c r="L72" s="70">
        <f t="shared" si="16"/>
        <v>0</v>
      </c>
      <c r="N72" s="129"/>
      <c r="O72" s="64">
        <v>0</v>
      </c>
      <c r="P72" s="81">
        <f t="shared" si="12"/>
        <v>0</v>
      </c>
      <c r="R72" s="81">
        <f t="shared" si="12"/>
        <v>0</v>
      </c>
      <c r="S72" s="81"/>
      <c r="T72" s="81">
        <f t="shared" si="13"/>
        <v>0</v>
      </c>
      <c r="U72" s="81"/>
      <c r="V72" s="81">
        <f t="shared" si="14"/>
        <v>0</v>
      </c>
      <c r="X72" s="81">
        <f t="shared" si="10"/>
        <v>0</v>
      </c>
      <c r="Z72" s="68"/>
      <c r="AB72" s="85"/>
    </row>
    <row r="73" spans="2:37" ht="12.75" x14ac:dyDescent="0.2">
      <c r="B73" s="129">
        <f>B72+1</f>
        <v>44</v>
      </c>
      <c r="D73" s="58" t="s">
        <v>115</v>
      </c>
      <c r="F73" s="70">
        <f t="shared" si="11"/>
        <v>0</v>
      </c>
      <c r="H73" s="70"/>
      <c r="K73" s="60">
        <v>0</v>
      </c>
      <c r="L73" s="70">
        <f t="shared" si="16"/>
        <v>0</v>
      </c>
      <c r="N73" s="129"/>
      <c r="O73" s="64">
        <v>0</v>
      </c>
      <c r="P73" s="81">
        <f t="shared" si="12"/>
        <v>0</v>
      </c>
      <c r="R73" s="81">
        <f t="shared" si="12"/>
        <v>0</v>
      </c>
      <c r="S73" s="81"/>
      <c r="T73" s="81">
        <f t="shared" si="13"/>
        <v>0</v>
      </c>
      <c r="U73" s="81"/>
      <c r="V73" s="81">
        <f t="shared" si="14"/>
        <v>0</v>
      </c>
      <c r="X73" s="81">
        <f t="shared" si="10"/>
        <v>0</v>
      </c>
      <c r="Z73" s="68"/>
      <c r="AB73" s="85"/>
    </row>
    <row r="74" spans="2:37" ht="12.75" x14ac:dyDescent="0.2">
      <c r="B74" s="129">
        <f>B73+1</f>
        <v>45</v>
      </c>
      <c r="D74" s="58" t="s">
        <v>116</v>
      </c>
      <c r="F74" s="70">
        <f t="shared" si="11"/>
        <v>477.03131475162303</v>
      </c>
      <c r="H74" s="70"/>
      <c r="K74" s="60">
        <v>0</v>
      </c>
      <c r="L74" s="70">
        <f t="shared" si="16"/>
        <v>477.03131475162303</v>
      </c>
      <c r="N74" s="129"/>
      <c r="O74" s="64">
        <v>0</v>
      </c>
      <c r="P74" s="81">
        <f t="shared" si="12"/>
        <v>477.03131475162303</v>
      </c>
      <c r="R74" s="81">
        <f t="shared" si="12"/>
        <v>0</v>
      </c>
      <c r="S74" s="81"/>
      <c r="T74" s="81">
        <f t="shared" si="13"/>
        <v>0</v>
      </c>
      <c r="U74" s="81"/>
      <c r="V74" s="81">
        <f t="shared" si="14"/>
        <v>0</v>
      </c>
      <c r="X74" s="81">
        <f t="shared" si="10"/>
        <v>477.03131475162303</v>
      </c>
      <c r="Z74" s="68"/>
      <c r="AB74" s="85"/>
    </row>
    <row r="75" spans="2:37" ht="12.75" x14ac:dyDescent="0.2">
      <c r="B75" s="129">
        <f t="shared" si="15"/>
        <v>46</v>
      </c>
      <c r="D75" s="58" t="s">
        <v>131</v>
      </c>
      <c r="F75" s="72">
        <f>SUM(F62:F74)</f>
        <v>659840.44189868239</v>
      </c>
      <c r="H75" s="72">
        <f>SUM(H62:H74)</f>
        <v>18838.596211700387</v>
      </c>
      <c r="L75" s="72">
        <f>SUM(L62:L74)</f>
        <v>641001.84568698192</v>
      </c>
      <c r="P75" s="87">
        <f>SUM(P62:P74)</f>
        <v>449639.82948000531</v>
      </c>
      <c r="Q75" s="88"/>
      <c r="R75" s="87">
        <f>SUM(R62:R74)</f>
        <v>193752.89672902715</v>
      </c>
      <c r="S75" s="85"/>
      <c r="T75" s="87">
        <f>SUM(T62:T74)</f>
        <v>16447.71568964998</v>
      </c>
      <c r="U75" s="85"/>
      <c r="V75" s="87">
        <f>SUM(V62:V74)</f>
        <v>0</v>
      </c>
      <c r="W75" s="129"/>
      <c r="X75" s="87">
        <f>SUM(X62:X74)</f>
        <v>659840.44189868239</v>
      </c>
      <c r="Y75" s="82"/>
      <c r="Z75" s="68"/>
      <c r="AB75" s="85"/>
    </row>
    <row r="76" spans="2:37" ht="12.75" x14ac:dyDescent="0.2">
      <c r="W76" s="129"/>
      <c r="Z76" s="68"/>
      <c r="AB76" s="85"/>
    </row>
    <row r="77" spans="2:37" ht="12.75" x14ac:dyDescent="0.2">
      <c r="B77" s="129">
        <f>B75+1</f>
        <v>47</v>
      </c>
      <c r="D77" s="58" t="s">
        <v>119</v>
      </c>
      <c r="F77" s="70">
        <f>F33+F55</f>
        <v>21591.256497628456</v>
      </c>
      <c r="H77" s="70"/>
      <c r="K77" s="60">
        <v>0</v>
      </c>
      <c r="L77" s="70">
        <f t="shared" ref="L77" si="17">F77-H77</f>
        <v>21591.256497628456</v>
      </c>
      <c r="N77" s="129"/>
      <c r="O77" s="64">
        <v>0</v>
      </c>
      <c r="P77" s="81">
        <f>P33+P55</f>
        <v>15715.786408256979</v>
      </c>
      <c r="R77" s="81">
        <f>R33+R55</f>
        <v>5415.728034098388</v>
      </c>
      <c r="S77" s="81"/>
      <c r="T77" s="81">
        <f>T33+T55</f>
        <v>459.74205527308794</v>
      </c>
      <c r="U77" s="81"/>
      <c r="V77" s="81">
        <f>V33+V55</f>
        <v>0</v>
      </c>
      <c r="X77" s="81">
        <f t="shared" ref="X77" si="18">P77+R77+T77+V77</f>
        <v>21591.256497628456</v>
      </c>
      <c r="Z77" s="68"/>
      <c r="AB77" s="85"/>
    </row>
    <row r="78" spans="2:37" ht="12.75" x14ac:dyDescent="0.2">
      <c r="W78" s="129"/>
      <c r="Z78" s="68"/>
      <c r="AB78" s="85"/>
    </row>
    <row r="79" spans="2:37" ht="12.75" x14ac:dyDescent="0.2">
      <c r="B79" s="129">
        <f>B77+1</f>
        <v>48</v>
      </c>
      <c r="D79" s="58" t="s">
        <v>132</v>
      </c>
      <c r="F79" s="72">
        <f>F75+F77</f>
        <v>681431.69839631079</v>
      </c>
      <c r="H79" s="72">
        <f>H75+H77</f>
        <v>18838.596211700387</v>
      </c>
      <c r="L79" s="72">
        <f>L75+L77</f>
        <v>662593.10218461032</v>
      </c>
      <c r="P79" s="89">
        <f>P75+P77</f>
        <v>465355.61588826228</v>
      </c>
      <c r="Q79" s="83"/>
      <c r="R79" s="89">
        <f>R75+R77</f>
        <v>199168.62476312555</v>
      </c>
      <c r="S79" s="82"/>
      <c r="T79" s="89">
        <f>T75+T77</f>
        <v>16907.457744923067</v>
      </c>
      <c r="U79" s="82"/>
      <c r="V79" s="89">
        <f>V75+V77</f>
        <v>0</v>
      </c>
      <c r="W79" s="129"/>
      <c r="X79" s="89">
        <f>X75+X77</f>
        <v>681431.69839631079</v>
      </c>
      <c r="Z79" s="68"/>
      <c r="AA79" s="82"/>
      <c r="AB79" s="85"/>
    </row>
    <row r="80" spans="2:37" ht="12.75" x14ac:dyDescent="0.2">
      <c r="D80" s="66"/>
      <c r="F80" s="67"/>
      <c r="H80" s="67"/>
      <c r="L80" s="67"/>
      <c r="W80" s="129"/>
      <c r="Z80" s="68"/>
      <c r="AB80" s="85"/>
    </row>
    <row r="81" spans="2:29" ht="12.75" x14ac:dyDescent="0.2">
      <c r="E81" s="66"/>
      <c r="W81" s="129"/>
      <c r="Z81" s="68"/>
      <c r="AB81" s="85"/>
    </row>
    <row r="82" spans="2:29" ht="12.75" x14ac:dyDescent="0.2">
      <c r="D82" s="66" t="s">
        <v>133</v>
      </c>
      <c r="F82" s="67"/>
      <c r="H82" s="67"/>
      <c r="L82" s="67"/>
      <c r="W82" s="129"/>
      <c r="Z82" s="68"/>
      <c r="AB82" s="85"/>
    </row>
    <row r="83" spans="2:29" ht="12.75" x14ac:dyDescent="0.2">
      <c r="W83" s="129"/>
      <c r="Z83" s="68"/>
      <c r="AB83" s="85"/>
    </row>
    <row r="84" spans="2:29" ht="12.75" x14ac:dyDescent="0.2">
      <c r="B84" s="129">
        <f>B79+1</f>
        <v>49</v>
      </c>
      <c r="D84" s="58" t="s">
        <v>134</v>
      </c>
      <c r="F84" s="70">
        <v>4345.1165095733522</v>
      </c>
      <c r="H84" s="70"/>
      <c r="K84" s="60">
        <v>0</v>
      </c>
      <c r="L84" s="70">
        <f t="shared" ref="L84:L88" si="19">F84-H84</f>
        <v>4345.1165095733522</v>
      </c>
      <c r="N84" s="129" t="s">
        <v>243</v>
      </c>
      <c r="O84" s="64">
        <v>51</v>
      </c>
      <c r="P84" s="81">
        <v>3302.8851709377354</v>
      </c>
      <c r="R84" s="81">
        <v>960.67912742427245</v>
      </c>
      <c r="S84" s="81"/>
      <c r="T84" s="81">
        <v>81.552211211344584</v>
      </c>
      <c r="U84" s="81"/>
      <c r="V84" s="81">
        <v>0</v>
      </c>
      <c r="X84" s="81">
        <f t="shared" ref="X84:X88" si="20">P84+R84+T84+V84</f>
        <v>4345.1165095733531</v>
      </c>
      <c r="Z84" s="68"/>
      <c r="AB84" s="85"/>
    </row>
    <row r="85" spans="2:29" ht="12.75" x14ac:dyDescent="0.2">
      <c r="B85" s="129">
        <f>B84+1</f>
        <v>50</v>
      </c>
      <c r="D85" s="58" t="s">
        <v>136</v>
      </c>
      <c r="F85" s="70">
        <v>-206.16452215560537</v>
      </c>
      <c r="H85" s="70"/>
      <c r="K85" s="60">
        <v>0</v>
      </c>
      <c r="L85" s="70">
        <f t="shared" si="19"/>
        <v>-206.16452215560537</v>
      </c>
      <c r="N85" s="129" t="s">
        <v>243</v>
      </c>
      <c r="O85" s="64">
        <v>51</v>
      </c>
      <c r="P85" s="81">
        <v>-156.71334508544044</v>
      </c>
      <c r="R85" s="81">
        <v>-45.581735912930995</v>
      </c>
      <c r="S85" s="81"/>
      <c r="T85" s="81">
        <v>-3.8694411572339513</v>
      </c>
      <c r="U85" s="81"/>
      <c r="V85" s="81">
        <v>0</v>
      </c>
      <c r="X85" s="81">
        <f t="shared" si="20"/>
        <v>-206.16452215560537</v>
      </c>
      <c r="Z85" s="68"/>
      <c r="AB85" s="85"/>
    </row>
    <row r="86" spans="2:29" ht="12.75" x14ac:dyDescent="0.2">
      <c r="B86" s="129">
        <f t="shared" ref="B86:B89" si="21">B85+1</f>
        <v>51</v>
      </c>
      <c r="D86" s="58" t="s">
        <v>137</v>
      </c>
      <c r="F86" s="70">
        <v>-2444.2915726439505</v>
      </c>
      <c r="H86" s="70"/>
      <c r="K86" s="60">
        <v>0</v>
      </c>
      <c r="L86" s="70">
        <f t="shared" si="19"/>
        <v>-2444.2915726439505</v>
      </c>
      <c r="N86" s="129" t="s">
        <v>243</v>
      </c>
      <c r="O86" s="64">
        <v>51</v>
      </c>
      <c r="P86" s="81">
        <v>-1857.9972184742385</v>
      </c>
      <c r="R86" s="81">
        <v>-540.41816600417496</v>
      </c>
      <c r="S86" s="81"/>
      <c r="T86" s="81">
        <v>-45.876188165537137</v>
      </c>
      <c r="U86" s="81"/>
      <c r="V86" s="81">
        <v>0</v>
      </c>
      <c r="X86" s="81">
        <f t="shared" si="20"/>
        <v>-2444.2915726439505</v>
      </c>
      <c r="Z86" s="68"/>
      <c r="AB86" s="85"/>
    </row>
    <row r="87" spans="2:29" ht="12.75" x14ac:dyDescent="0.2">
      <c r="B87" s="129">
        <f t="shared" si="21"/>
        <v>52</v>
      </c>
      <c r="D87" s="58" t="s">
        <v>138</v>
      </c>
      <c r="F87" s="70">
        <v>450894.64997650369</v>
      </c>
      <c r="H87" s="70"/>
      <c r="K87" s="60">
        <v>0</v>
      </c>
      <c r="L87" s="70">
        <f t="shared" si="19"/>
        <v>450894.64997650369</v>
      </c>
      <c r="N87" s="129" t="s">
        <v>244</v>
      </c>
      <c r="O87" s="64">
        <v>30</v>
      </c>
      <c r="P87" s="81">
        <v>0</v>
      </c>
      <c r="R87" s="81">
        <v>411482.44165298209</v>
      </c>
      <c r="S87" s="81"/>
      <c r="T87" s="81">
        <v>39412.208323521612</v>
      </c>
      <c r="U87" s="81"/>
      <c r="V87" s="81">
        <v>0</v>
      </c>
      <c r="X87" s="81">
        <f t="shared" si="20"/>
        <v>450894.64997650369</v>
      </c>
      <c r="Z87" s="68"/>
      <c r="AB87" s="85"/>
    </row>
    <row r="88" spans="2:29" ht="12.75" x14ac:dyDescent="0.2">
      <c r="B88" s="129">
        <f t="shared" si="21"/>
        <v>53</v>
      </c>
      <c r="D88" s="58" t="s">
        <v>139</v>
      </c>
      <c r="F88" s="70">
        <v>-5295.833184271617</v>
      </c>
      <c r="H88" s="70"/>
      <c r="K88" s="60">
        <v>0</v>
      </c>
      <c r="L88" s="70">
        <f t="shared" si="19"/>
        <v>-5295.833184271617</v>
      </c>
      <c r="N88" s="129" t="s">
        <v>243</v>
      </c>
      <c r="O88" s="64">
        <v>51</v>
      </c>
      <c r="P88" s="81">
        <v>-4025.56038567725</v>
      </c>
      <c r="R88" s="81">
        <v>-1170.8768663029741</v>
      </c>
      <c r="S88" s="81"/>
      <c r="T88" s="81">
        <v>-99.395932291392924</v>
      </c>
      <c r="U88" s="81"/>
      <c r="V88" s="81">
        <v>0</v>
      </c>
      <c r="X88" s="81">
        <f t="shared" si="20"/>
        <v>-5295.833184271617</v>
      </c>
      <c r="Z88" s="68"/>
      <c r="AB88" s="85"/>
    </row>
    <row r="89" spans="2:29" ht="12.75" x14ac:dyDescent="0.2">
      <c r="B89" s="129">
        <f t="shared" si="21"/>
        <v>54</v>
      </c>
      <c r="D89" s="58" t="s">
        <v>140</v>
      </c>
      <c r="F89" s="72">
        <f>SUM(F82:F88)</f>
        <v>447293.47720700584</v>
      </c>
      <c r="H89" s="72">
        <f>SUM(H82:H88)</f>
        <v>0</v>
      </c>
      <c r="L89" s="72">
        <f>SUM(L82:L88)</f>
        <v>447293.47720700584</v>
      </c>
      <c r="P89" s="87">
        <f>SUM(P82:P88)</f>
        <v>-2737.3857782991936</v>
      </c>
      <c r="Q89" s="88"/>
      <c r="R89" s="87">
        <f>SUM(R82:R88)</f>
        <v>410686.2440121863</v>
      </c>
      <c r="S89" s="88"/>
      <c r="T89" s="87">
        <f>SUM(T82:T88)</f>
        <v>39344.618973118791</v>
      </c>
      <c r="U89" s="88"/>
      <c r="V89" s="90">
        <f>SUM(V82:V88)</f>
        <v>0</v>
      </c>
      <c r="W89" s="129"/>
      <c r="X89" s="87">
        <f>SUM(X82:X88)</f>
        <v>447293.47720700584</v>
      </c>
      <c r="Z89" s="68"/>
      <c r="AB89" s="85"/>
      <c r="AC89" s="75"/>
    </row>
    <row r="90" spans="2:29" ht="12.75" x14ac:dyDescent="0.2">
      <c r="W90" s="129"/>
      <c r="X90" s="82"/>
      <c r="Z90" s="68"/>
      <c r="AB90" s="85"/>
      <c r="AC90" s="91"/>
    </row>
    <row r="91" spans="2:29" ht="12.75" x14ac:dyDescent="0.2">
      <c r="X91" s="82"/>
      <c r="Z91" s="68"/>
      <c r="AB91" s="85"/>
      <c r="AC91" s="75"/>
    </row>
    <row r="92" spans="2:29" ht="12.75" x14ac:dyDescent="0.2">
      <c r="B92" s="129">
        <f>B89+1</f>
        <v>55</v>
      </c>
      <c r="D92" s="58" t="s">
        <v>141</v>
      </c>
      <c r="F92" s="72">
        <f>F79+F89</f>
        <v>1128725.1756033166</v>
      </c>
      <c r="H92" s="72">
        <f>H79+H89</f>
        <v>18838.596211700387</v>
      </c>
      <c r="L92" s="72">
        <f>L79+L89</f>
        <v>1109886.5793916162</v>
      </c>
      <c r="P92" s="89">
        <f>P79+P89</f>
        <v>462618.2301099631</v>
      </c>
      <c r="Q92" s="82"/>
      <c r="R92" s="89">
        <f>R79+R89</f>
        <v>609854.86877531186</v>
      </c>
      <c r="S92" s="82"/>
      <c r="T92" s="89">
        <f>T79+T89</f>
        <v>56252.076718041862</v>
      </c>
      <c r="U92" s="82"/>
      <c r="V92" s="89">
        <f>V79+V89</f>
        <v>0</v>
      </c>
      <c r="W92" s="82"/>
      <c r="X92" s="89">
        <f>X79+X89</f>
        <v>1128725.1756033166</v>
      </c>
      <c r="Z92" s="68"/>
      <c r="AA92" s="82"/>
      <c r="AB92" s="85"/>
      <c r="AC92" s="75"/>
    </row>
    <row r="93" spans="2:29" ht="12.75" x14ac:dyDescent="0.2">
      <c r="Z93" s="68"/>
      <c r="AB93" s="85"/>
      <c r="AC93" s="75"/>
    </row>
    <row r="94" spans="2:29" ht="12.75" x14ac:dyDescent="0.2">
      <c r="Z94" s="68"/>
      <c r="AB94" s="85"/>
    </row>
    <row r="95" spans="2:29" ht="12.75" x14ac:dyDescent="0.2">
      <c r="B95" s="129">
        <f>B92+1</f>
        <v>56</v>
      </c>
      <c r="D95" s="58" t="s">
        <v>142</v>
      </c>
      <c r="F95" s="76">
        <v>6.0821321807016528E-2</v>
      </c>
      <c r="G95" s="77"/>
      <c r="H95" s="76">
        <v>6.0821321807016528E-2</v>
      </c>
      <c r="I95" s="77"/>
      <c r="J95" s="77"/>
      <c r="K95" s="77"/>
      <c r="L95" s="76">
        <v>6.0821321807016528E-2</v>
      </c>
      <c r="M95" s="111"/>
      <c r="N95" s="111"/>
      <c r="O95" s="112"/>
      <c r="P95" s="113">
        <f>$F$95</f>
        <v>6.0821321807016528E-2</v>
      </c>
      <c r="Q95" s="111"/>
      <c r="R95" s="113">
        <f>$F$95</f>
        <v>6.0821321807016528E-2</v>
      </c>
      <c r="S95" s="111"/>
      <c r="T95" s="113">
        <f>$F$95</f>
        <v>6.0821321807016528E-2</v>
      </c>
      <c r="U95" s="111"/>
      <c r="V95" s="113">
        <f>$F$95</f>
        <v>6.0821321807016528E-2</v>
      </c>
      <c r="W95" s="92"/>
      <c r="X95" s="92">
        <f>V95</f>
        <v>6.0821321807016528E-2</v>
      </c>
      <c r="Z95" s="68"/>
      <c r="AB95" s="85"/>
    </row>
    <row r="96" spans="2:29" ht="12.75" x14ac:dyDescent="0.2">
      <c r="Z96" s="68"/>
      <c r="AB96" s="85"/>
    </row>
    <row r="97" spans="2:28" ht="12.75" x14ac:dyDescent="0.2">
      <c r="B97" s="129">
        <f>B95+1</f>
        <v>57</v>
      </c>
      <c r="D97" s="58" t="s">
        <v>143</v>
      </c>
      <c r="F97" s="72">
        <f>F92*F95</f>
        <v>68650.557137050564</v>
      </c>
      <c r="H97" s="72">
        <f>H92*H95</f>
        <v>1145.7883225842718</v>
      </c>
      <c r="L97" s="72">
        <f>L92*L95</f>
        <v>67504.768814466282</v>
      </c>
      <c r="P97" s="89">
        <f>P92*P95</f>
        <v>28137.05224731049</v>
      </c>
      <c r="R97" s="89">
        <f>R92*R95</f>
        <v>37092.179229359077</v>
      </c>
      <c r="T97" s="89">
        <f>T92*T95</f>
        <v>3421.3256603810064</v>
      </c>
      <c r="V97" s="89">
        <f>V92*V95</f>
        <v>0</v>
      </c>
      <c r="X97" s="89">
        <f t="shared" ref="X97" si="22">P97+R97+T97+V97</f>
        <v>68650.557137050564</v>
      </c>
      <c r="Z97" s="68"/>
      <c r="AB97" s="85"/>
    </row>
    <row r="98" spans="2:28" ht="12.75" x14ac:dyDescent="0.2">
      <c r="F98" s="70"/>
      <c r="H98" s="70"/>
      <c r="L98" s="70"/>
      <c r="Z98" s="68"/>
      <c r="AB98" s="85"/>
    </row>
    <row r="99" spans="2:28" ht="12.75" x14ac:dyDescent="0.2">
      <c r="F99" s="70"/>
      <c r="H99" s="70"/>
      <c r="L99" s="70"/>
      <c r="Z99" s="68"/>
    </row>
    <row r="100" spans="2:28" ht="12.75" x14ac:dyDescent="0.2">
      <c r="D100" s="66" t="s">
        <v>21</v>
      </c>
      <c r="Z100" s="68"/>
    </row>
    <row r="101" spans="2:28" ht="12.75" x14ac:dyDescent="0.2">
      <c r="Z101" s="68"/>
    </row>
    <row r="102" spans="2:28" ht="12.75" x14ac:dyDescent="0.2">
      <c r="B102" s="129">
        <f>B97+1</f>
        <v>58</v>
      </c>
      <c r="D102" s="58" t="s">
        <v>144</v>
      </c>
      <c r="F102" s="70">
        <v>24853.346732706683</v>
      </c>
      <c r="H102" s="70"/>
      <c r="K102" s="60">
        <v>0</v>
      </c>
      <c r="L102" s="70">
        <f t="shared" ref="L102:L104" si="23">F102-H102</f>
        <v>24853.346732706683</v>
      </c>
      <c r="N102" s="129" t="s">
        <v>245</v>
      </c>
      <c r="O102" s="64">
        <v>42</v>
      </c>
      <c r="P102" s="81">
        <v>18544.471545173583</v>
      </c>
      <c r="R102" s="81">
        <v>5815.2201776259453</v>
      </c>
      <c r="S102" s="81"/>
      <c r="T102" s="81">
        <v>493.65500990715259</v>
      </c>
      <c r="U102" s="81"/>
      <c r="V102" s="81">
        <v>0</v>
      </c>
      <c r="X102" s="81">
        <f t="shared" ref="X102:X103" si="24">P102+R102+T102+V102</f>
        <v>24853.346732706683</v>
      </c>
      <c r="Z102" s="68"/>
      <c r="AB102" s="85"/>
    </row>
    <row r="103" spans="2:28" ht="12.75" x14ac:dyDescent="0.2">
      <c r="B103" s="129">
        <f>B102+1</f>
        <v>59</v>
      </c>
      <c r="D103" s="58" t="s">
        <v>119</v>
      </c>
      <c r="F103" s="70">
        <v>3002.3106592115464</v>
      </c>
      <c r="H103" s="70"/>
      <c r="K103" s="60">
        <v>0</v>
      </c>
      <c r="L103" s="70">
        <f t="shared" si="23"/>
        <v>3002.3106592115464</v>
      </c>
      <c r="N103" s="129" t="s">
        <v>240</v>
      </c>
      <c r="O103" s="64">
        <v>45</v>
      </c>
      <c r="P103" s="81">
        <v>2185.3139050330137</v>
      </c>
      <c r="R103" s="81">
        <v>753.06863247862952</v>
      </c>
      <c r="S103" s="81"/>
      <c r="T103" s="81">
        <v>63.928121699903116</v>
      </c>
      <c r="U103" s="81"/>
      <c r="V103" s="81">
        <v>0</v>
      </c>
      <c r="X103" s="81">
        <f t="shared" si="24"/>
        <v>3002.310659211546</v>
      </c>
      <c r="Z103" s="68"/>
    </row>
    <row r="104" spans="2:28" ht="12.75" x14ac:dyDescent="0.2">
      <c r="B104" s="129">
        <f>B103+1</f>
        <v>60</v>
      </c>
      <c r="D104" s="58" t="s">
        <v>146</v>
      </c>
      <c r="F104" s="72">
        <v>27855.65739191823</v>
      </c>
      <c r="H104" s="72"/>
      <c r="L104" s="72">
        <f t="shared" si="23"/>
        <v>27855.65739191823</v>
      </c>
      <c r="P104" s="89">
        <f>P103+P102</f>
        <v>20729.785450206597</v>
      </c>
      <c r="R104" s="89">
        <f>R103+R102</f>
        <v>6568.2888101045746</v>
      </c>
      <c r="T104" s="89">
        <f>T103+T102</f>
        <v>557.58313160705575</v>
      </c>
      <c r="V104" s="89">
        <f>V103+V102</f>
        <v>0</v>
      </c>
      <c r="X104" s="87">
        <f>P104+R104+T104+V104</f>
        <v>27855.657391918226</v>
      </c>
      <c r="Z104" s="68"/>
    </row>
    <row r="105" spans="2:28" ht="12.75" x14ac:dyDescent="0.2">
      <c r="Z105" s="68"/>
    </row>
    <row r="106" spans="2:28" ht="12.75" x14ac:dyDescent="0.2">
      <c r="D106" s="66" t="s">
        <v>147</v>
      </c>
      <c r="F106" s="70"/>
      <c r="H106" s="70"/>
      <c r="L106" s="70"/>
      <c r="Z106" s="68"/>
    </row>
    <row r="107" spans="2:28" ht="12.75" x14ac:dyDescent="0.2">
      <c r="F107" s="70"/>
      <c r="H107" s="70"/>
      <c r="L107" s="70"/>
      <c r="Z107" s="68"/>
    </row>
    <row r="108" spans="2:28" ht="12.75" x14ac:dyDescent="0.2">
      <c r="B108" s="129">
        <f>B104+1</f>
        <v>61</v>
      </c>
      <c r="D108" s="58" t="s">
        <v>148</v>
      </c>
      <c r="F108" s="70">
        <v>8859.1519217401892</v>
      </c>
      <c r="H108" s="70"/>
      <c r="K108" s="60">
        <v>0</v>
      </c>
      <c r="L108" s="70">
        <f t="shared" ref="L108:L110" si="25">F108-H108</f>
        <v>8859.1519217401892</v>
      </c>
      <c r="N108" s="129" t="s">
        <v>246</v>
      </c>
      <c r="O108" s="64">
        <v>60</v>
      </c>
      <c r="P108" s="81">
        <v>3631.0036055677406</v>
      </c>
      <c r="R108" s="81">
        <v>4786.6363305005189</v>
      </c>
      <c r="S108" s="81"/>
      <c r="T108" s="81">
        <v>441.51198567192898</v>
      </c>
      <c r="U108" s="81"/>
      <c r="V108" s="81">
        <v>0</v>
      </c>
      <c r="X108" s="81">
        <f t="shared" ref="X108:X109" si="26">P108+R108+T108+V108</f>
        <v>8859.1519217401874</v>
      </c>
      <c r="Z108" s="68"/>
      <c r="AB108" s="85"/>
    </row>
    <row r="109" spans="2:28" ht="12.75" x14ac:dyDescent="0.2">
      <c r="B109" s="129">
        <f>B108+1</f>
        <v>62</v>
      </c>
      <c r="D109" s="58" t="s">
        <v>150</v>
      </c>
      <c r="F109" s="70">
        <v>4332.8583914291694</v>
      </c>
      <c r="H109" s="70"/>
      <c r="K109" s="60">
        <v>0</v>
      </c>
      <c r="L109" s="70">
        <f t="shared" si="25"/>
        <v>4332.8583914291694</v>
      </c>
      <c r="N109" s="129" t="s">
        <v>247</v>
      </c>
      <c r="O109" s="64">
        <v>57</v>
      </c>
      <c r="P109" s="81">
        <v>4268.143739508665</v>
      </c>
      <c r="R109" s="81">
        <v>59.650878872959638</v>
      </c>
      <c r="S109" s="81"/>
      <c r="T109" s="81">
        <v>5.0637730475448528</v>
      </c>
      <c r="U109" s="81"/>
      <c r="V109" s="81">
        <v>0</v>
      </c>
      <c r="X109" s="81">
        <f t="shared" si="26"/>
        <v>4332.8583914291694</v>
      </c>
      <c r="Z109" s="68"/>
      <c r="AB109" s="85"/>
    </row>
    <row r="110" spans="2:28" ht="12.75" x14ac:dyDescent="0.2">
      <c r="B110" s="129">
        <f>B109+1</f>
        <v>63</v>
      </c>
      <c r="D110" s="58" t="s">
        <v>152</v>
      </c>
      <c r="F110" s="72">
        <v>13192.010313169358</v>
      </c>
      <c r="H110" s="72"/>
      <c r="L110" s="72">
        <f t="shared" si="25"/>
        <v>13192.010313169358</v>
      </c>
      <c r="P110" s="89">
        <f>P109+P108</f>
        <v>7899.1473450764061</v>
      </c>
      <c r="R110" s="89">
        <f>R109+R108</f>
        <v>4846.2872093734786</v>
      </c>
      <c r="T110" s="89">
        <f>T109+T108</f>
        <v>446.57575871947381</v>
      </c>
      <c r="V110" s="89">
        <f>V109+V108</f>
        <v>0</v>
      </c>
      <c r="X110" s="87">
        <f>P110+R110+T110+V110</f>
        <v>13192.010313169358</v>
      </c>
      <c r="Z110" s="68"/>
    </row>
    <row r="111" spans="2:28" ht="12.75" x14ac:dyDescent="0.2">
      <c r="Z111" s="68"/>
    </row>
    <row r="112" spans="2:28" ht="12.75" x14ac:dyDescent="0.2">
      <c r="Z112" s="68"/>
    </row>
    <row r="113" spans="2:40" ht="12.75" x14ac:dyDescent="0.2">
      <c r="D113" s="66" t="s">
        <v>153</v>
      </c>
      <c r="Z113" s="68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</row>
    <row r="114" spans="2:40" ht="12.75" x14ac:dyDescent="0.2">
      <c r="Z114" s="68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</row>
    <row r="115" spans="2:40" ht="12.75" x14ac:dyDescent="0.2">
      <c r="D115" s="58" t="s">
        <v>8</v>
      </c>
      <c r="P115" s="81"/>
      <c r="R115" s="81"/>
      <c r="S115" s="81"/>
      <c r="T115" s="81"/>
      <c r="U115" s="81"/>
      <c r="V115" s="81"/>
      <c r="X115" s="81"/>
      <c r="Z115" s="68"/>
      <c r="AB115" s="85"/>
    </row>
    <row r="116" spans="2:40" ht="12.75" x14ac:dyDescent="0.2">
      <c r="B116" s="129">
        <f>B110+1</f>
        <v>64</v>
      </c>
      <c r="D116" s="78" t="s">
        <v>154</v>
      </c>
      <c r="F116" s="70">
        <v>0</v>
      </c>
      <c r="H116" s="71"/>
      <c r="K116" s="60">
        <v>0</v>
      </c>
      <c r="L116" s="70">
        <f>F116-H116</f>
        <v>0</v>
      </c>
      <c r="O116" s="64">
        <v>0</v>
      </c>
      <c r="P116" s="81">
        <v>0</v>
      </c>
      <c r="R116" s="81">
        <v>0</v>
      </c>
      <c r="S116" s="81"/>
      <c r="T116" s="81">
        <v>0</v>
      </c>
      <c r="U116" s="81"/>
      <c r="V116" s="81">
        <v>0</v>
      </c>
      <c r="X116" s="81">
        <f t="shared" ref="X116:X131" si="27">P116+R116+T116+V116</f>
        <v>0</v>
      </c>
      <c r="Z116" s="68"/>
      <c r="AB116" s="85"/>
      <c r="AC116" s="75"/>
      <c r="AD116" s="93"/>
      <c r="AF116" s="70"/>
      <c r="AH116" s="70"/>
      <c r="AJ116" s="70"/>
      <c r="AL116" s="70"/>
      <c r="AN116" s="70"/>
    </row>
    <row r="117" spans="2:40" ht="12.75" x14ac:dyDescent="0.2">
      <c r="B117" s="129">
        <f t="shared" ref="B117:B122" si="28">B116+1</f>
        <v>65</v>
      </c>
      <c r="D117" s="78" t="s">
        <v>156</v>
      </c>
      <c r="F117" s="70">
        <v>5732.3451488280325</v>
      </c>
      <c r="H117" s="71"/>
      <c r="K117" s="60">
        <v>0</v>
      </c>
      <c r="L117" s="70">
        <f t="shared" ref="L117:L122" si="29">F117-H117</f>
        <v>5732.3451488280325</v>
      </c>
      <c r="N117" s="129" t="s">
        <v>248</v>
      </c>
      <c r="O117" s="64">
        <v>39</v>
      </c>
      <c r="P117" s="81">
        <v>0</v>
      </c>
      <c r="R117" s="81">
        <v>0</v>
      </c>
      <c r="S117" s="81"/>
      <c r="T117" s="81">
        <v>0</v>
      </c>
      <c r="U117" s="81"/>
      <c r="V117" s="81">
        <v>5732.3451488280325</v>
      </c>
      <c r="X117" s="81">
        <f t="shared" si="27"/>
        <v>5732.3451488280325</v>
      </c>
      <c r="Z117" s="68"/>
      <c r="AB117" s="85"/>
      <c r="AC117" s="75"/>
      <c r="AD117" s="93"/>
      <c r="AF117" s="70"/>
      <c r="AH117" s="70"/>
      <c r="AJ117" s="70"/>
      <c r="AL117" s="70"/>
      <c r="AN117" s="70"/>
    </row>
    <row r="118" spans="2:40" ht="12.75" x14ac:dyDescent="0.2">
      <c r="B118" s="129">
        <f t="shared" si="28"/>
        <v>66</v>
      </c>
      <c r="D118" s="78" t="s">
        <v>158</v>
      </c>
      <c r="F118" s="70">
        <v>7509.5133219631934</v>
      </c>
      <c r="H118" s="71"/>
      <c r="K118" s="60">
        <v>0</v>
      </c>
      <c r="L118" s="70">
        <f t="shared" si="29"/>
        <v>7509.5133219631934</v>
      </c>
      <c r="N118" s="129" t="s">
        <v>248</v>
      </c>
      <c r="O118" s="64">
        <v>39</v>
      </c>
      <c r="P118" s="81">
        <v>0</v>
      </c>
      <c r="R118" s="81">
        <v>0</v>
      </c>
      <c r="S118" s="81"/>
      <c r="T118" s="81">
        <v>0</v>
      </c>
      <c r="U118" s="81"/>
      <c r="V118" s="81">
        <v>7509.5133219631934</v>
      </c>
      <c r="X118" s="81">
        <f t="shared" si="27"/>
        <v>7509.5133219631934</v>
      </c>
      <c r="Z118" s="68"/>
      <c r="AB118" s="85"/>
      <c r="AC118" s="75"/>
      <c r="AD118" s="93"/>
      <c r="AF118" s="70"/>
      <c r="AH118" s="70"/>
      <c r="AJ118" s="70"/>
      <c r="AL118" s="70"/>
      <c r="AN118" s="70"/>
    </row>
    <row r="119" spans="2:40" ht="12.75" x14ac:dyDescent="0.2">
      <c r="B119" s="129">
        <f t="shared" si="28"/>
        <v>67</v>
      </c>
      <c r="D119" s="78" t="s">
        <v>160</v>
      </c>
      <c r="F119" s="70">
        <v>192.8819400195122</v>
      </c>
      <c r="H119" s="71"/>
      <c r="K119" s="60">
        <v>0</v>
      </c>
      <c r="L119" s="70">
        <f t="shared" si="29"/>
        <v>192.8819400195122</v>
      </c>
      <c r="N119" s="129" t="s">
        <v>248</v>
      </c>
      <c r="O119" s="64">
        <v>39</v>
      </c>
      <c r="P119" s="81">
        <v>0</v>
      </c>
      <c r="R119" s="81">
        <v>0</v>
      </c>
      <c r="S119" s="81"/>
      <c r="T119" s="81">
        <v>0</v>
      </c>
      <c r="U119" s="81"/>
      <c r="V119" s="81">
        <v>192.8819400195122</v>
      </c>
      <c r="X119" s="81">
        <f t="shared" si="27"/>
        <v>192.8819400195122</v>
      </c>
      <c r="Z119" s="68"/>
      <c r="AB119" s="85"/>
      <c r="AC119" s="75"/>
      <c r="AD119" s="93"/>
      <c r="AF119" s="70"/>
      <c r="AH119" s="70"/>
      <c r="AJ119" s="70"/>
      <c r="AL119" s="70"/>
      <c r="AN119" s="70"/>
    </row>
    <row r="120" spans="2:40" ht="12.75" x14ac:dyDescent="0.2">
      <c r="B120" s="129">
        <f t="shared" si="28"/>
        <v>68</v>
      </c>
      <c r="D120" s="78" t="s">
        <v>162</v>
      </c>
      <c r="F120" s="70">
        <v>13946.739835347375</v>
      </c>
      <c r="H120" s="70">
        <v>700.84706149023225</v>
      </c>
      <c r="J120" s="19" t="s">
        <v>249</v>
      </c>
      <c r="K120" s="60">
        <v>21</v>
      </c>
      <c r="L120" s="70">
        <f t="shared" si="29"/>
        <v>13245.892773857142</v>
      </c>
      <c r="N120" s="129" t="s">
        <v>250</v>
      </c>
      <c r="O120" s="64">
        <v>33</v>
      </c>
      <c r="P120" s="81">
        <v>10261.28838620118</v>
      </c>
      <c r="R120" s="81">
        <v>2984.6043876559602</v>
      </c>
      <c r="S120" s="81"/>
      <c r="T120" s="81">
        <v>0</v>
      </c>
      <c r="U120" s="81"/>
      <c r="V120" s="81">
        <v>700.84706149023225</v>
      </c>
      <c r="X120" s="81">
        <f t="shared" si="27"/>
        <v>13946.739835347373</v>
      </c>
      <c r="Z120" s="68"/>
      <c r="AB120" s="85"/>
      <c r="AC120" s="75"/>
      <c r="AD120" s="93"/>
      <c r="AF120" s="70"/>
      <c r="AH120" s="70"/>
      <c r="AJ120" s="70"/>
      <c r="AL120" s="70"/>
      <c r="AN120" s="70"/>
    </row>
    <row r="121" spans="2:40" ht="12.75" x14ac:dyDescent="0.2">
      <c r="B121" s="129">
        <f t="shared" si="28"/>
        <v>69</v>
      </c>
      <c r="D121" s="78" t="s">
        <v>163</v>
      </c>
      <c r="F121" s="70"/>
      <c r="H121" s="71"/>
      <c r="J121" s="60"/>
      <c r="K121" s="60">
        <v>0</v>
      </c>
      <c r="L121" s="70"/>
      <c r="N121" s="129"/>
      <c r="O121" s="64">
        <v>0</v>
      </c>
      <c r="P121" s="81">
        <v>0</v>
      </c>
      <c r="R121" s="81">
        <v>0</v>
      </c>
      <c r="S121" s="81"/>
      <c r="T121" s="81">
        <v>0</v>
      </c>
      <c r="U121" s="81"/>
      <c r="V121" s="81">
        <v>0</v>
      </c>
      <c r="X121" s="81"/>
      <c r="Z121" s="68"/>
      <c r="AB121" s="85"/>
      <c r="AC121" s="75"/>
      <c r="AD121" s="93"/>
      <c r="AF121" s="70"/>
      <c r="AH121" s="70"/>
      <c r="AJ121" s="70"/>
      <c r="AL121" s="70"/>
      <c r="AN121" s="70"/>
    </row>
    <row r="122" spans="2:40" ht="12.75" x14ac:dyDescent="0.2">
      <c r="B122" s="129">
        <f t="shared" si="28"/>
        <v>70</v>
      </c>
      <c r="D122" s="78" t="s">
        <v>165</v>
      </c>
      <c r="F122" s="70">
        <v>0</v>
      </c>
      <c r="H122" s="71"/>
      <c r="J122" s="60"/>
      <c r="K122" s="60">
        <v>0</v>
      </c>
      <c r="L122" s="70">
        <f t="shared" si="29"/>
        <v>0</v>
      </c>
      <c r="N122" s="129"/>
      <c r="O122" s="64">
        <v>0</v>
      </c>
      <c r="P122" s="81">
        <v>0</v>
      </c>
      <c r="R122" s="81">
        <v>0</v>
      </c>
      <c r="S122" s="81"/>
      <c r="T122" s="81">
        <v>0</v>
      </c>
      <c r="U122" s="81"/>
      <c r="V122" s="81">
        <v>0</v>
      </c>
      <c r="X122" s="81">
        <f t="shared" si="27"/>
        <v>0</v>
      </c>
      <c r="Z122" s="68"/>
      <c r="AB122" s="85"/>
      <c r="AC122" s="75"/>
      <c r="AD122" s="93"/>
      <c r="AF122" s="70"/>
      <c r="AH122" s="70"/>
      <c r="AJ122" s="70"/>
      <c r="AL122" s="70"/>
      <c r="AN122" s="70"/>
    </row>
    <row r="123" spans="2:40" ht="12.75" x14ac:dyDescent="0.2">
      <c r="D123" s="58" t="s">
        <v>9</v>
      </c>
      <c r="N123" s="129"/>
      <c r="Z123" s="68"/>
      <c r="AB123" s="85"/>
      <c r="AF123" s="70"/>
      <c r="AH123" s="70"/>
      <c r="AJ123" s="70"/>
      <c r="AL123" s="70"/>
      <c r="AN123" s="70"/>
    </row>
    <row r="124" spans="2:40" ht="12.75" x14ac:dyDescent="0.2">
      <c r="B124" s="129">
        <f>B122+1</f>
        <v>71</v>
      </c>
      <c r="D124" s="78" t="s">
        <v>167</v>
      </c>
      <c r="F124" s="70">
        <v>1640.1810497976596</v>
      </c>
      <c r="H124" s="70">
        <v>1640.1810497976596</v>
      </c>
      <c r="J124" s="19" t="s">
        <v>251</v>
      </c>
      <c r="K124" s="60">
        <v>12</v>
      </c>
      <c r="L124" s="70">
        <f t="shared" ref="L124:L131" si="30">F124-H124</f>
        <v>0</v>
      </c>
      <c r="N124" s="129"/>
      <c r="O124" s="64">
        <v>0</v>
      </c>
      <c r="P124" s="81">
        <v>1640.1810497976596</v>
      </c>
      <c r="R124" s="81">
        <v>0</v>
      </c>
      <c r="S124" s="81"/>
      <c r="T124" s="81">
        <v>0</v>
      </c>
      <c r="U124" s="81"/>
      <c r="V124" s="81">
        <v>0</v>
      </c>
      <c r="X124" s="81">
        <f t="shared" si="27"/>
        <v>1640.1810497976596</v>
      </c>
      <c r="Z124" s="68"/>
      <c r="AB124" s="85"/>
      <c r="AC124" s="75"/>
      <c r="AD124" s="93"/>
      <c r="AF124" s="70"/>
      <c r="AH124" s="70"/>
      <c r="AJ124" s="70"/>
      <c r="AL124" s="70"/>
      <c r="AN124" s="70"/>
    </row>
    <row r="125" spans="2:40" ht="12.75" x14ac:dyDescent="0.2">
      <c r="B125" s="129">
        <f t="shared" ref="B125:B131" si="31">B124+1</f>
        <v>72</v>
      </c>
      <c r="D125" s="78" t="s">
        <v>168</v>
      </c>
      <c r="F125" s="70">
        <v>14117.785878445757</v>
      </c>
      <c r="H125" s="71"/>
      <c r="K125" s="60">
        <v>0</v>
      </c>
      <c r="L125" s="70">
        <f t="shared" si="30"/>
        <v>14117.785878445757</v>
      </c>
      <c r="N125" s="129" t="s">
        <v>252</v>
      </c>
      <c r="O125" s="64">
        <v>63</v>
      </c>
      <c r="P125" s="81">
        <v>9482.7879254386644</v>
      </c>
      <c r="R125" s="81">
        <v>4272.3199965731428</v>
      </c>
      <c r="S125" s="81"/>
      <c r="T125" s="81">
        <v>362.67795643394857</v>
      </c>
      <c r="U125" s="81"/>
      <c r="V125" s="81">
        <v>0</v>
      </c>
      <c r="X125" s="81">
        <f t="shared" si="27"/>
        <v>14117.785878445757</v>
      </c>
      <c r="Z125" s="68"/>
      <c r="AB125" s="85"/>
      <c r="AC125" s="75"/>
      <c r="AD125" s="93"/>
      <c r="AF125" s="70"/>
      <c r="AH125" s="70"/>
      <c r="AJ125" s="70"/>
      <c r="AL125" s="70"/>
      <c r="AN125" s="70"/>
    </row>
    <row r="126" spans="2:40" ht="12.75" x14ac:dyDescent="0.2">
      <c r="B126" s="129">
        <f t="shared" si="31"/>
        <v>73</v>
      </c>
      <c r="D126" s="78" t="s">
        <v>170</v>
      </c>
      <c r="F126" s="70">
        <v>1307.4095306239601</v>
      </c>
      <c r="H126" s="71"/>
      <c r="K126" s="60">
        <v>0</v>
      </c>
      <c r="L126" s="70">
        <f t="shared" si="30"/>
        <v>1307.4095306239601</v>
      </c>
      <c r="N126" s="129" t="s">
        <v>236</v>
      </c>
      <c r="O126" s="64">
        <v>24</v>
      </c>
      <c r="P126" s="81">
        <v>653.70476531198005</v>
      </c>
      <c r="R126" s="81">
        <v>602.55386712427594</v>
      </c>
      <c r="S126" s="81"/>
      <c r="T126" s="81">
        <v>51.150898187704144</v>
      </c>
      <c r="U126" s="81"/>
      <c r="V126" s="81">
        <v>0</v>
      </c>
      <c r="X126" s="81">
        <f t="shared" si="27"/>
        <v>1307.4095306239601</v>
      </c>
      <c r="Z126" s="68"/>
      <c r="AB126" s="85"/>
      <c r="AC126" s="75"/>
      <c r="AD126" s="93"/>
      <c r="AF126" s="70"/>
      <c r="AH126" s="70"/>
      <c r="AJ126" s="70"/>
      <c r="AL126" s="70"/>
      <c r="AN126" s="70"/>
    </row>
    <row r="127" spans="2:40" ht="12.75" x14ac:dyDescent="0.2">
      <c r="B127" s="129">
        <f t="shared" si="31"/>
        <v>74</v>
      </c>
      <c r="D127" s="78" t="s">
        <v>171</v>
      </c>
      <c r="F127" s="70">
        <v>1489.5035949216872</v>
      </c>
      <c r="H127" s="71"/>
      <c r="K127" s="60">
        <v>0</v>
      </c>
      <c r="L127" s="70">
        <f t="shared" si="30"/>
        <v>1489.5035949216872</v>
      </c>
      <c r="N127" s="129" t="s">
        <v>235</v>
      </c>
      <c r="O127" s="64">
        <v>27</v>
      </c>
      <c r="P127" s="81">
        <v>1489.5035949216872</v>
      </c>
      <c r="R127" s="81">
        <v>0</v>
      </c>
      <c r="S127" s="81"/>
      <c r="T127" s="81">
        <v>0</v>
      </c>
      <c r="U127" s="81"/>
      <c r="V127" s="81">
        <v>0</v>
      </c>
      <c r="X127" s="81">
        <f t="shared" si="27"/>
        <v>1489.5035949216872</v>
      </c>
      <c r="Z127" s="68"/>
      <c r="AB127" s="85"/>
      <c r="AC127" s="75"/>
      <c r="AD127" s="93"/>
      <c r="AF127" s="70"/>
      <c r="AH127" s="70"/>
      <c r="AJ127" s="70"/>
      <c r="AL127" s="70"/>
      <c r="AN127" s="70"/>
    </row>
    <row r="128" spans="2:40" ht="12.75" x14ac:dyDescent="0.2">
      <c r="B128" s="129">
        <f t="shared" si="31"/>
        <v>75</v>
      </c>
      <c r="D128" s="78" t="s">
        <v>102</v>
      </c>
      <c r="F128" s="70">
        <v>417.64292401249998</v>
      </c>
      <c r="H128" s="71"/>
      <c r="K128" s="60">
        <v>0</v>
      </c>
      <c r="L128" s="70">
        <f t="shared" si="30"/>
        <v>417.64292401249998</v>
      </c>
      <c r="N128" s="129" t="s">
        <v>235</v>
      </c>
      <c r="O128" s="64">
        <v>27</v>
      </c>
      <c r="P128" s="81">
        <v>417.64292401249998</v>
      </c>
      <c r="R128" s="81">
        <v>0</v>
      </c>
      <c r="S128" s="81"/>
      <c r="T128" s="81">
        <v>0</v>
      </c>
      <c r="U128" s="81"/>
      <c r="V128" s="81">
        <v>0</v>
      </c>
      <c r="X128" s="81">
        <f t="shared" si="27"/>
        <v>417.64292401249998</v>
      </c>
      <c r="Z128" s="68"/>
      <c r="AB128" s="85"/>
      <c r="AC128" s="75"/>
      <c r="AD128" s="93"/>
      <c r="AF128" s="70"/>
      <c r="AH128" s="70"/>
      <c r="AJ128" s="70"/>
      <c r="AL128" s="70"/>
      <c r="AN128" s="70"/>
    </row>
    <row r="129" spans="2:40" ht="12.75" x14ac:dyDescent="0.2">
      <c r="B129" s="129">
        <f t="shared" si="31"/>
        <v>76</v>
      </c>
      <c r="D129" s="78" t="s">
        <v>173</v>
      </c>
      <c r="F129" s="70">
        <v>191.86462860127</v>
      </c>
      <c r="H129" s="71"/>
      <c r="K129" s="60">
        <v>0</v>
      </c>
      <c r="L129" s="70">
        <f t="shared" si="30"/>
        <v>191.86462860127</v>
      </c>
      <c r="N129" s="129" t="s">
        <v>235</v>
      </c>
      <c r="O129" s="64">
        <v>27</v>
      </c>
      <c r="P129" s="81">
        <v>191.86462860127</v>
      </c>
      <c r="R129" s="81">
        <v>0</v>
      </c>
      <c r="S129" s="81"/>
      <c r="T129" s="81">
        <v>0</v>
      </c>
      <c r="U129" s="81"/>
      <c r="V129" s="81">
        <v>0</v>
      </c>
      <c r="X129" s="81">
        <f t="shared" si="27"/>
        <v>191.86462860127</v>
      </c>
      <c r="Z129" s="68"/>
      <c r="AB129" s="85"/>
      <c r="AC129" s="75"/>
      <c r="AD129" s="93"/>
      <c r="AF129" s="70"/>
      <c r="AH129" s="70"/>
      <c r="AJ129" s="70"/>
      <c r="AL129" s="70"/>
      <c r="AN129" s="70"/>
    </row>
    <row r="130" spans="2:40" ht="12.75" x14ac:dyDescent="0.2">
      <c r="B130" s="129">
        <f t="shared" si="31"/>
        <v>77</v>
      </c>
      <c r="D130" s="78" t="s">
        <v>174</v>
      </c>
      <c r="F130" s="70">
        <v>4026.3844920256997</v>
      </c>
      <c r="H130" s="71"/>
      <c r="K130" s="60">
        <v>0</v>
      </c>
      <c r="L130" s="70">
        <f t="shared" si="30"/>
        <v>4026.3844920256997</v>
      </c>
      <c r="N130" s="129" t="s">
        <v>236</v>
      </c>
      <c r="O130" s="64">
        <v>24</v>
      </c>
      <c r="P130" s="81">
        <v>2013.1922460128499</v>
      </c>
      <c r="R130" s="81">
        <v>1855.6645713309417</v>
      </c>
      <c r="S130" s="81"/>
      <c r="T130" s="81">
        <v>157.52767468190817</v>
      </c>
      <c r="U130" s="81"/>
      <c r="V130" s="81">
        <v>0</v>
      </c>
      <c r="X130" s="81">
        <f t="shared" si="27"/>
        <v>4026.3844920256997</v>
      </c>
      <c r="Z130" s="68"/>
      <c r="AB130" s="85"/>
      <c r="AC130" s="75"/>
      <c r="AD130" s="93"/>
      <c r="AF130" s="70"/>
      <c r="AH130" s="70"/>
      <c r="AJ130" s="70"/>
      <c r="AL130" s="70"/>
      <c r="AN130" s="70"/>
    </row>
    <row r="131" spans="2:40" ht="12.75" x14ac:dyDescent="0.2">
      <c r="B131" s="129">
        <f t="shared" si="31"/>
        <v>78</v>
      </c>
      <c r="D131" s="78" t="s">
        <v>175</v>
      </c>
      <c r="F131" s="70">
        <v>1816.3293445332881</v>
      </c>
      <c r="H131" s="71"/>
      <c r="K131" s="60">
        <v>0</v>
      </c>
      <c r="L131" s="70">
        <f t="shared" si="30"/>
        <v>1816.3293445332881</v>
      </c>
      <c r="N131" s="129" t="s">
        <v>236</v>
      </c>
      <c r="O131" s="64">
        <v>24</v>
      </c>
      <c r="P131" s="81">
        <v>908.16467226664406</v>
      </c>
      <c r="R131" s="81">
        <v>837.10287012938886</v>
      </c>
      <c r="S131" s="81"/>
      <c r="T131" s="81">
        <v>71.061802137255256</v>
      </c>
      <c r="U131" s="81"/>
      <c r="V131" s="81">
        <v>0</v>
      </c>
      <c r="X131" s="81">
        <f t="shared" si="27"/>
        <v>1816.3293445332881</v>
      </c>
      <c r="Z131" s="68"/>
      <c r="AB131" s="85"/>
      <c r="AC131" s="75"/>
      <c r="AD131" s="93"/>
      <c r="AF131" s="70"/>
      <c r="AH131" s="70"/>
      <c r="AJ131" s="70"/>
      <c r="AL131" s="70"/>
      <c r="AN131" s="70"/>
    </row>
    <row r="132" spans="2:40" ht="12.75" x14ac:dyDescent="0.2">
      <c r="D132" s="58" t="s">
        <v>10</v>
      </c>
      <c r="N132" s="129"/>
      <c r="Z132" s="68"/>
      <c r="AF132" s="70"/>
      <c r="AH132" s="70"/>
      <c r="AJ132" s="70"/>
      <c r="AL132" s="70"/>
      <c r="AN132" s="70"/>
    </row>
    <row r="133" spans="2:40" ht="12.75" x14ac:dyDescent="0.2">
      <c r="B133" s="129">
        <f>B131+1</f>
        <v>79</v>
      </c>
      <c r="D133" s="58" t="s">
        <v>253</v>
      </c>
      <c r="F133" s="70">
        <v>0</v>
      </c>
      <c r="K133" s="60">
        <v>0</v>
      </c>
      <c r="L133" s="70">
        <f t="shared" ref="L133:L136" si="32">F133-H133</f>
        <v>0</v>
      </c>
      <c r="N133" s="129"/>
      <c r="O133" s="64">
        <v>0</v>
      </c>
      <c r="P133" s="81">
        <v>0</v>
      </c>
      <c r="R133" s="81">
        <v>0</v>
      </c>
      <c r="S133" s="81"/>
      <c r="T133" s="81">
        <v>0</v>
      </c>
      <c r="U133" s="81"/>
      <c r="V133" s="81">
        <v>0</v>
      </c>
      <c r="X133" s="81">
        <f t="shared" ref="X133:X136" si="33">P133+R133+T133+V133</f>
        <v>0</v>
      </c>
      <c r="Z133" s="68"/>
      <c r="AB133" s="85"/>
      <c r="AC133" s="75"/>
      <c r="AD133" s="93"/>
      <c r="AF133" s="70"/>
      <c r="AH133" s="70"/>
      <c r="AJ133" s="70"/>
      <c r="AL133" s="70"/>
      <c r="AN133" s="70"/>
    </row>
    <row r="134" spans="2:40" ht="12.75" x14ac:dyDescent="0.2">
      <c r="B134" s="129">
        <f>B133+1</f>
        <v>80</v>
      </c>
      <c r="D134" s="78" t="s">
        <v>176</v>
      </c>
      <c r="F134" s="70">
        <v>0</v>
      </c>
      <c r="H134" s="71"/>
      <c r="K134" s="60">
        <v>0</v>
      </c>
      <c r="L134" s="70">
        <f t="shared" si="32"/>
        <v>0</v>
      </c>
      <c r="N134" s="129"/>
      <c r="O134" s="64">
        <v>0</v>
      </c>
      <c r="P134" s="81">
        <v>0</v>
      </c>
      <c r="R134" s="81">
        <v>0</v>
      </c>
      <c r="S134" s="81"/>
      <c r="T134" s="81">
        <v>0</v>
      </c>
      <c r="U134" s="81"/>
      <c r="V134" s="81">
        <v>0</v>
      </c>
      <c r="X134" s="81">
        <f t="shared" si="33"/>
        <v>0</v>
      </c>
      <c r="Z134" s="68"/>
      <c r="AB134" s="85"/>
      <c r="AC134" s="75"/>
      <c r="AD134" s="93"/>
      <c r="AF134" s="70"/>
      <c r="AH134" s="70"/>
      <c r="AJ134" s="70"/>
      <c r="AL134" s="70"/>
      <c r="AN134" s="70"/>
    </row>
    <row r="135" spans="2:40" ht="12.75" x14ac:dyDescent="0.2">
      <c r="B135" s="129">
        <f t="shared" ref="B135:B136" si="34">B134+1</f>
        <v>81</v>
      </c>
      <c r="D135" s="78" t="s">
        <v>171</v>
      </c>
      <c r="F135" s="70">
        <v>0</v>
      </c>
      <c r="H135" s="71"/>
      <c r="K135" s="60">
        <v>0</v>
      </c>
      <c r="L135" s="70">
        <f t="shared" si="32"/>
        <v>0</v>
      </c>
      <c r="N135" s="129"/>
      <c r="O135" s="64">
        <v>0</v>
      </c>
      <c r="P135" s="81">
        <v>0</v>
      </c>
      <c r="R135" s="81">
        <v>0</v>
      </c>
      <c r="S135" s="81"/>
      <c r="T135" s="81">
        <v>0</v>
      </c>
      <c r="U135" s="81"/>
      <c r="V135" s="81">
        <v>0</v>
      </c>
      <c r="X135" s="81">
        <f t="shared" si="33"/>
        <v>0</v>
      </c>
      <c r="Z135" s="68"/>
      <c r="AB135" s="85"/>
      <c r="AC135" s="75"/>
      <c r="AD135" s="93"/>
      <c r="AF135" s="70"/>
      <c r="AH135" s="70"/>
      <c r="AJ135" s="70"/>
      <c r="AL135" s="70"/>
      <c r="AN135" s="70"/>
    </row>
    <row r="136" spans="2:40" ht="12.75" x14ac:dyDescent="0.2">
      <c r="B136" s="129">
        <f t="shared" si="34"/>
        <v>82</v>
      </c>
      <c r="D136" s="78" t="s">
        <v>102</v>
      </c>
      <c r="F136" s="70">
        <v>0</v>
      </c>
      <c r="H136" s="71"/>
      <c r="K136" s="60">
        <v>0</v>
      </c>
      <c r="L136" s="70">
        <f t="shared" si="32"/>
        <v>0</v>
      </c>
      <c r="N136" s="129"/>
      <c r="O136" s="64">
        <v>0</v>
      </c>
      <c r="P136" s="81">
        <v>0</v>
      </c>
      <c r="R136" s="81">
        <v>0</v>
      </c>
      <c r="S136" s="81"/>
      <c r="T136" s="81">
        <v>0</v>
      </c>
      <c r="U136" s="81"/>
      <c r="V136" s="81">
        <v>0</v>
      </c>
      <c r="X136" s="81">
        <f t="shared" si="33"/>
        <v>0</v>
      </c>
      <c r="Z136" s="68"/>
      <c r="AB136" s="85"/>
      <c r="AC136" s="75"/>
      <c r="AD136" s="93"/>
      <c r="AF136" s="70"/>
      <c r="AH136" s="70"/>
      <c r="AJ136" s="70"/>
      <c r="AL136" s="70"/>
      <c r="AN136" s="70"/>
    </row>
    <row r="137" spans="2:40" ht="12.75" x14ac:dyDescent="0.2">
      <c r="D137" s="58" t="s">
        <v>11</v>
      </c>
      <c r="N137" s="129"/>
      <c r="Z137" s="68"/>
      <c r="AB137" s="85"/>
      <c r="AD137" s="93"/>
      <c r="AF137" s="70"/>
      <c r="AH137" s="70"/>
      <c r="AJ137" s="70"/>
      <c r="AL137" s="70"/>
      <c r="AN137" s="70"/>
    </row>
    <row r="138" spans="2:40" ht="12.75" x14ac:dyDescent="0.2">
      <c r="B138" s="129">
        <f>B136+1</f>
        <v>83</v>
      </c>
      <c r="D138" s="58" t="s">
        <v>177</v>
      </c>
      <c r="F138" s="70">
        <v>0</v>
      </c>
      <c r="K138" s="60">
        <v>0</v>
      </c>
      <c r="L138" s="70">
        <f t="shared" ref="L138:L143" si="35">F138-H138</f>
        <v>0</v>
      </c>
      <c r="N138" s="129"/>
      <c r="O138" s="64">
        <v>0</v>
      </c>
      <c r="P138" s="81">
        <v>0</v>
      </c>
      <c r="R138" s="81">
        <v>0</v>
      </c>
      <c r="S138" s="81"/>
      <c r="T138" s="81">
        <v>0</v>
      </c>
      <c r="U138" s="81"/>
      <c r="V138" s="81">
        <v>0</v>
      </c>
      <c r="X138" s="81">
        <f t="shared" ref="X138:X143" si="36">P138+R138+T138+V138</f>
        <v>0</v>
      </c>
      <c r="Z138" s="68"/>
      <c r="AB138" s="85"/>
      <c r="AC138" s="75"/>
      <c r="AD138" s="93"/>
      <c r="AF138" s="70"/>
      <c r="AH138" s="70"/>
      <c r="AJ138" s="70"/>
      <c r="AL138" s="70"/>
      <c r="AN138" s="70"/>
    </row>
    <row r="139" spans="2:40" ht="12.75" x14ac:dyDescent="0.2">
      <c r="B139" s="129">
        <f>B138+1</f>
        <v>84</v>
      </c>
      <c r="D139" s="78" t="s">
        <v>178</v>
      </c>
      <c r="F139" s="70">
        <v>0</v>
      </c>
      <c r="H139" s="71"/>
      <c r="K139" s="60">
        <v>0</v>
      </c>
      <c r="L139" s="70">
        <f t="shared" si="35"/>
        <v>0</v>
      </c>
      <c r="N139" s="129"/>
      <c r="O139" s="64">
        <v>0</v>
      </c>
      <c r="P139" s="81">
        <v>0</v>
      </c>
      <c r="R139" s="81">
        <v>0</v>
      </c>
      <c r="S139" s="81"/>
      <c r="T139" s="81">
        <v>0</v>
      </c>
      <c r="U139" s="81"/>
      <c r="V139" s="81">
        <v>0</v>
      </c>
      <c r="X139" s="81">
        <f t="shared" si="36"/>
        <v>0</v>
      </c>
      <c r="Z139" s="68"/>
      <c r="AB139" s="85"/>
      <c r="AC139" s="75"/>
      <c r="AD139" s="93"/>
      <c r="AF139" s="70"/>
      <c r="AH139" s="70"/>
      <c r="AJ139" s="70"/>
      <c r="AL139" s="70"/>
      <c r="AN139" s="70"/>
    </row>
    <row r="140" spans="2:40" ht="12.75" x14ac:dyDescent="0.2">
      <c r="B140" s="129">
        <f t="shared" ref="B140:B143" si="37">B139+1</f>
        <v>85</v>
      </c>
      <c r="D140" s="78" t="s">
        <v>179</v>
      </c>
      <c r="F140" s="70">
        <v>0</v>
      </c>
      <c r="H140" s="71"/>
      <c r="K140" s="60">
        <v>0</v>
      </c>
      <c r="L140" s="70">
        <f t="shared" si="35"/>
        <v>0</v>
      </c>
      <c r="N140" s="129"/>
      <c r="O140" s="64">
        <v>0</v>
      </c>
      <c r="P140" s="81">
        <v>0</v>
      </c>
      <c r="R140" s="81">
        <v>0</v>
      </c>
      <c r="S140" s="81"/>
      <c r="T140" s="81">
        <v>0</v>
      </c>
      <c r="U140" s="81"/>
      <c r="V140" s="81">
        <v>0</v>
      </c>
      <c r="X140" s="81">
        <f t="shared" si="36"/>
        <v>0</v>
      </c>
      <c r="Z140" s="68"/>
      <c r="AB140" s="85"/>
      <c r="AC140" s="75"/>
      <c r="AD140" s="93"/>
      <c r="AF140" s="70"/>
      <c r="AH140" s="70"/>
      <c r="AJ140" s="70"/>
      <c r="AL140" s="70"/>
      <c r="AN140" s="70"/>
    </row>
    <row r="141" spans="2:40" ht="12.75" x14ac:dyDescent="0.2">
      <c r="B141" s="129">
        <f t="shared" si="37"/>
        <v>86</v>
      </c>
      <c r="D141" s="78" t="s">
        <v>180</v>
      </c>
      <c r="F141" s="70">
        <v>0</v>
      </c>
      <c r="H141" s="71"/>
      <c r="K141" s="60">
        <v>0</v>
      </c>
      <c r="L141" s="70">
        <f t="shared" si="35"/>
        <v>0</v>
      </c>
      <c r="N141" s="129"/>
      <c r="O141" s="64">
        <v>0</v>
      </c>
      <c r="P141" s="81">
        <v>0</v>
      </c>
      <c r="R141" s="81">
        <v>0</v>
      </c>
      <c r="S141" s="81"/>
      <c r="T141" s="81">
        <v>0</v>
      </c>
      <c r="U141" s="81"/>
      <c r="V141" s="81">
        <v>0</v>
      </c>
      <c r="X141" s="81">
        <f t="shared" si="36"/>
        <v>0</v>
      </c>
      <c r="Z141" s="68"/>
      <c r="AB141" s="85"/>
      <c r="AC141" s="75"/>
      <c r="AD141" s="93"/>
      <c r="AF141" s="70"/>
      <c r="AH141" s="70"/>
      <c r="AJ141" s="70"/>
      <c r="AL141" s="70"/>
      <c r="AN141" s="70"/>
    </row>
    <row r="142" spans="2:40" ht="12.75" x14ac:dyDescent="0.2">
      <c r="B142" s="129">
        <f t="shared" si="37"/>
        <v>87</v>
      </c>
      <c r="D142" s="78" t="s">
        <v>102</v>
      </c>
      <c r="F142" s="70">
        <v>0</v>
      </c>
      <c r="H142" s="71"/>
      <c r="K142" s="60">
        <v>0</v>
      </c>
      <c r="L142" s="70">
        <f t="shared" si="35"/>
        <v>0</v>
      </c>
      <c r="N142" s="129"/>
      <c r="O142" s="64">
        <v>0</v>
      </c>
      <c r="P142" s="81">
        <v>0</v>
      </c>
      <c r="R142" s="81">
        <v>0</v>
      </c>
      <c r="S142" s="81"/>
      <c r="T142" s="81">
        <v>0</v>
      </c>
      <c r="U142" s="81"/>
      <c r="V142" s="81">
        <v>0</v>
      </c>
      <c r="X142" s="81">
        <f t="shared" si="36"/>
        <v>0</v>
      </c>
      <c r="Z142" s="68"/>
      <c r="AB142" s="85"/>
      <c r="AC142" s="75"/>
      <c r="AD142" s="93"/>
      <c r="AF142" s="70"/>
      <c r="AH142" s="70"/>
      <c r="AJ142" s="70"/>
      <c r="AL142" s="70"/>
      <c r="AN142" s="70"/>
    </row>
    <row r="143" spans="2:40" ht="12.75" x14ac:dyDescent="0.2">
      <c r="B143" s="129">
        <f t="shared" si="37"/>
        <v>88</v>
      </c>
      <c r="D143" s="78" t="s">
        <v>181</v>
      </c>
      <c r="F143" s="70">
        <v>0</v>
      </c>
      <c r="H143" s="71"/>
      <c r="K143" s="60">
        <v>0</v>
      </c>
      <c r="L143" s="70">
        <f t="shared" si="35"/>
        <v>0</v>
      </c>
      <c r="N143" s="129"/>
      <c r="O143" s="64">
        <v>0</v>
      </c>
      <c r="P143" s="81">
        <v>0</v>
      </c>
      <c r="R143" s="81">
        <v>0</v>
      </c>
      <c r="S143" s="81"/>
      <c r="T143" s="81">
        <v>0</v>
      </c>
      <c r="U143" s="81"/>
      <c r="V143" s="81">
        <v>0</v>
      </c>
      <c r="X143" s="81">
        <f t="shared" si="36"/>
        <v>0</v>
      </c>
      <c r="Z143" s="68"/>
      <c r="AB143" s="85"/>
      <c r="AC143" s="75"/>
      <c r="AD143" s="93"/>
      <c r="AF143" s="70"/>
      <c r="AH143" s="70"/>
      <c r="AJ143" s="70"/>
      <c r="AL143" s="70"/>
      <c r="AN143" s="70"/>
    </row>
    <row r="144" spans="2:40" ht="12.75" x14ac:dyDescent="0.2">
      <c r="D144" s="58" t="s">
        <v>27</v>
      </c>
      <c r="K144" s="60"/>
      <c r="N144" s="129"/>
      <c r="Z144" s="68"/>
      <c r="AB144" s="85"/>
      <c r="AF144" s="70"/>
      <c r="AH144" s="70"/>
      <c r="AJ144" s="70"/>
      <c r="AL144" s="70"/>
      <c r="AN144" s="70"/>
    </row>
    <row r="145" spans="2:40" ht="12.75" x14ac:dyDescent="0.2">
      <c r="B145" s="129">
        <f>B143+1</f>
        <v>89</v>
      </c>
      <c r="D145" s="78" t="s">
        <v>182</v>
      </c>
      <c r="F145" s="70">
        <v>7271.6222767735126</v>
      </c>
      <c r="H145" s="71"/>
      <c r="K145" s="60">
        <v>0</v>
      </c>
      <c r="L145" s="70">
        <f t="shared" ref="L145" si="38">F145-H145</f>
        <v>7271.6222767735126</v>
      </c>
      <c r="N145" s="26" t="s">
        <v>243</v>
      </c>
      <c r="O145" s="64">
        <v>51</v>
      </c>
      <c r="P145" s="81">
        <v>5527.431389630101</v>
      </c>
      <c r="R145" s="81">
        <v>1607.711951663088</v>
      </c>
      <c r="S145" s="81"/>
      <c r="T145" s="81">
        <v>136.47893548032394</v>
      </c>
      <c r="U145" s="81"/>
      <c r="V145" s="81">
        <v>0</v>
      </c>
      <c r="X145" s="81">
        <f t="shared" ref="X145" si="39">P145+R145+T145+V145</f>
        <v>7271.6222767735135</v>
      </c>
      <c r="Z145" s="68"/>
      <c r="AB145" s="85"/>
      <c r="AC145" s="75"/>
      <c r="AD145" s="93"/>
      <c r="AF145" s="70"/>
      <c r="AH145" s="70"/>
      <c r="AJ145" s="70"/>
      <c r="AL145" s="70"/>
      <c r="AN145" s="70"/>
    </row>
    <row r="146" spans="2:40" ht="12.75" x14ac:dyDescent="0.2">
      <c r="D146" s="58" t="s">
        <v>28</v>
      </c>
      <c r="N146" s="129"/>
      <c r="Z146" s="68"/>
      <c r="AB146" s="85"/>
      <c r="AF146" s="70"/>
      <c r="AH146" s="70"/>
      <c r="AJ146" s="70"/>
      <c r="AL146" s="70"/>
      <c r="AN146" s="70"/>
    </row>
    <row r="147" spans="2:40" ht="12.75" x14ac:dyDescent="0.2">
      <c r="B147" s="129">
        <f>B145+1</f>
        <v>90</v>
      </c>
      <c r="D147" s="78" t="s">
        <v>185</v>
      </c>
      <c r="F147" s="70">
        <v>0</v>
      </c>
      <c r="H147" s="71"/>
      <c r="K147" s="60">
        <v>0</v>
      </c>
      <c r="L147" s="70">
        <f t="shared" ref="L147:L149" si="40">F147-H147</f>
        <v>0</v>
      </c>
      <c r="N147" s="129"/>
      <c r="O147" s="64">
        <v>0</v>
      </c>
      <c r="P147" s="81">
        <v>0</v>
      </c>
      <c r="R147" s="81">
        <v>0</v>
      </c>
      <c r="S147" s="81"/>
      <c r="T147" s="81">
        <v>0</v>
      </c>
      <c r="U147" s="81"/>
      <c r="V147" s="81">
        <v>0</v>
      </c>
      <c r="X147" s="81">
        <f t="shared" ref="X147:X149" si="41">P147+R147+T147+V147</f>
        <v>0</v>
      </c>
      <c r="Z147" s="68"/>
      <c r="AB147" s="85"/>
      <c r="AC147" s="75"/>
      <c r="AD147" s="93"/>
      <c r="AF147" s="70"/>
      <c r="AH147" s="70"/>
      <c r="AJ147" s="70"/>
      <c r="AL147" s="70"/>
      <c r="AN147" s="70"/>
    </row>
    <row r="148" spans="2:40" ht="12.75" x14ac:dyDescent="0.2">
      <c r="B148" s="129">
        <f>B147+1</f>
        <v>91</v>
      </c>
      <c r="D148" s="78" t="s">
        <v>186</v>
      </c>
      <c r="F148" s="70">
        <v>0</v>
      </c>
      <c r="H148" s="71"/>
      <c r="K148" s="60">
        <v>0</v>
      </c>
      <c r="L148" s="70">
        <f t="shared" si="40"/>
        <v>0</v>
      </c>
      <c r="N148" s="129"/>
      <c r="O148" s="64">
        <v>0</v>
      </c>
      <c r="P148" s="81">
        <v>0</v>
      </c>
      <c r="R148" s="81">
        <v>0</v>
      </c>
      <c r="S148" s="81"/>
      <c r="T148" s="81">
        <v>0</v>
      </c>
      <c r="U148" s="81"/>
      <c r="V148" s="81">
        <v>0</v>
      </c>
      <c r="X148" s="81">
        <f t="shared" si="41"/>
        <v>0</v>
      </c>
      <c r="Z148" s="68"/>
      <c r="AB148" s="85"/>
      <c r="AC148" s="75"/>
      <c r="AD148" s="93"/>
      <c r="AF148" s="70"/>
      <c r="AH148" s="70"/>
      <c r="AJ148" s="70"/>
      <c r="AL148" s="70"/>
      <c r="AN148" s="70"/>
    </row>
    <row r="149" spans="2:40" ht="12.75" x14ac:dyDescent="0.2">
      <c r="B149" s="129">
        <f t="shared" ref="B149" si="42">B148+1</f>
        <v>92</v>
      </c>
      <c r="D149" s="78" t="s">
        <v>187</v>
      </c>
      <c r="F149" s="70">
        <v>0</v>
      </c>
      <c r="H149" s="71"/>
      <c r="K149" s="60">
        <v>0</v>
      </c>
      <c r="L149" s="70">
        <f t="shared" si="40"/>
        <v>0</v>
      </c>
      <c r="N149" s="129"/>
      <c r="O149" s="64">
        <v>0</v>
      </c>
      <c r="P149" s="81">
        <v>0</v>
      </c>
      <c r="R149" s="81">
        <v>0</v>
      </c>
      <c r="S149" s="81"/>
      <c r="T149" s="81">
        <v>0</v>
      </c>
      <c r="U149" s="81"/>
      <c r="V149" s="81">
        <v>0</v>
      </c>
      <c r="X149" s="81">
        <f t="shared" si="41"/>
        <v>0</v>
      </c>
      <c r="Z149" s="68"/>
      <c r="AB149" s="85"/>
      <c r="AC149" s="75"/>
      <c r="AD149" s="93"/>
      <c r="AF149" s="70"/>
      <c r="AH149" s="70"/>
      <c r="AJ149" s="70"/>
      <c r="AL149" s="70"/>
      <c r="AN149" s="70"/>
    </row>
    <row r="150" spans="2:40" ht="12.75" x14ac:dyDescent="0.2">
      <c r="D150" s="58" t="s">
        <v>29</v>
      </c>
      <c r="N150" s="129"/>
      <c r="Z150" s="68"/>
      <c r="AB150" s="85"/>
      <c r="AF150" s="70"/>
      <c r="AH150" s="70"/>
      <c r="AJ150" s="70"/>
      <c r="AL150" s="70"/>
      <c r="AN150" s="70"/>
    </row>
    <row r="151" spans="2:40" ht="12.75" x14ac:dyDescent="0.2">
      <c r="B151" s="129">
        <f>B149+1</f>
        <v>93</v>
      </c>
      <c r="D151" s="78" t="s">
        <v>168</v>
      </c>
      <c r="F151" s="70">
        <v>0</v>
      </c>
      <c r="H151" s="71"/>
      <c r="K151" s="60">
        <v>0</v>
      </c>
      <c r="L151" s="70">
        <f t="shared" ref="L151:L160" si="43">F151-H151</f>
        <v>0</v>
      </c>
      <c r="N151" s="129"/>
      <c r="O151" s="64">
        <v>0</v>
      </c>
      <c r="P151" s="81">
        <v>0</v>
      </c>
      <c r="R151" s="81">
        <v>0</v>
      </c>
      <c r="S151" s="81"/>
      <c r="T151" s="81">
        <v>0</v>
      </c>
      <c r="U151" s="81"/>
      <c r="V151" s="81">
        <v>0</v>
      </c>
      <c r="X151" s="81">
        <f t="shared" ref="X151:X157" si="44">P151+R151+T151+V151</f>
        <v>0</v>
      </c>
      <c r="Z151" s="68"/>
      <c r="AB151" s="85"/>
      <c r="AC151" s="75"/>
      <c r="AD151" s="93"/>
      <c r="AF151" s="70"/>
      <c r="AH151" s="70"/>
      <c r="AJ151" s="70"/>
      <c r="AL151" s="70"/>
      <c r="AN151" s="70"/>
    </row>
    <row r="152" spans="2:40" ht="12.75" x14ac:dyDescent="0.2">
      <c r="B152" s="129">
        <f>B151+1</f>
        <v>94</v>
      </c>
      <c r="D152" s="78" t="s">
        <v>189</v>
      </c>
      <c r="F152" s="70">
        <v>0</v>
      </c>
      <c r="H152" s="71"/>
      <c r="K152" s="60">
        <v>0</v>
      </c>
      <c r="L152" s="70">
        <f t="shared" si="43"/>
        <v>0</v>
      </c>
      <c r="N152" s="129"/>
      <c r="O152" s="64">
        <v>0</v>
      </c>
      <c r="P152" s="81">
        <v>0</v>
      </c>
      <c r="R152" s="81">
        <v>0</v>
      </c>
      <c r="S152" s="81"/>
      <c r="T152" s="81">
        <v>0</v>
      </c>
      <c r="U152" s="81"/>
      <c r="V152" s="81">
        <v>0</v>
      </c>
      <c r="X152" s="81">
        <f t="shared" si="44"/>
        <v>0</v>
      </c>
      <c r="Z152" s="68"/>
      <c r="AB152" s="85"/>
      <c r="AC152" s="75"/>
      <c r="AD152" s="93"/>
      <c r="AF152" s="70"/>
      <c r="AH152" s="70"/>
      <c r="AJ152" s="70"/>
      <c r="AL152" s="70"/>
      <c r="AN152" s="70"/>
    </row>
    <row r="153" spans="2:40" ht="12.75" x14ac:dyDescent="0.2">
      <c r="B153" s="129">
        <f>B152+1</f>
        <v>95</v>
      </c>
      <c r="D153" s="78" t="s">
        <v>190</v>
      </c>
      <c r="F153" s="70">
        <v>0</v>
      </c>
      <c r="H153" s="71"/>
      <c r="K153" s="60">
        <v>0</v>
      </c>
      <c r="L153" s="70">
        <f t="shared" si="43"/>
        <v>0</v>
      </c>
      <c r="N153" s="129"/>
      <c r="O153" s="64">
        <v>0</v>
      </c>
      <c r="P153" s="81">
        <v>0</v>
      </c>
      <c r="R153" s="81">
        <v>0</v>
      </c>
      <c r="S153" s="81"/>
      <c r="T153" s="81">
        <v>0</v>
      </c>
      <c r="U153" s="81"/>
      <c r="V153" s="81">
        <v>0</v>
      </c>
      <c r="X153" s="81">
        <f t="shared" si="44"/>
        <v>0</v>
      </c>
      <c r="Z153" s="68"/>
      <c r="AB153" s="85"/>
      <c r="AC153" s="75"/>
      <c r="AD153" s="93"/>
      <c r="AF153" s="70"/>
      <c r="AH153" s="70"/>
      <c r="AJ153" s="70"/>
      <c r="AL153" s="70"/>
      <c r="AN153" s="70"/>
    </row>
    <row r="154" spans="2:40" ht="12.75" x14ac:dyDescent="0.2">
      <c r="B154" s="129">
        <f t="shared" ref="B154:B157" si="45">B153+1</f>
        <v>96</v>
      </c>
      <c r="D154" s="78" t="s">
        <v>191</v>
      </c>
      <c r="F154" s="70">
        <v>0</v>
      </c>
      <c r="H154" s="71"/>
      <c r="K154" s="60">
        <v>0</v>
      </c>
      <c r="L154" s="70">
        <f t="shared" si="43"/>
        <v>0</v>
      </c>
      <c r="N154" s="129"/>
      <c r="O154" s="64">
        <v>0</v>
      </c>
      <c r="P154" s="81">
        <v>0</v>
      </c>
      <c r="R154" s="81">
        <v>0</v>
      </c>
      <c r="S154" s="81"/>
      <c r="T154" s="81">
        <v>0</v>
      </c>
      <c r="U154" s="81"/>
      <c r="V154" s="81">
        <v>0</v>
      </c>
      <c r="X154" s="81">
        <f t="shared" si="44"/>
        <v>0</v>
      </c>
      <c r="Z154" s="68"/>
      <c r="AB154" s="85"/>
      <c r="AC154" s="75"/>
      <c r="AD154" s="93"/>
      <c r="AF154" s="70"/>
      <c r="AH154" s="70"/>
      <c r="AJ154" s="70"/>
      <c r="AL154" s="70"/>
      <c r="AN154" s="70"/>
    </row>
    <row r="155" spans="2:40" ht="12.75" x14ac:dyDescent="0.2">
      <c r="B155" s="129">
        <f t="shared" si="45"/>
        <v>97</v>
      </c>
      <c r="D155" s="78" t="s">
        <v>192</v>
      </c>
      <c r="F155" s="70">
        <v>0</v>
      </c>
      <c r="H155" s="71"/>
      <c r="K155" s="60">
        <v>0</v>
      </c>
      <c r="L155" s="70">
        <f t="shared" si="43"/>
        <v>0</v>
      </c>
      <c r="N155" s="129"/>
      <c r="O155" s="64">
        <v>0</v>
      </c>
      <c r="P155" s="81">
        <v>0</v>
      </c>
      <c r="R155" s="81">
        <v>0</v>
      </c>
      <c r="S155" s="81"/>
      <c r="T155" s="81">
        <v>0</v>
      </c>
      <c r="U155" s="81"/>
      <c r="V155" s="81">
        <v>0</v>
      </c>
      <c r="X155" s="81">
        <f t="shared" si="44"/>
        <v>0</v>
      </c>
      <c r="Z155" s="68"/>
      <c r="AB155" s="85"/>
      <c r="AC155" s="75"/>
      <c r="AD155" s="93"/>
      <c r="AF155" s="70"/>
      <c r="AH155" s="70"/>
      <c r="AJ155" s="70"/>
      <c r="AL155" s="70"/>
      <c r="AN155" s="70"/>
    </row>
    <row r="156" spans="2:40" ht="12.75" x14ac:dyDescent="0.2">
      <c r="B156" s="129">
        <f t="shared" si="45"/>
        <v>98</v>
      </c>
      <c r="D156" s="78" t="s">
        <v>193</v>
      </c>
      <c r="F156" s="70">
        <v>0</v>
      </c>
      <c r="H156" s="71"/>
      <c r="K156" s="60">
        <v>0</v>
      </c>
      <c r="L156" s="70">
        <f t="shared" si="43"/>
        <v>0</v>
      </c>
      <c r="N156" s="129"/>
      <c r="O156" s="64">
        <v>0</v>
      </c>
      <c r="P156" s="81">
        <v>0</v>
      </c>
      <c r="R156" s="81">
        <v>0</v>
      </c>
      <c r="S156" s="81"/>
      <c r="T156" s="81">
        <v>0</v>
      </c>
      <c r="U156" s="81"/>
      <c r="V156" s="81">
        <v>0</v>
      </c>
      <c r="X156" s="81">
        <f t="shared" si="44"/>
        <v>0</v>
      </c>
      <c r="Z156" s="68"/>
      <c r="AB156" s="85"/>
      <c r="AC156" s="75"/>
      <c r="AD156" s="93"/>
      <c r="AF156" s="70"/>
      <c r="AH156" s="70"/>
      <c r="AJ156" s="70"/>
      <c r="AL156" s="70"/>
      <c r="AN156" s="70"/>
    </row>
    <row r="157" spans="2:40" ht="12.75" x14ac:dyDescent="0.2">
      <c r="B157" s="129">
        <f t="shared" si="45"/>
        <v>99</v>
      </c>
      <c r="D157" s="78" t="s">
        <v>194</v>
      </c>
      <c r="F157" s="70">
        <v>0</v>
      </c>
      <c r="H157" s="71"/>
      <c r="K157" s="60">
        <v>0</v>
      </c>
      <c r="L157" s="70">
        <f t="shared" si="43"/>
        <v>0</v>
      </c>
      <c r="N157" s="129"/>
      <c r="O157" s="64">
        <v>0</v>
      </c>
      <c r="P157" s="81">
        <v>0</v>
      </c>
      <c r="R157" s="81">
        <v>0</v>
      </c>
      <c r="S157" s="81"/>
      <c r="T157" s="81">
        <v>0</v>
      </c>
      <c r="U157" s="81"/>
      <c r="V157" s="81">
        <v>0</v>
      </c>
      <c r="X157" s="81">
        <f t="shared" si="44"/>
        <v>0</v>
      </c>
      <c r="Z157" s="68"/>
      <c r="AB157" s="85"/>
      <c r="AC157" s="75"/>
      <c r="AD157" s="93"/>
      <c r="AF157" s="70"/>
      <c r="AH157" s="70"/>
      <c r="AJ157" s="70"/>
      <c r="AL157" s="70"/>
      <c r="AN157" s="70"/>
    </row>
    <row r="158" spans="2:40" ht="12.75" x14ac:dyDescent="0.2">
      <c r="D158" s="58" t="s">
        <v>30</v>
      </c>
      <c r="N158" s="129"/>
      <c r="P158" s="81"/>
      <c r="R158" s="81"/>
      <c r="S158" s="81"/>
      <c r="T158" s="81"/>
      <c r="U158" s="81"/>
      <c r="V158" s="81"/>
      <c r="X158" s="81"/>
      <c r="Z158" s="68"/>
      <c r="AB158" s="85"/>
      <c r="AF158" s="70"/>
      <c r="AH158" s="70"/>
      <c r="AJ158" s="70"/>
      <c r="AL158" s="70"/>
      <c r="AN158" s="70"/>
    </row>
    <row r="159" spans="2:40" ht="12.75" x14ac:dyDescent="0.2">
      <c r="B159" s="129">
        <f>B157+1</f>
        <v>100</v>
      </c>
      <c r="D159" s="78" t="s">
        <v>31</v>
      </c>
      <c r="F159" s="70">
        <v>10406.16849402005</v>
      </c>
      <c r="H159" s="71"/>
      <c r="K159" s="60">
        <v>0</v>
      </c>
      <c r="L159" s="70">
        <f t="shared" si="43"/>
        <v>10406.16849402005</v>
      </c>
      <c r="N159" s="129" t="s">
        <v>254</v>
      </c>
      <c r="O159" s="64">
        <v>48</v>
      </c>
      <c r="P159" s="81">
        <v>7367.8795497630081</v>
      </c>
      <c r="R159" s="81">
        <v>2800.5498046649604</v>
      </c>
      <c r="S159" s="81"/>
      <c r="T159" s="81">
        <v>237.73913959209031</v>
      </c>
      <c r="U159" s="81"/>
      <c r="V159" s="81">
        <v>0</v>
      </c>
      <c r="X159" s="81">
        <f t="shared" ref="X159:X160" si="46">P159+R159+T159+V159</f>
        <v>10406.168494020058</v>
      </c>
      <c r="Z159" s="68"/>
      <c r="AB159" s="85"/>
      <c r="AC159" s="75"/>
      <c r="AD159" s="93"/>
      <c r="AF159" s="70"/>
      <c r="AH159" s="70"/>
      <c r="AJ159" s="70"/>
      <c r="AL159" s="70"/>
      <c r="AN159" s="70"/>
    </row>
    <row r="160" spans="2:40" ht="12.75" x14ac:dyDescent="0.2">
      <c r="B160" s="129">
        <f>B159+1</f>
        <v>101</v>
      </c>
      <c r="D160" s="78" t="s">
        <v>32</v>
      </c>
      <c r="F160" s="70">
        <v>13722.899779797006</v>
      </c>
      <c r="H160" s="75"/>
      <c r="K160" s="60">
        <v>0</v>
      </c>
      <c r="L160" s="70">
        <f t="shared" si="43"/>
        <v>13722.899779797006</v>
      </c>
      <c r="N160" s="129" t="s">
        <v>255</v>
      </c>
      <c r="O160" s="64">
        <v>54</v>
      </c>
      <c r="P160" s="85">
        <v>9545.8875453148594</v>
      </c>
      <c r="R160" s="85">
        <v>3850.1706098340119</v>
      </c>
      <c r="S160" s="85"/>
      <c r="T160" s="85">
        <v>326.84162464812749</v>
      </c>
      <c r="U160" s="85"/>
      <c r="V160" s="85">
        <v>0</v>
      </c>
      <c r="X160" s="85">
        <f t="shared" si="46"/>
        <v>13722.899779797001</v>
      </c>
      <c r="Z160" s="68"/>
      <c r="AB160" s="85"/>
      <c r="AC160" s="75"/>
      <c r="AD160" s="93"/>
      <c r="AF160" s="70"/>
      <c r="AH160" s="70"/>
      <c r="AJ160" s="70"/>
      <c r="AL160" s="70"/>
      <c r="AN160" s="70"/>
    </row>
    <row r="161" spans="2:40" ht="12.75" x14ac:dyDescent="0.2">
      <c r="N161" s="129"/>
      <c r="S161" s="81"/>
      <c r="U161" s="81"/>
      <c r="Z161" s="68"/>
      <c r="AB161" s="85"/>
    </row>
    <row r="162" spans="2:40" ht="12.75" x14ac:dyDescent="0.2">
      <c r="B162" s="129">
        <f>B160+1</f>
        <v>102</v>
      </c>
      <c r="D162" s="58" t="s">
        <v>200</v>
      </c>
      <c r="F162" s="73">
        <f>SUM(F116:F160)</f>
        <v>83789.27223971051</v>
      </c>
      <c r="H162" s="73">
        <f>SUM(H115:H160)</f>
        <v>2341.028111287892</v>
      </c>
      <c r="L162" s="73">
        <f>SUM(L116:L160)</f>
        <v>81448.244128422622</v>
      </c>
      <c r="P162" s="87">
        <f>SUM(P115:P160)</f>
        <v>49499.528677272399</v>
      </c>
      <c r="R162" s="87">
        <f>SUM(R115:R160)</f>
        <v>18810.678058975769</v>
      </c>
      <c r="S162" s="81"/>
      <c r="T162" s="87">
        <f>SUM(T115:T160)</f>
        <v>1343.4780311613576</v>
      </c>
      <c r="U162" s="81"/>
      <c r="V162" s="87">
        <f>SUM(V115:V160)</f>
        <v>14135.587472300971</v>
      </c>
      <c r="X162" s="87">
        <f>SUM(X115:X160)</f>
        <v>83789.272239710524</v>
      </c>
      <c r="Z162" s="68"/>
      <c r="AB162" s="85"/>
      <c r="AC162" s="75"/>
      <c r="AF162" s="75"/>
      <c r="AH162" s="75"/>
      <c r="AJ162" s="75"/>
      <c r="AL162" s="75"/>
      <c r="AN162" s="75"/>
    </row>
    <row r="163" spans="2:40" ht="12.75" x14ac:dyDescent="0.2">
      <c r="S163" s="81"/>
      <c r="U163" s="81"/>
      <c r="Z163" s="68"/>
      <c r="AB163" s="85"/>
    </row>
    <row r="164" spans="2:40" ht="13.5" thickBot="1" x14ac:dyDescent="0.25">
      <c r="B164" s="129">
        <f>B162+1</f>
        <v>103</v>
      </c>
      <c r="D164" s="58" t="s">
        <v>201</v>
      </c>
      <c r="F164" s="79">
        <f>F162+F104+F109+F108+F97</f>
        <v>193487.49708184868</v>
      </c>
      <c r="H164" s="79">
        <f>H162+H102+H109+H108+H97</f>
        <v>3486.8164338721635</v>
      </c>
      <c r="L164" s="79">
        <f>L162+L104+L109+L108+L97</f>
        <v>190000.68064797649</v>
      </c>
      <c r="P164" s="94">
        <f>P162+P104+P109+P108+P97</f>
        <v>106265.51371986589</v>
      </c>
      <c r="R164" s="94">
        <f>R162+R104+R109+R108+R97</f>
        <v>67317.433307812898</v>
      </c>
      <c r="S164" s="81"/>
      <c r="T164" s="94">
        <f>T162+T104+T109+T108+T97</f>
        <v>5768.9625818688937</v>
      </c>
      <c r="U164" s="81"/>
      <c r="V164" s="94">
        <f>V162+V104+V109+V108+V97</f>
        <v>14135.587472300971</v>
      </c>
      <c r="X164" s="94">
        <f>X162+X104+X109+X108+X97</f>
        <v>193487.49708184868</v>
      </c>
      <c r="Z164" s="68"/>
      <c r="AB164" s="85"/>
      <c r="AF164" s="91"/>
      <c r="AH164" s="91"/>
      <c r="AJ164" s="91"/>
      <c r="AL164" s="91"/>
      <c r="AN164" s="91"/>
    </row>
    <row r="165" spans="2:40" ht="13.5" thickTop="1" x14ac:dyDescent="0.2">
      <c r="F165" s="70"/>
      <c r="H165" s="70"/>
      <c r="L165" s="70"/>
      <c r="P165" s="95"/>
      <c r="R165" s="95"/>
      <c r="S165" s="81"/>
      <c r="T165" s="95"/>
      <c r="U165" s="81"/>
      <c r="V165" s="95"/>
      <c r="X165" s="95"/>
      <c r="Z165" s="68"/>
      <c r="AB165" s="85"/>
    </row>
    <row r="166" spans="2:40" ht="12.75" x14ac:dyDescent="0.2">
      <c r="F166" s="70"/>
      <c r="H166" s="70"/>
      <c r="L166" s="70"/>
      <c r="P166" s="82"/>
      <c r="S166" s="81"/>
      <c r="U166" s="81"/>
      <c r="Z166" s="68"/>
      <c r="AB166" s="85"/>
      <c r="AH166" s="91"/>
      <c r="AJ166" s="91"/>
      <c r="AL166" s="91"/>
      <c r="AN166" s="91"/>
    </row>
    <row r="167" spans="2:40" ht="12.75" x14ac:dyDescent="0.2">
      <c r="F167" s="70"/>
      <c r="H167" s="70"/>
      <c r="L167" s="70"/>
      <c r="S167" s="81"/>
      <c r="U167" s="81"/>
      <c r="Z167" s="68"/>
    </row>
    <row r="168" spans="2:40" ht="12.75" x14ac:dyDescent="0.2">
      <c r="D168" s="66" t="s">
        <v>35</v>
      </c>
      <c r="S168" s="81"/>
      <c r="U168" s="81"/>
      <c r="Z168" s="68"/>
    </row>
    <row r="169" spans="2:40" ht="12.75" x14ac:dyDescent="0.2">
      <c r="D169" s="66"/>
      <c r="F169" s="70"/>
      <c r="H169" s="71"/>
      <c r="K169" s="60"/>
      <c r="L169" s="70"/>
      <c r="O169" s="64"/>
      <c r="P169" s="81"/>
      <c r="R169" s="81"/>
      <c r="S169" s="81"/>
      <c r="T169" s="81"/>
      <c r="U169" s="81"/>
      <c r="V169" s="81"/>
      <c r="X169" s="81"/>
      <c r="Z169" s="68"/>
      <c r="AB169" s="85"/>
    </row>
    <row r="170" spans="2:40" ht="12.75" x14ac:dyDescent="0.2">
      <c r="B170" s="129">
        <f>B164+1</f>
        <v>104</v>
      </c>
      <c r="D170" s="58" t="s">
        <v>202</v>
      </c>
      <c r="F170" s="70">
        <v>0</v>
      </c>
      <c r="H170" s="71"/>
      <c r="K170" s="60">
        <v>0</v>
      </c>
      <c r="L170" s="70">
        <f t="shared" ref="L170:L176" si="47">F170-H170</f>
        <v>0</v>
      </c>
      <c r="O170" s="64">
        <v>0</v>
      </c>
      <c r="P170" s="81">
        <v>0</v>
      </c>
      <c r="R170" s="81">
        <v>0</v>
      </c>
      <c r="S170" s="81"/>
      <c r="T170" s="81">
        <v>0</v>
      </c>
      <c r="U170" s="81"/>
      <c r="V170" s="81">
        <v>0</v>
      </c>
      <c r="X170" s="81">
        <f t="shared" ref="X170:X176" si="48">P170+R170+T170+V170</f>
        <v>0</v>
      </c>
      <c r="Z170" s="68"/>
      <c r="AB170" s="85"/>
    </row>
    <row r="171" spans="2:40" ht="12.75" x14ac:dyDescent="0.2">
      <c r="B171" s="129">
        <f t="shared" ref="B171:B176" si="49">B170+1</f>
        <v>105</v>
      </c>
      <c r="D171" s="58" t="s">
        <v>203</v>
      </c>
      <c r="F171" s="70">
        <v>0</v>
      </c>
      <c r="H171" s="71"/>
      <c r="J171" s="60"/>
      <c r="K171" s="60">
        <v>0</v>
      </c>
      <c r="L171" s="70">
        <f t="shared" si="47"/>
        <v>0</v>
      </c>
      <c r="O171" s="64">
        <v>0</v>
      </c>
      <c r="P171" s="81">
        <v>0</v>
      </c>
      <c r="R171" s="81">
        <v>0</v>
      </c>
      <c r="S171" s="81"/>
      <c r="T171" s="81">
        <v>0</v>
      </c>
      <c r="U171" s="81"/>
      <c r="V171" s="81">
        <v>0</v>
      </c>
      <c r="X171" s="81">
        <f t="shared" si="48"/>
        <v>0</v>
      </c>
      <c r="Z171" s="68"/>
      <c r="AB171" s="85"/>
    </row>
    <row r="172" spans="2:40" ht="12.75" x14ac:dyDescent="0.2">
      <c r="B172" s="129">
        <f t="shared" si="49"/>
        <v>106</v>
      </c>
      <c r="D172" s="58" t="s">
        <v>204</v>
      </c>
      <c r="F172" s="70">
        <v>0</v>
      </c>
      <c r="H172" s="71"/>
      <c r="J172" s="60"/>
      <c r="K172" s="60">
        <v>0</v>
      </c>
      <c r="L172" s="70">
        <f t="shared" si="47"/>
        <v>0</v>
      </c>
      <c r="O172" s="64">
        <v>0</v>
      </c>
      <c r="P172" s="81">
        <v>0</v>
      </c>
      <c r="R172" s="81">
        <v>0</v>
      </c>
      <c r="S172" s="81"/>
      <c r="T172" s="81">
        <v>0</v>
      </c>
      <c r="U172" s="81"/>
      <c r="V172" s="81">
        <v>0</v>
      </c>
      <c r="X172" s="81">
        <f t="shared" si="48"/>
        <v>0</v>
      </c>
      <c r="Z172" s="68"/>
      <c r="AB172" s="85"/>
    </row>
    <row r="173" spans="2:40" ht="12.75" x14ac:dyDescent="0.2">
      <c r="B173" s="129">
        <f t="shared" si="49"/>
        <v>107</v>
      </c>
      <c r="D173" s="58" t="s">
        <v>205</v>
      </c>
      <c r="F173" s="70">
        <v>0</v>
      </c>
      <c r="H173" s="71"/>
      <c r="J173" s="60"/>
      <c r="K173" s="60">
        <v>0</v>
      </c>
      <c r="L173" s="70">
        <f t="shared" si="47"/>
        <v>0</v>
      </c>
      <c r="O173" s="64">
        <v>0</v>
      </c>
      <c r="P173" s="81">
        <v>0</v>
      </c>
      <c r="R173" s="81">
        <v>0</v>
      </c>
      <c r="S173" s="81"/>
      <c r="T173" s="81">
        <v>0</v>
      </c>
      <c r="U173" s="81"/>
      <c r="V173" s="81">
        <v>0</v>
      </c>
      <c r="X173" s="81">
        <f t="shared" si="48"/>
        <v>0</v>
      </c>
      <c r="Z173" s="68"/>
      <c r="AB173" s="85"/>
    </row>
    <row r="174" spans="2:40" ht="12.75" x14ac:dyDescent="0.2">
      <c r="B174" s="129">
        <f t="shared" si="49"/>
        <v>108</v>
      </c>
      <c r="D174" s="58" t="s">
        <v>206</v>
      </c>
      <c r="F174" s="70">
        <v>0</v>
      </c>
      <c r="H174" s="71"/>
      <c r="J174" s="60"/>
      <c r="K174" s="60">
        <v>0</v>
      </c>
      <c r="L174" s="70">
        <f t="shared" si="47"/>
        <v>0</v>
      </c>
      <c r="O174" s="64">
        <v>0</v>
      </c>
      <c r="P174" s="81">
        <v>0</v>
      </c>
      <c r="R174" s="81">
        <v>0</v>
      </c>
      <c r="S174" s="81"/>
      <c r="T174" s="81">
        <v>0</v>
      </c>
      <c r="U174" s="81"/>
      <c r="V174" s="81">
        <v>0</v>
      </c>
      <c r="X174" s="81">
        <f t="shared" si="48"/>
        <v>0</v>
      </c>
      <c r="Z174" s="68"/>
      <c r="AB174" s="85"/>
    </row>
    <row r="175" spans="2:40" ht="12.75" x14ac:dyDescent="0.2">
      <c r="B175" s="129">
        <f t="shared" si="49"/>
        <v>109</v>
      </c>
      <c r="D175" s="58" t="s">
        <v>207</v>
      </c>
      <c r="F175" s="70">
        <v>0</v>
      </c>
      <c r="H175" s="71"/>
      <c r="J175" s="60"/>
      <c r="K175" s="60">
        <v>0</v>
      </c>
      <c r="L175" s="70">
        <f t="shared" si="47"/>
        <v>0</v>
      </c>
      <c r="O175" s="64">
        <v>0</v>
      </c>
      <c r="P175" s="81">
        <v>0</v>
      </c>
      <c r="R175" s="81">
        <v>0</v>
      </c>
      <c r="S175" s="81"/>
      <c r="T175" s="81">
        <v>0</v>
      </c>
      <c r="U175" s="81"/>
      <c r="V175" s="81">
        <v>0</v>
      </c>
      <c r="X175" s="81">
        <f t="shared" si="48"/>
        <v>0</v>
      </c>
      <c r="Z175" s="68"/>
      <c r="AB175" s="85"/>
    </row>
    <row r="176" spans="2:40" ht="12.75" x14ac:dyDescent="0.2">
      <c r="B176" s="129">
        <f t="shared" si="49"/>
        <v>110</v>
      </c>
      <c r="D176" s="58" t="s">
        <v>208</v>
      </c>
      <c r="F176" s="70">
        <v>0</v>
      </c>
      <c r="H176" s="71"/>
      <c r="J176" s="60"/>
      <c r="K176" s="60">
        <v>0</v>
      </c>
      <c r="L176" s="70">
        <f t="shared" si="47"/>
        <v>0</v>
      </c>
      <c r="O176" s="64">
        <v>0</v>
      </c>
      <c r="P176" s="81">
        <v>0</v>
      </c>
      <c r="R176" s="81">
        <v>0</v>
      </c>
      <c r="S176" s="81"/>
      <c r="T176" s="81">
        <v>0</v>
      </c>
      <c r="U176" s="81"/>
      <c r="V176" s="81">
        <v>0</v>
      </c>
      <c r="X176" s="81">
        <f t="shared" si="48"/>
        <v>0</v>
      </c>
      <c r="Z176" s="68"/>
      <c r="AB176" s="85"/>
    </row>
    <row r="177" spans="2:28" ht="12.75" x14ac:dyDescent="0.2">
      <c r="S177" s="81"/>
      <c r="U177" s="81"/>
      <c r="Z177" s="68"/>
      <c r="AB177" s="85"/>
    </row>
    <row r="178" spans="2:28" ht="12.75" x14ac:dyDescent="0.2">
      <c r="B178" s="129">
        <f>B176+1</f>
        <v>111</v>
      </c>
      <c r="D178" s="58" t="s">
        <v>209</v>
      </c>
      <c r="F178" s="72">
        <f>SUM(F170:F176)</f>
        <v>0</v>
      </c>
      <c r="H178" s="72">
        <f>SUM(H170:H176)</f>
        <v>0</v>
      </c>
      <c r="J178" s="60"/>
      <c r="L178" s="72">
        <f>SUM(L170:L176)</f>
        <v>0</v>
      </c>
      <c r="P178" s="89">
        <f>SUM(P170:P176)</f>
        <v>0</v>
      </c>
      <c r="R178" s="89">
        <f>SUM(R170:R176)</f>
        <v>0</v>
      </c>
      <c r="S178" s="81"/>
      <c r="T178" s="89">
        <f>SUM(T170:T176)</f>
        <v>0</v>
      </c>
      <c r="U178" s="81"/>
      <c r="V178" s="89">
        <f>SUM(V170:V176)</f>
        <v>0</v>
      </c>
      <c r="X178" s="89">
        <f>SUM(X170:X176)</f>
        <v>0</v>
      </c>
      <c r="Z178" s="68"/>
      <c r="AB178" s="85"/>
    </row>
    <row r="179" spans="2:28" ht="12.75" x14ac:dyDescent="0.2">
      <c r="S179" s="81"/>
      <c r="U179" s="81"/>
      <c r="Z179" s="68"/>
      <c r="AB179" s="85"/>
    </row>
    <row r="180" spans="2:28" ht="13.5" thickBot="1" x14ac:dyDescent="0.25">
      <c r="B180" s="129">
        <f>B178+1</f>
        <v>112</v>
      </c>
      <c r="D180" s="58" t="s">
        <v>36</v>
      </c>
      <c r="F180" s="79">
        <f>F164-F178</f>
        <v>193487.49708184868</v>
      </c>
      <c r="H180" s="79">
        <f>H164-H178</f>
        <v>3486.8164338721635</v>
      </c>
      <c r="L180" s="79">
        <f>L164-L178</f>
        <v>190000.68064797649</v>
      </c>
      <c r="P180" s="94">
        <f>P164-P178</f>
        <v>106265.51371986589</v>
      </c>
      <c r="R180" s="94">
        <f>R164-R178</f>
        <v>67317.433307812898</v>
      </c>
      <c r="S180" s="81"/>
      <c r="T180" s="94">
        <f>T164-T178</f>
        <v>5768.9625818688937</v>
      </c>
      <c r="U180" s="81"/>
      <c r="V180" s="94">
        <f>V164-V178</f>
        <v>14135.587472300971</v>
      </c>
      <c r="X180" s="94">
        <f>X164-X178</f>
        <v>193487.49708184868</v>
      </c>
      <c r="Z180" s="68"/>
      <c r="AB180" s="85"/>
    </row>
    <row r="181" spans="2:28" ht="13.5" thickTop="1" x14ac:dyDescent="0.2">
      <c r="D181" s="58" t="s">
        <v>256</v>
      </c>
      <c r="S181" s="81"/>
      <c r="U181" s="81"/>
      <c r="AB181" s="85"/>
    </row>
    <row r="182" spans="2:28" ht="12.75" x14ac:dyDescent="0.2">
      <c r="D182" s="58" t="s">
        <v>224</v>
      </c>
      <c r="R182" s="81"/>
      <c r="AB182" s="85"/>
    </row>
    <row r="183" spans="2:28" ht="12.75" x14ac:dyDescent="0.2">
      <c r="L183" s="70"/>
      <c r="R183" s="81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5" fitToHeight="0" orientation="landscape" blackAndWhite="1" r:id="rId1"/>
  <headerFooter scaleWithDoc="0">
    <oddHeader xml:space="preserve">&amp;R&amp;"Arial,Regular"&amp;10Filed: 2025-02-28
EB-2025-0064
Phase 3 Exhibit 7
Tab 3
Schedule 6
Attachment 5
Page &amp;P of &amp;N
</oddHeader>
  </headerFooter>
  <rowBreaks count="4" manualBreakCount="4">
    <brk id="58" max="21" man="1"/>
    <brk id="111" max="21" man="1"/>
    <brk id="165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2B48-C712-4E56-8B85-1F722E1269A0}">
  <sheetPr>
    <pageSetUpPr fitToPage="1"/>
  </sheetPr>
  <dimension ref="B5:AZ181"/>
  <sheetViews>
    <sheetView view="pageBreakPreview" topLeftCell="A173" zoomScale="85" zoomScaleNormal="100" zoomScaleSheetLayoutView="85" workbookViewId="0">
      <selection activeCell="G18" sqref="G18"/>
    </sheetView>
  </sheetViews>
  <sheetFormatPr defaultColWidth="9.140625" defaultRowHeight="12.75" x14ac:dyDescent="0.2"/>
  <cols>
    <col min="1" max="1" width="1.85546875" style="1" customWidth="1"/>
    <col min="2" max="2" width="5.5703125" style="26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6" customWidth="1"/>
    <col min="7" max="7" width="1.85546875" style="6" customWidth="1"/>
    <col min="8" max="8" width="13.140625" style="6" customWidth="1"/>
    <col min="9" max="9" width="1.85546875" style="6" customWidth="1"/>
    <col min="10" max="10" width="19.140625" style="6" customWidth="1"/>
    <col min="11" max="11" width="1.85546875" style="28" hidden="1" customWidth="1"/>
    <col min="12" max="12" width="13.140625" style="6" customWidth="1"/>
    <col min="13" max="13" width="1.85546875" style="1" customWidth="1"/>
    <col min="14" max="14" width="24.5703125" style="1" customWidth="1"/>
    <col min="15" max="15" width="1.85546875" style="28" hidden="1" customWidth="1"/>
    <col min="16" max="16" width="15.42578125" style="1" customWidth="1"/>
    <col min="17" max="17" width="1.85546875" style="1" customWidth="1"/>
    <col min="18" max="18" width="15.42578125" style="1" customWidth="1"/>
    <col min="19" max="19" width="1.85546875" style="1" customWidth="1"/>
    <col min="20" max="20" width="15.42578125" style="1" customWidth="1"/>
    <col min="21" max="21" width="1.85546875" style="1" customWidth="1"/>
    <col min="22" max="22" width="15.42578125" style="1" customWidth="1"/>
    <col min="23" max="23" width="1.85546875" style="1" customWidth="1"/>
    <col min="24" max="24" width="15.42578125" style="1" customWidth="1"/>
    <col min="25" max="25" width="1.85546875" style="1" customWidth="1"/>
    <col min="26" max="26" width="15.42578125" style="1" customWidth="1"/>
    <col min="27" max="27" width="1.85546875" style="1" customWidth="1"/>
    <col min="28" max="28" width="15.42578125" style="1" customWidth="1"/>
    <col min="29" max="29" width="1.855468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6"/>
    <col min="35" max="35" width="11.5703125" style="6" customWidth="1"/>
    <col min="36" max="37" width="9.140625" style="6"/>
    <col min="38" max="38" width="11.5703125" style="6" customWidth="1"/>
    <col min="39" max="39" width="2.140625" style="6" customWidth="1"/>
    <col min="40" max="40" width="11.5703125" style="6" customWidth="1"/>
    <col min="41" max="41" width="2" style="6" customWidth="1"/>
    <col min="42" max="42" width="11.5703125" style="6" customWidth="1"/>
    <col min="43" max="43" width="2.140625" style="6" customWidth="1"/>
    <col min="44" max="44" width="11.5703125" style="6" customWidth="1"/>
    <col min="45" max="45" width="2.140625" style="6" customWidth="1"/>
    <col min="46" max="46" width="11.5703125" style="6" customWidth="1"/>
    <col min="47" max="47" width="2.140625" style="6" customWidth="1"/>
    <col min="48" max="48" width="11.5703125" style="6" customWidth="1"/>
    <col min="49" max="49" width="2.140625" style="6" customWidth="1"/>
    <col min="50" max="50" width="11.5703125" style="6" customWidth="1"/>
    <col min="51" max="51" width="2.140625" style="6" customWidth="1"/>
    <col min="52" max="52" width="11.5703125" style="6" customWidth="1"/>
    <col min="53" max="16384" width="9.140625" style="1"/>
  </cols>
  <sheetData>
    <row r="5" spans="2:52" ht="15" customHeight="1" x14ac:dyDescent="0.2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</row>
    <row r="6" spans="2:52" ht="15" customHeight="1" x14ac:dyDescent="0.2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</row>
    <row r="7" spans="2:52" ht="15" customHeight="1" x14ac:dyDescent="0.2">
      <c r="B7" s="244" t="s">
        <v>257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</row>
    <row r="10" spans="2:52" x14ac:dyDescent="0.2">
      <c r="H10" s="19" t="s">
        <v>82</v>
      </c>
      <c r="J10" s="19" t="s">
        <v>83</v>
      </c>
      <c r="L10" s="19" t="s">
        <v>84</v>
      </c>
      <c r="N10" s="26" t="s">
        <v>10</v>
      </c>
      <c r="P10" s="242" t="s">
        <v>258</v>
      </c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</row>
    <row r="11" spans="2:52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26" t="s">
        <v>212</v>
      </c>
      <c r="P11" s="26" t="s">
        <v>259</v>
      </c>
      <c r="Q11" s="26"/>
      <c r="R11" s="19" t="s">
        <v>260</v>
      </c>
      <c r="S11" s="40"/>
      <c r="T11" s="19" t="s">
        <v>261</v>
      </c>
      <c r="U11" s="40"/>
      <c r="V11" s="19" t="s">
        <v>259</v>
      </c>
      <c r="W11" s="40"/>
      <c r="X11" s="19"/>
      <c r="Y11" s="40"/>
      <c r="Z11" s="19" t="s">
        <v>262</v>
      </c>
      <c r="AA11" s="19"/>
      <c r="AB11" s="19" t="s">
        <v>10</v>
      </c>
      <c r="AD11" s="19"/>
    </row>
    <row r="12" spans="2:52" x14ac:dyDescent="0.2">
      <c r="B12" s="116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8" t="s">
        <v>263</v>
      </c>
      <c r="L12" s="18" t="s">
        <v>215</v>
      </c>
      <c r="N12" s="116" t="s">
        <v>89</v>
      </c>
      <c r="O12" s="29" t="s">
        <v>263</v>
      </c>
      <c r="P12" s="116" t="s">
        <v>264</v>
      </c>
      <c r="Q12" s="26"/>
      <c r="R12" s="116" t="s">
        <v>264</v>
      </c>
      <c r="S12" s="26"/>
      <c r="T12" s="116" t="s">
        <v>264</v>
      </c>
      <c r="U12" s="26"/>
      <c r="V12" s="116" t="s">
        <v>261</v>
      </c>
      <c r="W12" s="26"/>
      <c r="X12" s="116" t="s">
        <v>265</v>
      </c>
      <c r="Y12" s="26"/>
      <c r="Z12" s="116" t="s">
        <v>266</v>
      </c>
      <c r="AA12" s="26"/>
      <c r="AB12" s="116" t="s">
        <v>216</v>
      </c>
      <c r="AD12" s="116" t="s">
        <v>82</v>
      </c>
      <c r="AF12" s="53" t="s">
        <v>92</v>
      </c>
      <c r="AH12" s="143"/>
    </row>
    <row r="13" spans="2:52" x14ac:dyDescent="0.2">
      <c r="F13" s="19" t="s">
        <v>64</v>
      </c>
      <c r="H13" s="19" t="s">
        <v>13</v>
      </c>
      <c r="J13" s="19" t="s">
        <v>14</v>
      </c>
      <c r="L13" s="19" t="s">
        <v>93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D13" s="26" t="s">
        <v>267</v>
      </c>
    </row>
    <row r="14" spans="2:52" s="28" customFormat="1" x14ac:dyDescent="0.2">
      <c r="B14" s="29"/>
      <c r="F14" s="6"/>
      <c r="G14" s="6"/>
      <c r="H14" s="6"/>
      <c r="I14" s="6"/>
      <c r="J14" s="6"/>
      <c r="L14" s="6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2:52" x14ac:dyDescent="0.2">
      <c r="D15" s="8"/>
      <c r="E15" s="8"/>
      <c r="F15" s="11"/>
      <c r="AF15" s="42"/>
      <c r="AI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Z15" s="19"/>
    </row>
    <row r="16" spans="2:52" x14ac:dyDescent="0.2">
      <c r="D16" s="8" t="s">
        <v>222</v>
      </c>
      <c r="E16" s="27"/>
      <c r="F16" s="34"/>
      <c r="AI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Z16" s="19"/>
    </row>
    <row r="17" spans="2:52" x14ac:dyDescent="0.2">
      <c r="AF17" s="42" t="str">
        <f t="shared" ref="AF17:AF30" si="0">IF(ROUND(F17,4)=ROUND(AD17,4), "", "check")</f>
        <v/>
      </c>
    </row>
    <row r="18" spans="2:52" x14ac:dyDescent="0.2">
      <c r="B18" s="26">
        <v>1</v>
      </c>
      <c r="D18" s="1" t="s">
        <v>96</v>
      </c>
      <c r="F18" s="35">
        <v>79166.942309318154</v>
      </c>
      <c r="H18" s="35"/>
      <c r="J18" s="19"/>
      <c r="K18" s="29">
        <v>0</v>
      </c>
      <c r="L18" s="35">
        <f>F18-H18</f>
        <v>79166.942309318154</v>
      </c>
      <c r="N18" s="26" t="s">
        <v>268</v>
      </c>
      <c r="O18" s="29">
        <v>29</v>
      </c>
      <c r="P18" s="10">
        <v>3031.2129016562189</v>
      </c>
      <c r="R18" s="10">
        <v>0</v>
      </c>
      <c r="S18" s="10"/>
      <c r="T18" s="10">
        <v>31159.855072747287</v>
      </c>
      <c r="U18" s="10"/>
      <c r="V18" s="10">
        <v>39457.139453762698</v>
      </c>
      <c r="X18" s="10">
        <v>42.977502499999986</v>
      </c>
      <c r="Y18" s="10"/>
      <c r="Z18" s="10">
        <v>5475.7573786519433</v>
      </c>
      <c r="AA18" s="10"/>
      <c r="AB18" s="10">
        <v>0</v>
      </c>
      <c r="AD18" s="10">
        <f>P18+R18+T18+V18+X18+Z18+AB18</f>
        <v>79166.942309318154</v>
      </c>
      <c r="AF18" s="42" t="str">
        <f t="shared" si="0"/>
        <v/>
      </c>
      <c r="AI18" s="165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Z18" s="35"/>
    </row>
    <row r="19" spans="2:52" x14ac:dyDescent="0.2">
      <c r="B19" s="26">
        <f>B18+1</f>
        <v>2</v>
      </c>
      <c r="D19" s="1" t="s">
        <v>98</v>
      </c>
      <c r="F19" s="35">
        <v>66946.67524576078</v>
      </c>
      <c r="H19" s="35"/>
      <c r="J19" s="19"/>
      <c r="K19" s="29">
        <v>0</v>
      </c>
      <c r="L19" s="35">
        <f t="shared" ref="L19:L30" si="1">F19-H19</f>
        <v>66946.67524576078</v>
      </c>
      <c r="N19" s="26" t="s">
        <v>269</v>
      </c>
      <c r="O19" s="29">
        <v>32</v>
      </c>
      <c r="P19" s="10">
        <v>0</v>
      </c>
      <c r="R19" s="10">
        <v>0</v>
      </c>
      <c r="S19" s="10"/>
      <c r="T19" s="10">
        <v>449.29173225577108</v>
      </c>
      <c r="U19" s="10"/>
      <c r="V19" s="10">
        <v>36010.838755091449</v>
      </c>
      <c r="X19" s="10">
        <v>19861.049590000006</v>
      </c>
      <c r="Y19" s="10"/>
      <c r="Z19" s="10">
        <v>10625.495168413567</v>
      </c>
      <c r="AA19" s="10"/>
      <c r="AB19" s="10">
        <v>0</v>
      </c>
      <c r="AD19" s="10">
        <f t="shared" ref="AD19:AD30" si="2">P19+R19+T19+V19+X19+Z19+AB19</f>
        <v>66946.675245760794</v>
      </c>
      <c r="AF19" s="42" t="str">
        <f t="shared" si="0"/>
        <v/>
      </c>
      <c r="AI19" s="165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Z19" s="35"/>
    </row>
    <row r="20" spans="2:52" x14ac:dyDescent="0.2">
      <c r="B20" s="26">
        <f t="shared" ref="B20:B31" si="3">B19+1</f>
        <v>3</v>
      </c>
      <c r="D20" s="1" t="s">
        <v>100</v>
      </c>
      <c r="F20" s="35">
        <v>211517.76996137522</v>
      </c>
      <c r="H20" s="35"/>
      <c r="J20" s="19"/>
      <c r="K20" s="29">
        <v>0</v>
      </c>
      <c r="L20" s="35">
        <f t="shared" si="1"/>
        <v>211517.76996137522</v>
      </c>
      <c r="N20" s="26" t="s">
        <v>270</v>
      </c>
      <c r="O20" s="29">
        <v>65</v>
      </c>
      <c r="P20" s="10">
        <v>38917.497387146519</v>
      </c>
      <c r="R20" s="10">
        <v>1921.1219134951616</v>
      </c>
      <c r="S20" s="10"/>
      <c r="T20" s="10">
        <v>78518.226456491451</v>
      </c>
      <c r="U20" s="10"/>
      <c r="V20" s="10">
        <v>87003.762408955983</v>
      </c>
      <c r="X20" s="10">
        <v>0</v>
      </c>
      <c r="Y20" s="10"/>
      <c r="Z20" s="10">
        <v>5157.1617952860888</v>
      </c>
      <c r="AA20" s="10"/>
      <c r="AB20" s="10">
        <v>0</v>
      </c>
      <c r="AD20" s="10">
        <f t="shared" si="2"/>
        <v>211517.76996137519</v>
      </c>
      <c r="AF20" s="42" t="str">
        <f t="shared" si="0"/>
        <v/>
      </c>
      <c r="AI20" s="165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Z20" s="35"/>
    </row>
    <row r="21" spans="2:52" x14ac:dyDescent="0.2">
      <c r="B21" s="26">
        <f t="shared" si="3"/>
        <v>4</v>
      </c>
      <c r="D21" s="1" t="s">
        <v>102</v>
      </c>
      <c r="F21" s="35">
        <v>251233.18487320884</v>
      </c>
      <c r="H21" s="35"/>
      <c r="J21" s="19"/>
      <c r="K21" s="29">
        <v>0</v>
      </c>
      <c r="L21" s="35">
        <f t="shared" si="1"/>
        <v>251233.18487320884</v>
      </c>
      <c r="N21" s="26" t="s">
        <v>271</v>
      </c>
      <c r="O21" s="29">
        <v>47</v>
      </c>
      <c r="P21" s="10">
        <v>78959.90158724878</v>
      </c>
      <c r="R21" s="10">
        <v>14671.957388417999</v>
      </c>
      <c r="S21" s="10"/>
      <c r="T21" s="10">
        <v>59837.565322128161</v>
      </c>
      <c r="U21" s="10"/>
      <c r="V21" s="10">
        <v>0</v>
      </c>
      <c r="X21" s="10">
        <v>3464.1131800000003</v>
      </c>
      <c r="Y21" s="10"/>
      <c r="Z21" s="10">
        <v>94299.647395413922</v>
      </c>
      <c r="AA21" s="10"/>
      <c r="AB21" s="10">
        <v>0</v>
      </c>
      <c r="AD21" s="10">
        <f t="shared" si="2"/>
        <v>251233.18487320884</v>
      </c>
      <c r="AF21" s="42" t="str">
        <f t="shared" si="0"/>
        <v/>
      </c>
      <c r="AI21" s="165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Z21" s="35"/>
    </row>
    <row r="22" spans="2:52" x14ac:dyDescent="0.2">
      <c r="B22" s="26">
        <f t="shared" si="3"/>
        <v>5</v>
      </c>
      <c r="D22" s="1" t="s">
        <v>104</v>
      </c>
      <c r="F22" s="35">
        <v>1996976.7673333895</v>
      </c>
      <c r="H22" s="35"/>
      <c r="K22" s="29">
        <v>0</v>
      </c>
      <c r="L22" s="35">
        <f t="shared" si="1"/>
        <v>1996976.7673333895</v>
      </c>
      <c r="N22" s="26" t="s">
        <v>272</v>
      </c>
      <c r="O22" s="29">
        <v>41</v>
      </c>
      <c r="P22" s="10">
        <v>0</v>
      </c>
      <c r="R22" s="10">
        <v>216.64224552037109</v>
      </c>
      <c r="S22" s="10"/>
      <c r="T22" s="10">
        <v>8200.9113909883254</v>
      </c>
      <c r="U22" s="10"/>
      <c r="V22" s="10">
        <v>1264493.696065499</v>
      </c>
      <c r="X22" s="10">
        <v>320167.83708339947</v>
      </c>
      <c r="Y22" s="10"/>
      <c r="Z22" s="10">
        <v>403897.68054798234</v>
      </c>
      <c r="AA22" s="10"/>
      <c r="AB22" s="10">
        <v>0</v>
      </c>
      <c r="AD22" s="10">
        <f t="shared" si="2"/>
        <v>1996976.7673333897</v>
      </c>
      <c r="AF22" s="42" t="str">
        <f t="shared" si="0"/>
        <v/>
      </c>
      <c r="AI22" s="165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Z22" s="35"/>
    </row>
    <row r="23" spans="2:52" x14ac:dyDescent="0.2">
      <c r="B23" s="26">
        <f t="shared" si="3"/>
        <v>6</v>
      </c>
      <c r="D23" s="1" t="s">
        <v>106</v>
      </c>
      <c r="F23" s="35">
        <v>1377669.911911838</v>
      </c>
      <c r="H23" s="35"/>
      <c r="K23" s="29">
        <v>0</v>
      </c>
      <c r="L23" s="35">
        <f t="shared" si="1"/>
        <v>1377669.911911838</v>
      </c>
      <c r="N23" s="26" t="s">
        <v>273</v>
      </c>
      <c r="O23" s="29">
        <v>14</v>
      </c>
      <c r="P23" s="10">
        <v>0</v>
      </c>
      <c r="R23" s="10">
        <v>0</v>
      </c>
      <c r="S23" s="10"/>
      <c r="T23" s="10">
        <v>312327.75774717639</v>
      </c>
      <c r="U23" s="10"/>
      <c r="V23" s="10">
        <v>1051161.3967942924</v>
      </c>
      <c r="X23" s="10">
        <v>0</v>
      </c>
      <c r="Y23" s="10"/>
      <c r="Z23" s="10">
        <v>14180.757370368965</v>
      </c>
      <c r="AA23" s="10"/>
      <c r="AB23" s="10">
        <v>0</v>
      </c>
      <c r="AD23" s="10">
        <f t="shared" si="2"/>
        <v>1377669.9119118378</v>
      </c>
      <c r="AF23" s="42" t="str">
        <f t="shared" si="0"/>
        <v/>
      </c>
      <c r="AI23" s="165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Z23" s="35"/>
    </row>
    <row r="24" spans="2:52" x14ac:dyDescent="0.2">
      <c r="B24" s="26">
        <f t="shared" si="3"/>
        <v>7</v>
      </c>
      <c r="D24" s="1" t="s">
        <v>108</v>
      </c>
      <c r="F24" s="35">
        <v>0</v>
      </c>
      <c r="H24" s="35"/>
      <c r="K24" s="29">
        <v>0</v>
      </c>
      <c r="L24" s="35">
        <f t="shared" si="1"/>
        <v>0</v>
      </c>
      <c r="N24" s="26"/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D24" s="10">
        <f t="shared" si="2"/>
        <v>0</v>
      </c>
      <c r="AF24" s="42" t="str">
        <f t="shared" si="0"/>
        <v/>
      </c>
      <c r="AI24" s="165"/>
      <c r="AL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Z24" s="35"/>
    </row>
    <row r="25" spans="2:52" x14ac:dyDescent="0.2">
      <c r="B25" s="26">
        <f t="shared" si="3"/>
        <v>8</v>
      </c>
      <c r="D25" s="1" t="s">
        <v>110</v>
      </c>
      <c r="F25" s="35">
        <v>0</v>
      </c>
      <c r="H25" s="35"/>
      <c r="K25" s="29">
        <v>0</v>
      </c>
      <c r="L25" s="35">
        <f t="shared" si="1"/>
        <v>0</v>
      </c>
      <c r="N25" s="26"/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D25" s="10">
        <f t="shared" si="2"/>
        <v>0</v>
      </c>
      <c r="AF25" s="42" t="str">
        <f t="shared" si="0"/>
        <v/>
      </c>
      <c r="AI25" s="165"/>
      <c r="AL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Z25" s="35"/>
    </row>
    <row r="26" spans="2:52" x14ac:dyDescent="0.2">
      <c r="B26" s="26">
        <f t="shared" si="3"/>
        <v>9</v>
      </c>
      <c r="D26" s="1" t="s">
        <v>111</v>
      </c>
      <c r="F26" s="35">
        <v>0</v>
      </c>
      <c r="H26" s="35"/>
      <c r="K26" s="29">
        <v>0</v>
      </c>
      <c r="L26" s="35">
        <f t="shared" si="1"/>
        <v>0</v>
      </c>
      <c r="N26" s="26"/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D26" s="10">
        <f t="shared" si="2"/>
        <v>0</v>
      </c>
      <c r="AF26" s="42" t="str">
        <f t="shared" si="0"/>
        <v/>
      </c>
      <c r="AI26" s="165"/>
      <c r="AL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Z26" s="35"/>
    </row>
    <row r="27" spans="2:52" x14ac:dyDescent="0.2">
      <c r="B27" s="26">
        <f t="shared" si="3"/>
        <v>10</v>
      </c>
      <c r="D27" s="1" t="s">
        <v>112</v>
      </c>
      <c r="F27" s="35">
        <v>0</v>
      </c>
      <c r="H27" s="35"/>
      <c r="K27" s="29">
        <v>0</v>
      </c>
      <c r="L27" s="35">
        <f t="shared" si="1"/>
        <v>0</v>
      </c>
      <c r="N27" s="26"/>
      <c r="O27" s="29">
        <v>0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0</v>
      </c>
      <c r="AA27" s="10"/>
      <c r="AB27" s="10">
        <v>0</v>
      </c>
      <c r="AD27" s="10">
        <f t="shared" si="2"/>
        <v>0</v>
      </c>
      <c r="AF27" s="42" t="str">
        <f t="shared" si="0"/>
        <v/>
      </c>
      <c r="AI27" s="165"/>
      <c r="AL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Z27" s="35"/>
    </row>
    <row r="28" spans="2:52" x14ac:dyDescent="0.2">
      <c r="B28" s="26">
        <f t="shared" si="3"/>
        <v>11</v>
      </c>
      <c r="D28" s="1" t="s">
        <v>114</v>
      </c>
      <c r="F28" s="35">
        <v>0</v>
      </c>
      <c r="H28" s="35"/>
      <c r="K28" s="29">
        <v>0</v>
      </c>
      <c r="L28" s="35">
        <f t="shared" si="1"/>
        <v>0</v>
      </c>
      <c r="N28" s="26"/>
      <c r="O28" s="29">
        <v>0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0</v>
      </c>
      <c r="AD28" s="10">
        <f t="shared" si="2"/>
        <v>0</v>
      </c>
      <c r="AF28" s="42" t="str">
        <f t="shared" si="0"/>
        <v/>
      </c>
      <c r="AI28" s="165"/>
      <c r="AL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Z28" s="35"/>
    </row>
    <row r="29" spans="2:52" x14ac:dyDescent="0.2">
      <c r="B29" s="26">
        <f>B28+1</f>
        <v>12</v>
      </c>
      <c r="D29" s="1" t="s">
        <v>115</v>
      </c>
      <c r="F29" s="35">
        <v>0</v>
      </c>
      <c r="H29" s="35"/>
      <c r="K29" s="29">
        <v>0</v>
      </c>
      <c r="L29" s="35">
        <f t="shared" si="1"/>
        <v>0</v>
      </c>
      <c r="N29" s="26"/>
      <c r="O29" s="29">
        <v>0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D29" s="10">
        <f t="shared" si="2"/>
        <v>0</v>
      </c>
      <c r="AF29" s="42" t="str">
        <f t="shared" si="0"/>
        <v/>
      </c>
      <c r="AI29" s="165"/>
      <c r="AL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Z29" s="35"/>
    </row>
    <row r="30" spans="2:52" x14ac:dyDescent="0.2">
      <c r="B30" s="26">
        <f>B29+1</f>
        <v>13</v>
      </c>
      <c r="D30" s="1" t="s">
        <v>116</v>
      </c>
      <c r="F30" s="35">
        <v>4318.2255996879157</v>
      </c>
      <c r="H30" s="35"/>
      <c r="K30" s="29">
        <v>0</v>
      </c>
      <c r="L30" s="35">
        <f t="shared" si="1"/>
        <v>4318.2255996879157</v>
      </c>
      <c r="N30" s="26" t="s">
        <v>274</v>
      </c>
      <c r="O30" s="29">
        <v>38</v>
      </c>
      <c r="P30" s="10">
        <v>0</v>
      </c>
      <c r="R30" s="10">
        <v>0</v>
      </c>
      <c r="S30" s="10"/>
      <c r="T30" s="10">
        <v>39.163422261415214</v>
      </c>
      <c r="U30" s="10"/>
      <c r="V30" s="10">
        <v>3560.0134120638827</v>
      </c>
      <c r="X30" s="10">
        <v>136.1762187887613</v>
      </c>
      <c r="Y30" s="10"/>
      <c r="Z30" s="10">
        <v>582.87254657385631</v>
      </c>
      <c r="AA30" s="10"/>
      <c r="AB30" s="10">
        <v>0</v>
      </c>
      <c r="AD30" s="10">
        <f t="shared" si="2"/>
        <v>4318.2255996879157</v>
      </c>
      <c r="AF30" s="42" t="str">
        <f t="shared" si="0"/>
        <v/>
      </c>
      <c r="AI30" s="165"/>
      <c r="AL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Z30" s="35"/>
    </row>
    <row r="31" spans="2:52" x14ac:dyDescent="0.2">
      <c r="B31" s="26">
        <f t="shared" si="3"/>
        <v>14</v>
      </c>
      <c r="D31" s="1" t="s">
        <v>118</v>
      </c>
      <c r="F31" s="36">
        <f>SUM(F18:F30)</f>
        <v>3987829.4772345782</v>
      </c>
      <c r="H31" s="36">
        <f>SUM(H18:H30)</f>
        <v>0</v>
      </c>
      <c r="L31" s="36">
        <f>SUM(L18:L30)</f>
        <v>3987829.4772345782</v>
      </c>
      <c r="O31" s="29"/>
      <c r="P31" s="43">
        <f>SUM(P18:P30)</f>
        <v>120908.61187605152</v>
      </c>
      <c r="Q31" s="44"/>
      <c r="R31" s="43">
        <f>SUM(R18:R30)</f>
        <v>16809.721547433532</v>
      </c>
      <c r="S31" s="23"/>
      <c r="T31" s="43">
        <f>SUM(T18:T30)</f>
        <v>490532.77114404883</v>
      </c>
      <c r="U31" s="23"/>
      <c r="V31" s="43">
        <f>SUM(V18:V30)</f>
        <v>2481686.8468896654</v>
      </c>
      <c r="W31" s="26"/>
      <c r="X31" s="43">
        <f>SUM(X18:X30)</f>
        <v>343672.15357468824</v>
      </c>
      <c r="Y31" s="23"/>
      <c r="Z31" s="43">
        <f>SUM(Z18:Z30)</f>
        <v>534219.37220269069</v>
      </c>
      <c r="AA31" s="23"/>
      <c r="AB31" s="43">
        <f>SUM(AB18:AB30)</f>
        <v>0</v>
      </c>
      <c r="AD31" s="43">
        <f>SUM(AD18:AD30)</f>
        <v>3987829.4772345782</v>
      </c>
      <c r="AF31" s="42" t="str">
        <f>IF(ROUND(F31,4)=ROUND(AD31,4), "", "check")</f>
        <v/>
      </c>
      <c r="AI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2:52" x14ac:dyDescent="0.2">
      <c r="O32" s="29"/>
      <c r="W32" s="26"/>
      <c r="AF32" s="42" t="str">
        <f t="shared" ref="AF32:AF37" si="4">IF(ROUND(F32,4)=ROUND(AD32,4), "", "check")</f>
        <v/>
      </c>
    </row>
    <row r="33" spans="2:52" x14ac:dyDescent="0.2">
      <c r="B33" s="26">
        <f>B31+1</f>
        <v>15</v>
      </c>
      <c r="D33" s="1" t="s">
        <v>119</v>
      </c>
      <c r="F33" s="35">
        <v>101710.50916156216</v>
      </c>
      <c r="H33" s="35"/>
      <c r="K33" s="29">
        <v>0</v>
      </c>
      <c r="L33" s="35">
        <f t="shared" ref="L33" si="5">F33-H33</f>
        <v>101710.50916156216</v>
      </c>
      <c r="N33" s="26" t="s">
        <v>275</v>
      </c>
      <c r="O33" s="29">
        <v>23</v>
      </c>
      <c r="P33" s="10">
        <v>3590.9482084043066</v>
      </c>
      <c r="R33" s="10">
        <v>516.639972988208</v>
      </c>
      <c r="S33" s="10"/>
      <c r="T33" s="10">
        <v>13457.4569745556</v>
      </c>
      <c r="U33" s="10"/>
      <c r="V33" s="10">
        <v>59333.303889413837</v>
      </c>
      <c r="X33" s="10">
        <v>8873.6159163903958</v>
      </c>
      <c r="Y33" s="10"/>
      <c r="Z33" s="10">
        <v>15938.544199809823</v>
      </c>
      <c r="AA33" s="10"/>
      <c r="AB33" s="10">
        <v>0</v>
      </c>
      <c r="AC33" s="10"/>
      <c r="AD33" s="10">
        <f>P33+R33+T33+V33+X33+Z33+AB33</f>
        <v>101710.50916156216</v>
      </c>
      <c r="AF33" s="42" t="str">
        <f t="shared" si="4"/>
        <v/>
      </c>
    </row>
    <row r="34" spans="2:52" x14ac:dyDescent="0.2">
      <c r="W34" s="26"/>
      <c r="AF34" s="42" t="str">
        <f t="shared" si="4"/>
        <v/>
      </c>
    </row>
    <row r="35" spans="2:52" x14ac:dyDescent="0.2">
      <c r="B35" s="26">
        <f>B33+1</f>
        <v>16</v>
      </c>
      <c r="D35" s="1" t="s">
        <v>121</v>
      </c>
      <c r="F35" s="36">
        <f>F31+F33</f>
        <v>4089539.9863961404</v>
      </c>
      <c r="H35" s="36">
        <f>H31+H33</f>
        <v>0</v>
      </c>
      <c r="L35" s="36">
        <f>L31+L33</f>
        <v>4089539.9863961404</v>
      </c>
      <c r="P35" s="45">
        <f>P31+P33</f>
        <v>124499.56008445584</v>
      </c>
      <c r="Q35" s="16"/>
      <c r="R35" s="45">
        <f>R31+R33</f>
        <v>17326.361520421739</v>
      </c>
      <c r="S35" s="5"/>
      <c r="T35" s="45">
        <f>T31+T33</f>
        <v>503990.22811860446</v>
      </c>
      <c r="U35" s="5"/>
      <c r="V35" s="45">
        <f>V31+V33</f>
        <v>2541020.1507790792</v>
      </c>
      <c r="W35" s="26"/>
      <c r="X35" s="45">
        <f>X31+X33</f>
        <v>352545.76949107862</v>
      </c>
      <c r="Y35" s="5"/>
      <c r="Z35" s="45">
        <f>Z31+Z33</f>
        <v>550157.91640250047</v>
      </c>
      <c r="AA35" s="5"/>
      <c r="AB35" s="45">
        <f>AB31+AB33</f>
        <v>0</v>
      </c>
      <c r="AD35" s="45">
        <f>AD31+AD33</f>
        <v>4089539.9863961404</v>
      </c>
      <c r="AF35" s="42" t="str">
        <f t="shared" si="4"/>
        <v/>
      </c>
    </row>
    <row r="36" spans="2:52" x14ac:dyDescent="0.2">
      <c r="D36" s="8"/>
      <c r="F36" s="11"/>
      <c r="H36" s="11"/>
      <c r="L36" s="11"/>
      <c r="W36" s="26"/>
      <c r="AF36" s="42" t="str">
        <f t="shared" si="4"/>
        <v/>
      </c>
    </row>
    <row r="37" spans="2:52" x14ac:dyDescent="0.2">
      <c r="E37" s="8"/>
      <c r="W37" s="26"/>
      <c r="AF37" s="42" t="str">
        <f t="shared" si="4"/>
        <v/>
      </c>
    </row>
    <row r="38" spans="2:52" x14ac:dyDescent="0.2">
      <c r="D38" s="8" t="s">
        <v>122</v>
      </c>
      <c r="E38" s="27"/>
      <c r="F38" s="3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Z38" s="19"/>
    </row>
    <row r="39" spans="2:52" x14ac:dyDescent="0.2">
      <c r="AF39" s="42" t="str">
        <f t="shared" ref="AF39:AF52" si="6">IF(ROUND(F39,4)=ROUND(AD39,4), "", "check")</f>
        <v/>
      </c>
    </row>
    <row r="40" spans="2:52" x14ac:dyDescent="0.2">
      <c r="B40" s="26">
        <f>B35+1</f>
        <v>17</v>
      </c>
      <c r="D40" s="1" t="s">
        <v>96</v>
      </c>
      <c r="F40" s="35">
        <v>0</v>
      </c>
      <c r="H40" s="35"/>
      <c r="J40" s="19"/>
      <c r="K40" s="29">
        <v>0</v>
      </c>
      <c r="L40" s="35">
        <f>F40-H40</f>
        <v>0</v>
      </c>
      <c r="N40" s="26"/>
      <c r="O40" s="29">
        <v>0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D40" s="10">
        <f>P40+R40+T40+V40+X40+Z40+AB40</f>
        <v>0</v>
      </c>
      <c r="AF40" s="42" t="str">
        <f t="shared" si="6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35"/>
    </row>
    <row r="41" spans="2:52" x14ac:dyDescent="0.2">
      <c r="B41" s="26">
        <f>B40+1</f>
        <v>18</v>
      </c>
      <c r="D41" s="1" t="s">
        <v>98</v>
      </c>
      <c r="F41" s="35">
        <v>-17684.967853226444</v>
      </c>
      <c r="H41" s="35"/>
      <c r="J41" s="19"/>
      <c r="K41" s="29">
        <v>0</v>
      </c>
      <c r="L41" s="35">
        <f t="shared" ref="L41:L52" si="7">F41-H41</f>
        <v>-17684.967853226444</v>
      </c>
      <c r="N41" s="26" t="s">
        <v>276</v>
      </c>
      <c r="O41" s="29">
        <v>35</v>
      </c>
      <c r="P41" s="10">
        <v>0</v>
      </c>
      <c r="R41" s="10">
        <v>0</v>
      </c>
      <c r="S41" s="10"/>
      <c r="T41" s="10">
        <v>-81.470851186358061</v>
      </c>
      <c r="U41" s="10"/>
      <c r="V41" s="10">
        <v>-14093.643890261523</v>
      </c>
      <c r="X41" s="10">
        <v>-1728.3808892002776</v>
      </c>
      <c r="Y41" s="10"/>
      <c r="Z41" s="10">
        <v>-1781.4722225782866</v>
      </c>
      <c r="AA41" s="10"/>
      <c r="AB41" s="10">
        <v>0</v>
      </c>
      <c r="AD41" s="10">
        <f t="shared" ref="AD41:AD52" si="8">P41+R41+T41+V41+X41+Z41+AB41</f>
        <v>-17684.967853226444</v>
      </c>
      <c r="AF41" s="42" t="str">
        <f t="shared" si="6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35"/>
    </row>
    <row r="42" spans="2:52" x14ac:dyDescent="0.2">
      <c r="B42" s="26">
        <f t="shared" ref="B42:B53" si="9">B41+1</f>
        <v>19</v>
      </c>
      <c r="D42" s="1" t="s">
        <v>100</v>
      </c>
      <c r="F42" s="35">
        <v>-77738.765516644649</v>
      </c>
      <c r="H42" s="35"/>
      <c r="J42" s="19"/>
      <c r="K42" s="29">
        <v>0</v>
      </c>
      <c r="L42" s="35">
        <f t="shared" si="7"/>
        <v>-77738.765516644649</v>
      </c>
      <c r="N42" s="26" t="s">
        <v>277</v>
      </c>
      <c r="O42" s="29">
        <v>68</v>
      </c>
      <c r="P42" s="10">
        <v>-23485.914549559006</v>
      </c>
      <c r="R42" s="10">
        <v>-1066.4351039073856</v>
      </c>
      <c r="S42" s="10"/>
      <c r="T42" s="10">
        <v>-24764.875005545597</v>
      </c>
      <c r="U42" s="10"/>
      <c r="V42" s="10">
        <v>-25533.312542571388</v>
      </c>
      <c r="X42" s="10">
        <v>0</v>
      </c>
      <c r="Y42" s="10"/>
      <c r="Z42" s="10">
        <v>-2888.2283150612561</v>
      </c>
      <c r="AA42" s="10"/>
      <c r="AB42" s="10">
        <v>0</v>
      </c>
      <c r="AD42" s="10">
        <f t="shared" si="8"/>
        <v>-77738.765516644635</v>
      </c>
      <c r="AF42" s="42" t="str">
        <f t="shared" si="6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35"/>
    </row>
    <row r="43" spans="2:52" x14ac:dyDescent="0.2">
      <c r="B43" s="26">
        <f t="shared" si="9"/>
        <v>20</v>
      </c>
      <c r="D43" s="1" t="s">
        <v>102</v>
      </c>
      <c r="F43" s="35">
        <v>-91934.117047230378</v>
      </c>
      <c r="H43" s="35"/>
      <c r="J43" s="19"/>
      <c r="K43" s="29">
        <v>0</v>
      </c>
      <c r="L43" s="35">
        <f t="shared" si="7"/>
        <v>-91934.117047230378</v>
      </c>
      <c r="N43" s="26" t="s">
        <v>278</v>
      </c>
      <c r="O43" s="29">
        <v>50</v>
      </c>
      <c r="P43" s="10">
        <v>-34952.348121982686</v>
      </c>
      <c r="R43" s="10">
        <v>-9130.3820732125623</v>
      </c>
      <c r="S43" s="10"/>
      <c r="T43" s="10">
        <v>-18389.293021966987</v>
      </c>
      <c r="U43" s="10"/>
      <c r="V43" s="10">
        <v>0</v>
      </c>
      <c r="X43" s="10">
        <v>-517.39716281437381</v>
      </c>
      <c r="Y43" s="10"/>
      <c r="Z43" s="10">
        <v>-28944.696667253767</v>
      </c>
      <c r="AA43" s="10"/>
      <c r="AB43" s="10">
        <v>0</v>
      </c>
      <c r="AD43" s="10">
        <f t="shared" si="8"/>
        <v>-91934.117047230378</v>
      </c>
      <c r="AF43" s="42" t="str">
        <f t="shared" si="6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35"/>
    </row>
    <row r="44" spans="2:52" x14ac:dyDescent="0.2">
      <c r="B44" s="26">
        <f t="shared" si="9"/>
        <v>21</v>
      </c>
      <c r="D44" s="1" t="s">
        <v>104</v>
      </c>
      <c r="F44" s="35">
        <v>-700300.98840433965</v>
      </c>
      <c r="H44" s="35"/>
      <c r="K44" s="29">
        <v>0</v>
      </c>
      <c r="L44" s="35">
        <f t="shared" si="7"/>
        <v>-700300.98840433965</v>
      </c>
      <c r="N44" s="26" t="s">
        <v>279</v>
      </c>
      <c r="O44" s="29">
        <v>44</v>
      </c>
      <c r="P44" s="10">
        <v>0</v>
      </c>
      <c r="R44" s="10">
        <v>-12.200666647008878</v>
      </c>
      <c r="S44" s="10"/>
      <c r="T44" s="10">
        <v>-1756.3198305423257</v>
      </c>
      <c r="U44" s="10"/>
      <c r="V44" s="10">
        <v>-572450.84464776691</v>
      </c>
      <c r="X44" s="10">
        <v>-51214.137142734056</v>
      </c>
      <c r="Y44" s="10"/>
      <c r="Z44" s="10">
        <v>-74867.486116649408</v>
      </c>
      <c r="AA44" s="10"/>
      <c r="AB44" s="10">
        <v>0</v>
      </c>
      <c r="AD44" s="10">
        <f t="shared" si="8"/>
        <v>-700300.98840433965</v>
      </c>
      <c r="AF44" s="42" t="str">
        <f t="shared" si="6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35"/>
    </row>
    <row r="45" spans="2:52" x14ac:dyDescent="0.2">
      <c r="B45" s="26">
        <f t="shared" si="9"/>
        <v>22</v>
      </c>
      <c r="D45" s="1" t="s">
        <v>106</v>
      </c>
      <c r="F45" s="35">
        <v>-529309.68232222286</v>
      </c>
      <c r="H45" s="35"/>
      <c r="K45" s="29">
        <v>0</v>
      </c>
      <c r="L45" s="35">
        <f t="shared" si="7"/>
        <v>-529309.68232222286</v>
      </c>
      <c r="N45" s="26" t="s">
        <v>280</v>
      </c>
      <c r="O45" s="29">
        <v>17</v>
      </c>
      <c r="P45" s="10">
        <v>0</v>
      </c>
      <c r="R45" s="10">
        <v>0</v>
      </c>
      <c r="S45" s="10"/>
      <c r="T45" s="10">
        <v>-125363.51856244406</v>
      </c>
      <c r="U45" s="10"/>
      <c r="V45" s="10">
        <v>-394898.99494617968</v>
      </c>
      <c r="X45" s="10">
        <v>0</v>
      </c>
      <c r="Y45" s="10"/>
      <c r="Z45" s="10">
        <v>-9047.1688135990662</v>
      </c>
      <c r="AA45" s="10"/>
      <c r="AB45" s="10">
        <v>0</v>
      </c>
      <c r="AD45" s="10">
        <f t="shared" si="8"/>
        <v>-529309.68232222286</v>
      </c>
      <c r="AF45" s="42" t="str">
        <f t="shared" si="6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35"/>
    </row>
    <row r="46" spans="2:52" x14ac:dyDescent="0.2">
      <c r="B46" s="26">
        <f t="shared" si="9"/>
        <v>23</v>
      </c>
      <c r="D46" s="1" t="s">
        <v>108</v>
      </c>
      <c r="F46" s="35">
        <v>0</v>
      </c>
      <c r="H46" s="35"/>
      <c r="K46" s="29">
        <v>0</v>
      </c>
      <c r="L46" s="35">
        <f t="shared" si="7"/>
        <v>0</v>
      </c>
      <c r="N46" s="26"/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D46" s="10">
        <f t="shared" si="8"/>
        <v>0</v>
      </c>
      <c r="AF46" s="42" t="str">
        <f t="shared" si="6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35"/>
    </row>
    <row r="47" spans="2:52" x14ac:dyDescent="0.2">
      <c r="B47" s="26">
        <f t="shared" si="9"/>
        <v>24</v>
      </c>
      <c r="D47" s="1" t="s">
        <v>110</v>
      </c>
      <c r="F47" s="35">
        <v>0</v>
      </c>
      <c r="H47" s="35"/>
      <c r="K47" s="29">
        <v>0</v>
      </c>
      <c r="L47" s="35">
        <f t="shared" si="7"/>
        <v>0</v>
      </c>
      <c r="N47" s="26"/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D47" s="10">
        <f t="shared" si="8"/>
        <v>0</v>
      </c>
      <c r="AF47" s="42" t="str">
        <f t="shared" si="6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35"/>
    </row>
    <row r="48" spans="2:52" x14ac:dyDescent="0.2">
      <c r="B48" s="26">
        <f t="shared" si="9"/>
        <v>25</v>
      </c>
      <c r="D48" s="1" t="s">
        <v>111</v>
      </c>
      <c r="F48" s="35">
        <v>0</v>
      </c>
      <c r="H48" s="35"/>
      <c r="K48" s="29">
        <v>0</v>
      </c>
      <c r="L48" s="35">
        <f t="shared" si="7"/>
        <v>0</v>
      </c>
      <c r="N48" s="26"/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D48" s="10">
        <f t="shared" si="8"/>
        <v>0</v>
      </c>
      <c r="AF48" s="42" t="str">
        <f t="shared" si="6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35"/>
    </row>
    <row r="49" spans="2:52" x14ac:dyDescent="0.2">
      <c r="B49" s="26">
        <f t="shared" si="9"/>
        <v>26</v>
      </c>
      <c r="D49" s="1" t="s">
        <v>112</v>
      </c>
      <c r="F49" s="35">
        <v>0</v>
      </c>
      <c r="H49" s="35"/>
      <c r="K49" s="29">
        <v>0</v>
      </c>
      <c r="L49" s="35">
        <f t="shared" si="7"/>
        <v>0</v>
      </c>
      <c r="N49" s="26"/>
      <c r="O49" s="29">
        <v>0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0</v>
      </c>
      <c r="AA49" s="10"/>
      <c r="AB49" s="10">
        <v>0</v>
      </c>
      <c r="AD49" s="10">
        <f t="shared" si="8"/>
        <v>0</v>
      </c>
      <c r="AF49" s="42" t="str">
        <f t="shared" si="6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35"/>
    </row>
    <row r="50" spans="2:52" x14ac:dyDescent="0.2">
      <c r="B50" s="26">
        <f t="shared" si="9"/>
        <v>27</v>
      </c>
      <c r="D50" s="1" t="s">
        <v>114</v>
      </c>
      <c r="F50" s="35">
        <v>0</v>
      </c>
      <c r="H50" s="35"/>
      <c r="K50" s="29">
        <v>0</v>
      </c>
      <c r="L50" s="35">
        <f t="shared" si="7"/>
        <v>0</v>
      </c>
      <c r="N50" s="26"/>
      <c r="O50" s="29">
        <v>0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0</v>
      </c>
      <c r="AD50" s="10">
        <f t="shared" si="8"/>
        <v>0</v>
      </c>
      <c r="AF50" s="42" t="str">
        <f t="shared" si="6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35"/>
    </row>
    <row r="51" spans="2:52" x14ac:dyDescent="0.2">
      <c r="B51" s="26">
        <f>B50+1</f>
        <v>28</v>
      </c>
      <c r="D51" s="1" t="s">
        <v>115</v>
      </c>
      <c r="F51" s="35">
        <v>0</v>
      </c>
      <c r="H51" s="35"/>
      <c r="K51" s="29">
        <v>0</v>
      </c>
      <c r="L51" s="35">
        <f t="shared" si="7"/>
        <v>0</v>
      </c>
      <c r="N51" s="26"/>
      <c r="O51" s="29">
        <v>0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D51" s="10">
        <f t="shared" si="8"/>
        <v>0</v>
      </c>
      <c r="AF51" s="42" t="str">
        <f t="shared" si="6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35"/>
    </row>
    <row r="52" spans="2:52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7"/>
        <v>0</v>
      </c>
      <c r="N52" s="26"/>
      <c r="O52" s="29">
        <v>0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D52" s="10">
        <f t="shared" si="8"/>
        <v>0</v>
      </c>
      <c r="AF52" s="42" t="str">
        <f t="shared" si="6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35"/>
    </row>
    <row r="53" spans="2:52" x14ac:dyDescent="0.2">
      <c r="B53" s="26">
        <f t="shared" si="9"/>
        <v>30</v>
      </c>
      <c r="D53" s="1" t="s">
        <v>128</v>
      </c>
      <c r="F53" s="36">
        <f>SUM(F40:F52)</f>
        <v>-1416968.5211436641</v>
      </c>
      <c r="H53" s="36">
        <f>SUM(H40:H52)</f>
        <v>0</v>
      </c>
      <c r="L53" s="36">
        <f>SUM(L40:L52)</f>
        <v>-1416968.5211436641</v>
      </c>
      <c r="O53" s="29"/>
      <c r="P53" s="43">
        <f>SUM(P40:P52)</f>
        <v>-58438.262671541692</v>
      </c>
      <c r="Q53" s="44"/>
      <c r="R53" s="43">
        <f>SUM(R40:R52)</f>
        <v>-10209.017843766958</v>
      </c>
      <c r="S53" s="23"/>
      <c r="T53" s="43">
        <f>SUM(T40:T52)</f>
        <v>-170355.47727168532</v>
      </c>
      <c r="U53" s="23"/>
      <c r="V53" s="43">
        <f>SUM(V40:V52)</f>
        <v>-1006976.7960267795</v>
      </c>
      <c r="W53" s="26"/>
      <c r="X53" s="43">
        <f>SUM(X40:X52)</f>
        <v>-53459.915194748712</v>
      </c>
      <c r="Y53" s="23"/>
      <c r="Z53" s="43">
        <f>SUM(Z40:Z52)</f>
        <v>-117529.05213514178</v>
      </c>
      <c r="AA53" s="23"/>
      <c r="AB53" s="43">
        <f>SUM(AB40:AB52)</f>
        <v>0</v>
      </c>
      <c r="AD53" s="43">
        <f>SUM(AD40:AD52)</f>
        <v>-1416968.5211436641</v>
      </c>
      <c r="AF53" s="42" t="str">
        <f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29"/>
      <c r="W54" s="26"/>
      <c r="AF54" s="42" t="str">
        <f t="shared" ref="AF54:AF59" si="10">IF(ROUND(F54,4)=ROUND(AD54,4), "", "check")</f>
        <v/>
      </c>
    </row>
    <row r="55" spans="2:52" x14ac:dyDescent="0.2">
      <c r="B55" s="26">
        <f>B53+1</f>
        <v>31</v>
      </c>
      <c r="D55" s="1" t="s">
        <v>119</v>
      </c>
      <c r="F55" s="35">
        <v>-50852.680549399018</v>
      </c>
      <c r="H55" s="35"/>
      <c r="K55" s="29">
        <v>0</v>
      </c>
      <c r="L55" s="35">
        <f t="shared" ref="L55" si="11">F55-H55</f>
        <v>-50852.680549399018</v>
      </c>
      <c r="N55" s="26" t="s">
        <v>275</v>
      </c>
      <c r="O55" s="29">
        <v>23</v>
      </c>
      <c r="P55" s="10">
        <v>-1795.3832265391077</v>
      </c>
      <c r="R55" s="10">
        <v>-258.30691166521302</v>
      </c>
      <c r="S55" s="10"/>
      <c r="T55" s="10">
        <v>-6728.3879136550659</v>
      </c>
      <c r="U55" s="10"/>
      <c r="V55" s="10">
        <v>-29665.150371393876</v>
      </c>
      <c r="X55" s="10">
        <v>-4436.5833897997645</v>
      </c>
      <c r="Y55" s="10"/>
      <c r="Z55" s="10">
        <v>-7968.868736345994</v>
      </c>
      <c r="AA55" s="10"/>
      <c r="AB55" s="10">
        <v>0</v>
      </c>
      <c r="AC55" s="10"/>
      <c r="AD55" s="10">
        <f>P55+R55+T55+V55+X55+Z55+AB55</f>
        <v>-50852.680549399025</v>
      </c>
      <c r="AF55" s="42" t="str">
        <f t="shared" si="10"/>
        <v/>
      </c>
    </row>
    <row r="56" spans="2:52" x14ac:dyDescent="0.2">
      <c r="W56" s="26"/>
      <c r="AF56" s="42" t="str">
        <f t="shared" si="10"/>
        <v/>
      </c>
    </row>
    <row r="57" spans="2:52" x14ac:dyDescent="0.2">
      <c r="B57" s="26">
        <f>B55+1</f>
        <v>32</v>
      </c>
      <c r="D57" s="1" t="s">
        <v>129</v>
      </c>
      <c r="F57" s="36">
        <f>F53+F55</f>
        <v>-1467821.2016930631</v>
      </c>
      <c r="H57" s="36">
        <f>H53+H55</f>
        <v>0</v>
      </c>
      <c r="L57" s="36">
        <f>L53+L55</f>
        <v>-1467821.2016930631</v>
      </c>
      <c r="P57" s="45">
        <f>P53+P55</f>
        <v>-60233.645898080802</v>
      </c>
      <c r="Q57" s="16"/>
      <c r="R57" s="45">
        <f>R53+R55</f>
        <v>-10467.324755432172</v>
      </c>
      <c r="S57" s="5"/>
      <c r="T57" s="45">
        <f>T53+T55</f>
        <v>-177083.86518534037</v>
      </c>
      <c r="U57" s="5"/>
      <c r="V57" s="45">
        <f>V53+V55</f>
        <v>-1036641.9463981733</v>
      </c>
      <c r="W57" s="26"/>
      <c r="X57" s="45">
        <f>X53+X55</f>
        <v>-57896.498584548477</v>
      </c>
      <c r="Y57" s="5"/>
      <c r="Z57" s="45">
        <f>Z53+Z55</f>
        <v>-125497.92087148778</v>
      </c>
      <c r="AA57" s="5"/>
      <c r="AB57" s="45">
        <f>AB53+AB55</f>
        <v>0</v>
      </c>
      <c r="AD57" s="45">
        <f>AD53+AD55</f>
        <v>-1467821.2016930631</v>
      </c>
      <c r="AF57" s="42" t="str">
        <f t="shared" si="10"/>
        <v/>
      </c>
    </row>
    <row r="58" spans="2:52" x14ac:dyDescent="0.2">
      <c r="D58" s="8"/>
      <c r="F58" s="11"/>
      <c r="H58" s="11"/>
      <c r="L58" s="11"/>
      <c r="W58" s="26"/>
      <c r="AF58" s="42" t="str">
        <f t="shared" si="10"/>
        <v/>
      </c>
    </row>
    <row r="59" spans="2:52" x14ac:dyDescent="0.2">
      <c r="E59" s="8"/>
      <c r="W59" s="26"/>
      <c r="AF59" s="42" t="str">
        <f t="shared" si="10"/>
        <v/>
      </c>
    </row>
    <row r="60" spans="2:52" x14ac:dyDescent="0.2">
      <c r="D60" s="8" t="s">
        <v>130</v>
      </c>
      <c r="E60" s="27"/>
      <c r="F60" s="34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Z60" s="19"/>
    </row>
    <row r="61" spans="2:52" x14ac:dyDescent="0.2">
      <c r="AF61" s="42" t="str">
        <f t="shared" ref="AF61:AF118" si="12">IF(ROUND(F61,4)=ROUND(AD61,4), "", "check")</f>
        <v/>
      </c>
    </row>
    <row r="62" spans="2:52" x14ac:dyDescent="0.2">
      <c r="B62" s="26">
        <f>B57+1</f>
        <v>33</v>
      </c>
      <c r="D62" s="1" t="s">
        <v>96</v>
      </c>
      <c r="F62" s="35">
        <v>79166.942309318154</v>
      </c>
      <c r="H62" s="35"/>
      <c r="J62" s="19"/>
      <c r="K62" s="29">
        <v>0</v>
      </c>
      <c r="L62" s="35">
        <f>F62-H62</f>
        <v>79166.942309318154</v>
      </c>
      <c r="N62" s="26"/>
      <c r="O62" s="29">
        <v>0</v>
      </c>
      <c r="P62" s="10">
        <f>P18+P40</f>
        <v>3031.2129016562189</v>
      </c>
      <c r="R62" s="10">
        <f>R18+R40</f>
        <v>0</v>
      </c>
      <c r="S62" s="10"/>
      <c r="T62" s="10">
        <f>T18+T40</f>
        <v>31159.855072747287</v>
      </c>
      <c r="U62" s="10"/>
      <c r="V62" s="10">
        <f>V18+V40</f>
        <v>39457.139453762698</v>
      </c>
      <c r="X62" s="10">
        <f>X18+X40</f>
        <v>42.977502499999986</v>
      </c>
      <c r="Y62" s="10"/>
      <c r="Z62" s="10">
        <f>Z18+Z40</f>
        <v>5475.7573786519433</v>
      </c>
      <c r="AA62" s="10"/>
      <c r="AB62" s="10">
        <f>AB18+AB40</f>
        <v>0</v>
      </c>
      <c r="AD62" s="10">
        <f>P62+R62+T62+V62+X62+Z62+AB62</f>
        <v>79166.942309318154</v>
      </c>
      <c r="AF62" s="42" t="str">
        <f t="shared" si="12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35"/>
    </row>
    <row r="63" spans="2:52" x14ac:dyDescent="0.2">
      <c r="B63" s="26">
        <f>B62+1</f>
        <v>34</v>
      </c>
      <c r="D63" s="1" t="s">
        <v>98</v>
      </c>
      <c r="F63" s="35">
        <v>49261.707392534336</v>
      </c>
      <c r="H63" s="35"/>
      <c r="J63" s="19"/>
      <c r="K63" s="29">
        <v>0</v>
      </c>
      <c r="L63" s="35">
        <f t="shared" ref="L63:L74" si="13">F63-H63</f>
        <v>49261.707392534336</v>
      </c>
      <c r="N63" s="26"/>
      <c r="O63" s="29">
        <v>0</v>
      </c>
      <c r="P63" s="10">
        <f t="shared" ref="P63:R74" si="14">P19+P41</f>
        <v>0</v>
      </c>
      <c r="R63" s="10">
        <f t="shared" si="14"/>
        <v>0</v>
      </c>
      <c r="S63" s="10"/>
      <c r="T63" s="10">
        <f t="shared" ref="T63:T74" si="15">T19+T41</f>
        <v>367.82088106941302</v>
      </c>
      <c r="U63" s="10"/>
      <c r="V63" s="10">
        <f t="shared" ref="V63:V74" si="16">V19+V41</f>
        <v>21917.194864829926</v>
      </c>
      <c r="X63" s="10">
        <f t="shared" ref="X63:X74" si="17">X19+X41</f>
        <v>18132.668700799728</v>
      </c>
      <c r="Y63" s="10"/>
      <c r="Z63" s="10">
        <f t="shared" ref="Z63:Z74" si="18">Z19+Z41</f>
        <v>8844.0229458352806</v>
      </c>
      <c r="AA63" s="10"/>
      <c r="AB63" s="10">
        <f t="shared" ref="AB63:AB74" si="19">AB19+AB41</f>
        <v>0</v>
      </c>
      <c r="AD63" s="10">
        <f t="shared" ref="AD63:AD74" si="20">P63+R63+T63+V63+X63+Z63+AB63</f>
        <v>49261.707392534343</v>
      </c>
      <c r="AF63" s="42" t="str">
        <f t="shared" si="12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35"/>
    </row>
    <row r="64" spans="2:52" x14ac:dyDescent="0.2">
      <c r="B64" s="26">
        <f t="shared" ref="B64:B75" si="21">B63+1</f>
        <v>35</v>
      </c>
      <c r="D64" s="1" t="s">
        <v>100</v>
      </c>
      <c r="F64" s="35">
        <v>133779.00444473058</v>
      </c>
      <c r="H64" s="35"/>
      <c r="J64" s="19"/>
      <c r="K64" s="29">
        <v>0</v>
      </c>
      <c r="L64" s="35">
        <f t="shared" si="13"/>
        <v>133779.00444473058</v>
      </c>
      <c r="N64" s="26"/>
      <c r="O64" s="29">
        <v>0</v>
      </c>
      <c r="P64" s="10">
        <f t="shared" si="14"/>
        <v>15431.582837587513</v>
      </c>
      <c r="R64" s="10">
        <f t="shared" si="14"/>
        <v>854.686809587776</v>
      </c>
      <c r="S64" s="10"/>
      <c r="T64" s="10">
        <f t="shared" si="15"/>
        <v>53753.351450945855</v>
      </c>
      <c r="U64" s="10"/>
      <c r="V64" s="10">
        <f t="shared" si="16"/>
        <v>61470.449866384595</v>
      </c>
      <c r="X64" s="10">
        <f t="shared" si="17"/>
        <v>0</v>
      </c>
      <c r="Y64" s="10"/>
      <c r="Z64" s="10">
        <f t="shared" si="18"/>
        <v>2268.9334802248327</v>
      </c>
      <c r="AA64" s="10"/>
      <c r="AB64" s="10">
        <f t="shared" si="19"/>
        <v>0</v>
      </c>
      <c r="AD64" s="10">
        <f t="shared" si="20"/>
        <v>133779.00444473058</v>
      </c>
      <c r="AF64" s="42" t="str">
        <f t="shared" si="12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35"/>
    </row>
    <row r="65" spans="2:52" x14ac:dyDescent="0.2">
      <c r="B65" s="26">
        <f t="shared" si="21"/>
        <v>36</v>
      </c>
      <c r="D65" s="1" t="s">
        <v>102</v>
      </c>
      <c r="F65" s="35">
        <v>159299.06782597845</v>
      </c>
      <c r="H65" s="35"/>
      <c r="J65" s="19"/>
      <c r="K65" s="29">
        <v>0</v>
      </c>
      <c r="L65" s="35">
        <f t="shared" si="13"/>
        <v>159299.06782597845</v>
      </c>
      <c r="N65" s="26"/>
      <c r="O65" s="29">
        <v>0</v>
      </c>
      <c r="P65" s="10">
        <f t="shared" si="14"/>
        <v>44007.553465266094</v>
      </c>
      <c r="R65" s="10">
        <f t="shared" si="14"/>
        <v>5541.5753152054367</v>
      </c>
      <c r="S65" s="10"/>
      <c r="T65" s="10">
        <f t="shared" si="15"/>
        <v>41448.272300161174</v>
      </c>
      <c r="U65" s="10"/>
      <c r="V65" s="10">
        <f t="shared" si="16"/>
        <v>0</v>
      </c>
      <c r="X65" s="10">
        <f t="shared" si="17"/>
        <v>2946.7160171856267</v>
      </c>
      <c r="Y65" s="10"/>
      <c r="Z65" s="10">
        <f t="shared" si="18"/>
        <v>65354.950728160155</v>
      </c>
      <c r="AA65" s="10"/>
      <c r="AB65" s="10">
        <f t="shared" si="19"/>
        <v>0</v>
      </c>
      <c r="AD65" s="10">
        <f t="shared" si="20"/>
        <v>159299.06782597848</v>
      </c>
      <c r="AF65" s="42" t="str">
        <f t="shared" si="12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35"/>
    </row>
    <row r="66" spans="2:52" x14ac:dyDescent="0.2">
      <c r="B66" s="26">
        <f t="shared" si="21"/>
        <v>37</v>
      </c>
      <c r="D66" s="1" t="s">
        <v>104</v>
      </c>
      <c r="F66" s="35">
        <v>1296675.7789290498</v>
      </c>
      <c r="H66" s="35"/>
      <c r="K66" s="29">
        <v>0</v>
      </c>
      <c r="L66" s="35">
        <f t="shared" si="13"/>
        <v>1296675.7789290498</v>
      </c>
      <c r="N66" s="26"/>
      <c r="O66" s="29">
        <v>0</v>
      </c>
      <c r="P66" s="10">
        <f t="shared" si="14"/>
        <v>0</v>
      </c>
      <c r="R66" s="10">
        <f t="shared" si="14"/>
        <v>204.4415788733622</v>
      </c>
      <c r="S66" s="10"/>
      <c r="T66" s="10">
        <f t="shared" si="15"/>
        <v>6444.5915604459997</v>
      </c>
      <c r="U66" s="10"/>
      <c r="V66" s="10">
        <f t="shared" si="16"/>
        <v>692042.85141773208</v>
      </c>
      <c r="X66" s="10">
        <f t="shared" si="17"/>
        <v>268953.69994066539</v>
      </c>
      <c r="Y66" s="10"/>
      <c r="Z66" s="10">
        <f t="shared" si="18"/>
        <v>329030.19443133293</v>
      </c>
      <c r="AA66" s="10"/>
      <c r="AB66" s="10">
        <f t="shared" si="19"/>
        <v>0</v>
      </c>
      <c r="AD66" s="10">
        <f t="shared" si="20"/>
        <v>1296675.7789290498</v>
      </c>
      <c r="AF66" s="42" t="str">
        <f t="shared" si="12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35"/>
    </row>
    <row r="67" spans="2:52" x14ac:dyDescent="0.2">
      <c r="B67" s="26">
        <f t="shared" si="21"/>
        <v>38</v>
      </c>
      <c r="D67" s="1" t="s">
        <v>106</v>
      </c>
      <c r="F67" s="35">
        <v>848360.22958961513</v>
      </c>
      <c r="H67" s="35"/>
      <c r="K67" s="29">
        <v>0</v>
      </c>
      <c r="L67" s="35">
        <f t="shared" si="13"/>
        <v>848360.22958961513</v>
      </c>
      <c r="N67" s="26"/>
      <c r="O67" s="29">
        <v>0</v>
      </c>
      <c r="P67" s="10">
        <f t="shared" si="14"/>
        <v>0</v>
      </c>
      <c r="R67" s="10">
        <f t="shared" si="14"/>
        <v>0</v>
      </c>
      <c r="S67" s="10"/>
      <c r="T67" s="10">
        <f t="shared" si="15"/>
        <v>186964.23918473232</v>
      </c>
      <c r="U67" s="10"/>
      <c r="V67" s="10">
        <f t="shared" si="16"/>
        <v>656262.4018481127</v>
      </c>
      <c r="X67" s="10">
        <f t="shared" si="17"/>
        <v>0</v>
      </c>
      <c r="Y67" s="10"/>
      <c r="Z67" s="10">
        <f t="shared" si="18"/>
        <v>5133.5885567698988</v>
      </c>
      <c r="AA67" s="10"/>
      <c r="AB67" s="10">
        <f t="shared" si="19"/>
        <v>0</v>
      </c>
      <c r="AD67" s="10">
        <f t="shared" si="20"/>
        <v>848360.2295896149</v>
      </c>
      <c r="AF67" s="42" t="str">
        <f t="shared" si="12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35"/>
    </row>
    <row r="68" spans="2:52" x14ac:dyDescent="0.2">
      <c r="B68" s="26">
        <f t="shared" si="21"/>
        <v>39</v>
      </c>
      <c r="D68" s="1" t="s">
        <v>108</v>
      </c>
      <c r="F68" s="35">
        <v>0</v>
      </c>
      <c r="H68" s="35"/>
      <c r="K68" s="29">
        <v>0</v>
      </c>
      <c r="L68" s="35">
        <f t="shared" si="13"/>
        <v>0</v>
      </c>
      <c r="N68" s="26"/>
      <c r="O68" s="29">
        <v>0</v>
      </c>
      <c r="P68" s="10">
        <f t="shared" si="14"/>
        <v>0</v>
      </c>
      <c r="R68" s="10">
        <f t="shared" si="14"/>
        <v>0</v>
      </c>
      <c r="S68" s="10"/>
      <c r="T68" s="10">
        <f t="shared" si="15"/>
        <v>0</v>
      </c>
      <c r="U68" s="10"/>
      <c r="V68" s="10">
        <f t="shared" si="16"/>
        <v>0</v>
      </c>
      <c r="X68" s="10">
        <f t="shared" si="17"/>
        <v>0</v>
      </c>
      <c r="Y68" s="10"/>
      <c r="Z68" s="10">
        <f t="shared" si="18"/>
        <v>0</v>
      </c>
      <c r="AA68" s="10"/>
      <c r="AB68" s="10">
        <f t="shared" si="19"/>
        <v>0</v>
      </c>
      <c r="AD68" s="10">
        <f t="shared" si="20"/>
        <v>0</v>
      </c>
      <c r="AF68" s="42" t="str">
        <f t="shared" si="12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35"/>
    </row>
    <row r="69" spans="2:52" x14ac:dyDescent="0.2">
      <c r="B69" s="26">
        <f t="shared" si="21"/>
        <v>40</v>
      </c>
      <c r="D69" s="1" t="s">
        <v>110</v>
      </c>
      <c r="F69" s="35">
        <v>0</v>
      </c>
      <c r="H69" s="35"/>
      <c r="K69" s="29">
        <v>0</v>
      </c>
      <c r="L69" s="35">
        <f t="shared" si="13"/>
        <v>0</v>
      </c>
      <c r="N69" s="26"/>
      <c r="O69" s="29">
        <v>0</v>
      </c>
      <c r="P69" s="10">
        <f t="shared" si="14"/>
        <v>0</v>
      </c>
      <c r="R69" s="10">
        <f t="shared" si="14"/>
        <v>0</v>
      </c>
      <c r="S69" s="10"/>
      <c r="T69" s="10">
        <f t="shared" si="15"/>
        <v>0</v>
      </c>
      <c r="U69" s="10"/>
      <c r="V69" s="10">
        <f t="shared" si="16"/>
        <v>0</v>
      </c>
      <c r="X69" s="10">
        <f t="shared" si="17"/>
        <v>0</v>
      </c>
      <c r="Y69" s="10"/>
      <c r="Z69" s="10">
        <f t="shared" si="18"/>
        <v>0</v>
      </c>
      <c r="AA69" s="10"/>
      <c r="AB69" s="10">
        <f t="shared" si="19"/>
        <v>0</v>
      </c>
      <c r="AD69" s="10">
        <f t="shared" si="20"/>
        <v>0</v>
      </c>
      <c r="AF69" s="42" t="str">
        <f t="shared" si="12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35"/>
    </row>
    <row r="70" spans="2:52" x14ac:dyDescent="0.2">
      <c r="B70" s="26">
        <f t="shared" si="21"/>
        <v>41</v>
      </c>
      <c r="D70" s="1" t="s">
        <v>111</v>
      </c>
      <c r="F70" s="35">
        <v>0</v>
      </c>
      <c r="H70" s="35"/>
      <c r="K70" s="29">
        <v>0</v>
      </c>
      <c r="L70" s="35">
        <f t="shared" si="13"/>
        <v>0</v>
      </c>
      <c r="N70" s="26"/>
      <c r="O70" s="29">
        <v>0</v>
      </c>
      <c r="P70" s="10">
        <f t="shared" si="14"/>
        <v>0</v>
      </c>
      <c r="R70" s="10">
        <f t="shared" si="14"/>
        <v>0</v>
      </c>
      <c r="S70" s="10"/>
      <c r="T70" s="10">
        <f t="shared" si="15"/>
        <v>0</v>
      </c>
      <c r="U70" s="10"/>
      <c r="V70" s="10">
        <f t="shared" si="16"/>
        <v>0</v>
      </c>
      <c r="X70" s="10">
        <f t="shared" si="17"/>
        <v>0</v>
      </c>
      <c r="Y70" s="10"/>
      <c r="Z70" s="10">
        <f t="shared" si="18"/>
        <v>0</v>
      </c>
      <c r="AA70" s="10"/>
      <c r="AB70" s="10">
        <f t="shared" si="19"/>
        <v>0</v>
      </c>
      <c r="AD70" s="10">
        <f t="shared" si="20"/>
        <v>0</v>
      </c>
      <c r="AF70" s="42" t="str">
        <f t="shared" si="12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35"/>
    </row>
    <row r="71" spans="2:52" x14ac:dyDescent="0.2">
      <c r="B71" s="26">
        <f t="shared" si="21"/>
        <v>42</v>
      </c>
      <c r="D71" s="1" t="s">
        <v>112</v>
      </c>
      <c r="F71" s="35">
        <v>0</v>
      </c>
      <c r="H71" s="35"/>
      <c r="K71" s="29">
        <v>0</v>
      </c>
      <c r="L71" s="35">
        <f t="shared" si="13"/>
        <v>0</v>
      </c>
      <c r="N71" s="26"/>
      <c r="O71" s="29">
        <v>0</v>
      </c>
      <c r="P71" s="10">
        <f t="shared" si="14"/>
        <v>0</v>
      </c>
      <c r="R71" s="10">
        <f t="shared" si="14"/>
        <v>0</v>
      </c>
      <c r="S71" s="10"/>
      <c r="T71" s="10">
        <f t="shared" si="15"/>
        <v>0</v>
      </c>
      <c r="U71" s="10"/>
      <c r="V71" s="10">
        <f t="shared" si="16"/>
        <v>0</v>
      </c>
      <c r="X71" s="10">
        <f t="shared" si="17"/>
        <v>0</v>
      </c>
      <c r="Y71" s="10"/>
      <c r="Z71" s="10">
        <f t="shared" si="18"/>
        <v>0</v>
      </c>
      <c r="AA71" s="10"/>
      <c r="AB71" s="10">
        <f t="shared" si="19"/>
        <v>0</v>
      </c>
      <c r="AD71" s="10">
        <f t="shared" si="20"/>
        <v>0</v>
      </c>
      <c r="AF71" s="42" t="str">
        <f t="shared" si="12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35"/>
    </row>
    <row r="72" spans="2:52" x14ac:dyDescent="0.2">
      <c r="B72" s="26">
        <f t="shared" si="21"/>
        <v>43</v>
      </c>
      <c r="D72" s="1" t="s">
        <v>114</v>
      </c>
      <c r="F72" s="35">
        <v>0</v>
      </c>
      <c r="H72" s="35"/>
      <c r="K72" s="29">
        <v>0</v>
      </c>
      <c r="L72" s="35">
        <f t="shared" si="13"/>
        <v>0</v>
      </c>
      <c r="N72" s="26"/>
      <c r="O72" s="29">
        <v>0</v>
      </c>
      <c r="P72" s="10">
        <f t="shared" si="14"/>
        <v>0</v>
      </c>
      <c r="R72" s="10">
        <f t="shared" si="14"/>
        <v>0</v>
      </c>
      <c r="S72" s="10"/>
      <c r="T72" s="10">
        <f t="shared" si="15"/>
        <v>0</v>
      </c>
      <c r="U72" s="10"/>
      <c r="V72" s="10">
        <f t="shared" si="16"/>
        <v>0</v>
      </c>
      <c r="X72" s="10">
        <f t="shared" si="17"/>
        <v>0</v>
      </c>
      <c r="Y72" s="10"/>
      <c r="Z72" s="10">
        <f t="shared" si="18"/>
        <v>0</v>
      </c>
      <c r="AA72" s="10"/>
      <c r="AB72" s="10">
        <f t="shared" si="19"/>
        <v>0</v>
      </c>
      <c r="AD72" s="10">
        <f t="shared" si="20"/>
        <v>0</v>
      </c>
      <c r="AF72" s="42" t="str">
        <f t="shared" si="12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35"/>
    </row>
    <row r="73" spans="2:52" x14ac:dyDescent="0.2">
      <c r="B73" s="26">
        <f>B72+1</f>
        <v>44</v>
      </c>
      <c r="D73" s="1" t="s">
        <v>115</v>
      </c>
      <c r="F73" s="35">
        <v>0</v>
      </c>
      <c r="H73" s="35"/>
      <c r="K73" s="29">
        <v>0</v>
      </c>
      <c r="L73" s="35">
        <f t="shared" si="13"/>
        <v>0</v>
      </c>
      <c r="N73" s="26"/>
      <c r="O73" s="29">
        <v>0</v>
      </c>
      <c r="P73" s="10">
        <f t="shared" si="14"/>
        <v>0</v>
      </c>
      <c r="R73" s="10">
        <f t="shared" si="14"/>
        <v>0</v>
      </c>
      <c r="S73" s="10"/>
      <c r="T73" s="10">
        <f t="shared" si="15"/>
        <v>0</v>
      </c>
      <c r="U73" s="10"/>
      <c r="V73" s="10">
        <f t="shared" si="16"/>
        <v>0</v>
      </c>
      <c r="X73" s="10">
        <f t="shared" si="17"/>
        <v>0</v>
      </c>
      <c r="Y73" s="10"/>
      <c r="Z73" s="10">
        <f t="shared" si="18"/>
        <v>0</v>
      </c>
      <c r="AA73" s="10"/>
      <c r="AB73" s="10">
        <f t="shared" si="19"/>
        <v>0</v>
      </c>
      <c r="AD73" s="10">
        <f t="shared" si="20"/>
        <v>0</v>
      </c>
      <c r="AF73" s="42" t="str">
        <f t="shared" si="12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35"/>
    </row>
    <row r="74" spans="2:52" x14ac:dyDescent="0.2">
      <c r="B74" s="26">
        <f>B73+1</f>
        <v>45</v>
      </c>
      <c r="D74" s="1" t="s">
        <v>116</v>
      </c>
      <c r="F74" s="35">
        <v>4318.2255996879157</v>
      </c>
      <c r="H74" s="35"/>
      <c r="K74" s="29">
        <v>0</v>
      </c>
      <c r="L74" s="35">
        <f t="shared" si="13"/>
        <v>4318.2255996879157</v>
      </c>
      <c r="N74" s="26"/>
      <c r="O74" s="29">
        <v>0</v>
      </c>
      <c r="P74" s="10">
        <f t="shared" si="14"/>
        <v>0</v>
      </c>
      <c r="R74" s="10">
        <f t="shared" si="14"/>
        <v>0</v>
      </c>
      <c r="S74" s="10"/>
      <c r="T74" s="10">
        <f t="shared" si="15"/>
        <v>39.163422261415214</v>
      </c>
      <c r="U74" s="10"/>
      <c r="V74" s="10">
        <f t="shared" si="16"/>
        <v>3560.0134120638827</v>
      </c>
      <c r="X74" s="10">
        <f t="shared" si="17"/>
        <v>136.1762187887613</v>
      </c>
      <c r="Y74" s="10"/>
      <c r="Z74" s="10">
        <f t="shared" si="18"/>
        <v>582.87254657385631</v>
      </c>
      <c r="AA74" s="10"/>
      <c r="AB74" s="10">
        <f t="shared" si="19"/>
        <v>0</v>
      </c>
      <c r="AD74" s="10">
        <f t="shared" si="20"/>
        <v>4318.2255996879157</v>
      </c>
      <c r="AF74" s="42" t="str">
        <f t="shared" si="12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35"/>
    </row>
    <row r="75" spans="2:52" x14ac:dyDescent="0.2">
      <c r="B75" s="26">
        <f t="shared" si="21"/>
        <v>46</v>
      </c>
      <c r="D75" s="1" t="s">
        <v>131</v>
      </c>
      <c r="F75" s="36">
        <f>SUM(F62:F74)</f>
        <v>2570860.9560909146</v>
      </c>
      <c r="H75" s="36">
        <f>SUM(H62:H74)</f>
        <v>0</v>
      </c>
      <c r="L75" s="36">
        <f>SUM(L62:L74)</f>
        <v>2570860.9560909146</v>
      </c>
      <c r="O75" s="29"/>
      <c r="P75" s="43">
        <f>SUM(P62:P74)</f>
        <v>62470.349204509825</v>
      </c>
      <c r="Q75" s="44"/>
      <c r="R75" s="43">
        <f>SUM(R62:R74)</f>
        <v>6600.7037036665752</v>
      </c>
      <c r="S75" s="23"/>
      <c r="T75" s="43">
        <f>SUM(T62:T74)</f>
        <v>320177.29387236346</v>
      </c>
      <c r="U75" s="23"/>
      <c r="V75" s="43">
        <f>SUM(V62:V74)</f>
        <v>1474710.050862886</v>
      </c>
      <c r="W75" s="26"/>
      <c r="X75" s="43">
        <f>SUM(X62:X74)</f>
        <v>290212.23837993952</v>
      </c>
      <c r="Y75" s="23"/>
      <c r="Z75" s="43">
        <f>SUM(Z62:Z74)</f>
        <v>416690.32006754889</v>
      </c>
      <c r="AA75" s="23"/>
      <c r="AB75" s="43">
        <f>SUM(AB62:AB74)</f>
        <v>0</v>
      </c>
      <c r="AD75" s="43">
        <f>SUM(AD62:AD74)</f>
        <v>2570860.9560909146</v>
      </c>
      <c r="AF75" s="42" t="str">
        <f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29"/>
      <c r="W76" s="26"/>
      <c r="AF76" s="42" t="str">
        <f t="shared" si="12"/>
        <v/>
      </c>
    </row>
    <row r="77" spans="2:52" x14ac:dyDescent="0.2">
      <c r="B77" s="26">
        <f>B75+1</f>
        <v>47</v>
      </c>
      <c r="D77" s="1" t="s">
        <v>119</v>
      </c>
      <c r="F77" s="35">
        <v>50857.828612163146</v>
      </c>
      <c r="H77" s="35"/>
      <c r="K77" s="29">
        <v>0</v>
      </c>
      <c r="L77" s="35">
        <f t="shared" ref="L77" si="22">F77-H77</f>
        <v>50857.828612163146</v>
      </c>
      <c r="N77" s="26"/>
      <c r="O77" s="29">
        <v>0</v>
      </c>
      <c r="P77" s="10">
        <f t="shared" ref="P77:R77" si="23">P33+P55</f>
        <v>1795.5649818651989</v>
      </c>
      <c r="R77" s="10">
        <f t="shared" si="23"/>
        <v>258.33306132299498</v>
      </c>
      <c r="S77" s="10"/>
      <c r="T77" s="10">
        <f t="shared" ref="T77" si="24">T33+T55</f>
        <v>6729.0690609005342</v>
      </c>
      <c r="U77" s="10"/>
      <c r="V77" s="10">
        <f t="shared" ref="V77" si="25">V33+V55</f>
        <v>29668.153518019961</v>
      </c>
      <c r="X77" s="10">
        <f t="shared" ref="X77" si="26">X33+X55</f>
        <v>4437.0325265906313</v>
      </c>
      <c r="Y77" s="10"/>
      <c r="Z77" s="10">
        <f t="shared" ref="Z77" si="27">Z33+Z55</f>
        <v>7969.6754634638291</v>
      </c>
      <c r="AA77" s="10"/>
      <c r="AB77" s="10">
        <f t="shared" ref="AB77" si="28">AB33+AB55</f>
        <v>0</v>
      </c>
      <c r="AC77" s="10"/>
      <c r="AD77" s="10">
        <f>P77+R77+T77+V77+X77+Z77+AB77</f>
        <v>50857.828612163146</v>
      </c>
      <c r="AF77" s="42" t="str">
        <f t="shared" si="12"/>
        <v/>
      </c>
    </row>
    <row r="78" spans="2:52" x14ac:dyDescent="0.2">
      <c r="W78" s="26"/>
      <c r="AF78" s="42" t="str">
        <f t="shared" si="12"/>
        <v/>
      </c>
    </row>
    <row r="79" spans="2:52" x14ac:dyDescent="0.2">
      <c r="B79" s="26">
        <f>B77+1</f>
        <v>48</v>
      </c>
      <c r="D79" s="1" t="s">
        <v>132</v>
      </c>
      <c r="F79" s="36">
        <f>F75+F77</f>
        <v>2621718.7847030777</v>
      </c>
      <c r="H79" s="36">
        <f>H75+H77</f>
        <v>0</v>
      </c>
      <c r="L79" s="36">
        <f>L75+L77</f>
        <v>2621718.7847030777</v>
      </c>
      <c r="P79" s="45">
        <f>P75+P77</f>
        <v>64265.914186375026</v>
      </c>
      <c r="Q79" s="16"/>
      <c r="R79" s="45">
        <f>R75+R77</f>
        <v>6859.0367649895697</v>
      </c>
      <c r="S79" s="5"/>
      <c r="T79" s="45">
        <f>T75+T77</f>
        <v>326906.362933264</v>
      </c>
      <c r="U79" s="5"/>
      <c r="V79" s="45">
        <f>V75+V77</f>
        <v>1504378.204380906</v>
      </c>
      <c r="W79" s="26"/>
      <c r="X79" s="45">
        <f>X75+X77</f>
        <v>294649.27090653015</v>
      </c>
      <c r="Y79" s="5"/>
      <c r="Z79" s="45">
        <f>Z75+Z77</f>
        <v>424659.99553101271</v>
      </c>
      <c r="AA79" s="5"/>
      <c r="AB79" s="45">
        <f>AB75+AB77</f>
        <v>0</v>
      </c>
      <c r="AD79" s="45">
        <f>AD75+AD77</f>
        <v>2621718.7847030777</v>
      </c>
      <c r="AF79" s="42" t="str">
        <f t="shared" si="12"/>
        <v/>
      </c>
    </row>
    <row r="80" spans="2:52" x14ac:dyDescent="0.2">
      <c r="D80" s="8"/>
      <c r="F80" s="11"/>
      <c r="H80" s="11"/>
      <c r="L80" s="11"/>
      <c r="R80" s="7"/>
      <c r="W80" s="26"/>
      <c r="AF80" s="42" t="str">
        <f t="shared" si="12"/>
        <v/>
      </c>
    </row>
    <row r="81" spans="2:32" x14ac:dyDescent="0.2">
      <c r="E81" s="8"/>
      <c r="F81" s="11"/>
      <c r="H81" s="11"/>
      <c r="L81" s="11"/>
      <c r="W81" s="26"/>
      <c r="AF81" s="42" t="str">
        <f t="shared" si="12"/>
        <v/>
      </c>
    </row>
    <row r="82" spans="2:32" x14ac:dyDescent="0.2">
      <c r="D82" s="8" t="s">
        <v>133</v>
      </c>
      <c r="F82" s="11"/>
      <c r="H82" s="11"/>
      <c r="L82" s="11"/>
      <c r="W82" s="26"/>
      <c r="AF82" s="42" t="str">
        <f t="shared" si="12"/>
        <v/>
      </c>
    </row>
    <row r="83" spans="2:32" x14ac:dyDescent="0.2">
      <c r="F83" s="11"/>
      <c r="H83" s="11"/>
      <c r="L83" s="11"/>
      <c r="W83" s="26"/>
      <c r="AF83" s="42" t="str">
        <f t="shared" si="12"/>
        <v/>
      </c>
    </row>
    <row r="84" spans="2:32" x14ac:dyDescent="0.2">
      <c r="B84" s="26">
        <f>B79+1</f>
        <v>49</v>
      </c>
      <c r="D84" s="1" t="s">
        <v>134</v>
      </c>
      <c r="F84" s="35">
        <v>18568.37524808753</v>
      </c>
      <c r="H84" s="35"/>
      <c r="K84" s="29">
        <v>0</v>
      </c>
      <c r="L84" s="35">
        <f t="shared" ref="L84:L88" si="29">F84-H84</f>
        <v>18568.37524808753</v>
      </c>
      <c r="N84" s="26" t="s">
        <v>281</v>
      </c>
      <c r="O84" s="29">
        <v>53</v>
      </c>
      <c r="P84" s="10">
        <v>455.91554801332433</v>
      </c>
      <c r="R84" s="10">
        <v>48.659410593380194</v>
      </c>
      <c r="S84" s="10"/>
      <c r="T84" s="10">
        <v>2318.8628105477696</v>
      </c>
      <c r="U84" s="10"/>
      <c r="V84" s="10">
        <v>10647.111406827111</v>
      </c>
      <c r="X84" s="10">
        <v>2089.3361692834806</v>
      </c>
      <c r="Y84" s="10"/>
      <c r="Z84" s="10">
        <v>3008.4899028224668</v>
      </c>
      <c r="AA84" s="10"/>
      <c r="AB84" s="10">
        <v>0</v>
      </c>
      <c r="AD84" s="10">
        <f t="shared" ref="AD84:AD88" si="30">P84+R84+T84+V84+X84+Z84+AB84</f>
        <v>18568.375248087534</v>
      </c>
      <c r="AF84" s="42" t="str">
        <f t="shared" si="12"/>
        <v/>
      </c>
    </row>
    <row r="85" spans="2:32" x14ac:dyDescent="0.2">
      <c r="B85" s="26">
        <f>B84+1</f>
        <v>50</v>
      </c>
      <c r="D85" s="1" t="s">
        <v>136</v>
      </c>
      <c r="F85" s="35">
        <v>-881.02130329384931</v>
      </c>
      <c r="H85" s="35"/>
      <c r="K85" s="29">
        <v>0</v>
      </c>
      <c r="L85" s="35">
        <f t="shared" si="29"/>
        <v>-881.02130329384931</v>
      </c>
      <c r="N85" s="26" t="s">
        <v>281</v>
      </c>
      <c r="O85" s="29">
        <v>53</v>
      </c>
      <c r="P85" s="10">
        <v>-21.632011683089996</v>
      </c>
      <c r="R85" s="10">
        <v>-2.3087629782204986</v>
      </c>
      <c r="S85" s="10"/>
      <c r="T85" s="10">
        <v>-110.02403324000316</v>
      </c>
      <c r="U85" s="10"/>
      <c r="V85" s="10">
        <v>-505.17785442341096</v>
      </c>
      <c r="X85" s="10">
        <v>-99.133588711306373</v>
      </c>
      <c r="Y85" s="10"/>
      <c r="Z85" s="10">
        <v>-142.74505225781837</v>
      </c>
      <c r="AA85" s="10"/>
      <c r="AB85" s="10">
        <v>0</v>
      </c>
      <c r="AD85" s="10">
        <f t="shared" si="30"/>
        <v>-881.02130329384931</v>
      </c>
      <c r="AF85" s="42" t="str">
        <f t="shared" si="12"/>
        <v/>
      </c>
    </row>
    <row r="86" spans="2:32" x14ac:dyDescent="0.2">
      <c r="B86" s="26">
        <f t="shared" ref="B86:B89" si="31">B85+1</f>
        <v>51</v>
      </c>
      <c r="D86" s="1" t="s">
        <v>137</v>
      </c>
      <c r="F86" s="35">
        <v>-10445.409930111951</v>
      </c>
      <c r="H86" s="35"/>
      <c r="K86" s="29">
        <v>0</v>
      </c>
      <c r="L86" s="35">
        <f t="shared" si="29"/>
        <v>-10445.409930111951</v>
      </c>
      <c r="N86" s="26" t="s">
        <v>281</v>
      </c>
      <c r="O86" s="29">
        <v>53</v>
      </c>
      <c r="P86" s="10">
        <v>-256.46965493124128</v>
      </c>
      <c r="R86" s="10">
        <v>-27.372749840233745</v>
      </c>
      <c r="S86" s="10"/>
      <c r="T86" s="10">
        <v>-1304.4476053637325</v>
      </c>
      <c r="U86" s="10"/>
      <c r="V86" s="10">
        <v>-5989.4008888760836</v>
      </c>
      <c r="X86" s="10">
        <v>-1175.3302310186518</v>
      </c>
      <c r="Y86" s="10"/>
      <c r="Z86" s="10">
        <v>-1692.3888000820091</v>
      </c>
      <c r="AA86" s="10"/>
      <c r="AB86" s="10">
        <v>0</v>
      </c>
      <c r="AD86" s="10">
        <f t="shared" si="30"/>
        <v>-10445.409930111953</v>
      </c>
      <c r="AF86" s="42" t="str">
        <f t="shared" si="12"/>
        <v/>
      </c>
    </row>
    <row r="87" spans="2:32" x14ac:dyDescent="0.2">
      <c r="B87" s="26">
        <f t="shared" si="31"/>
        <v>52</v>
      </c>
      <c r="D87" s="1" t="s">
        <v>138</v>
      </c>
      <c r="F87" s="35">
        <v>0</v>
      </c>
      <c r="H87" s="35"/>
      <c r="K87" s="29">
        <v>0</v>
      </c>
      <c r="L87" s="35">
        <f t="shared" si="29"/>
        <v>0</v>
      </c>
      <c r="N87" s="26"/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D87" s="10">
        <f t="shared" si="30"/>
        <v>0</v>
      </c>
      <c r="AF87" s="42" t="str">
        <f t="shared" si="12"/>
        <v/>
      </c>
    </row>
    <row r="88" spans="2:32" x14ac:dyDescent="0.2">
      <c r="B88" s="26">
        <f t="shared" si="31"/>
        <v>53</v>
      </c>
      <c r="D88" s="1" t="s">
        <v>139</v>
      </c>
      <c r="F88" s="35">
        <v>-22631.15789879825</v>
      </c>
      <c r="H88" s="35"/>
      <c r="K88" s="29">
        <v>0</v>
      </c>
      <c r="L88" s="35">
        <f t="shared" si="29"/>
        <v>-22631.15789879825</v>
      </c>
      <c r="N88" s="26" t="s">
        <v>281</v>
      </c>
      <c r="O88" s="29">
        <v>53</v>
      </c>
      <c r="P88" s="10">
        <v>-555.67041368734624</v>
      </c>
      <c r="R88" s="10">
        <v>-59.306147667102138</v>
      </c>
      <c r="S88" s="10"/>
      <c r="T88" s="10">
        <v>-2826.2327591943053</v>
      </c>
      <c r="U88" s="10"/>
      <c r="V88" s="10">
        <v>-12976.712081409378</v>
      </c>
      <c r="X88" s="10">
        <v>-2546.4854150658548</v>
      </c>
      <c r="Y88" s="10"/>
      <c r="Z88" s="10">
        <v>-3666.7510817742655</v>
      </c>
      <c r="AA88" s="10"/>
      <c r="AB88" s="10">
        <v>0</v>
      </c>
      <c r="AD88" s="10">
        <f t="shared" si="30"/>
        <v>-22631.15789879825</v>
      </c>
      <c r="AF88" s="42" t="str">
        <f t="shared" si="12"/>
        <v/>
      </c>
    </row>
    <row r="89" spans="2:32" x14ac:dyDescent="0.2">
      <c r="B89" s="26">
        <f t="shared" si="31"/>
        <v>54</v>
      </c>
      <c r="D89" s="1" t="s">
        <v>140</v>
      </c>
      <c r="F89" s="36">
        <f>SUM(F82:F88)</f>
        <v>-15389.21388411652</v>
      </c>
      <c r="H89" s="36">
        <f>SUM(H82:H88)</f>
        <v>0</v>
      </c>
      <c r="K89" s="29"/>
      <c r="L89" s="36">
        <f>SUM(L82:L88)</f>
        <v>-15389.21388411652</v>
      </c>
      <c r="P89" s="43">
        <f>SUM(P82:P88)</f>
        <v>-377.85653228835321</v>
      </c>
      <c r="Q89" s="23"/>
      <c r="R89" s="43">
        <f>SUM(R82:R88)</f>
        <v>-40.328249892176188</v>
      </c>
      <c r="S89" s="23"/>
      <c r="T89" s="43">
        <f>SUM(T82:T88)</f>
        <v>-1921.8415872502712</v>
      </c>
      <c r="U89" s="23"/>
      <c r="V89" s="43">
        <f>SUM(V82:V88)</f>
        <v>-8824.1794178817618</v>
      </c>
      <c r="W89" s="144"/>
      <c r="X89" s="43">
        <f>SUM(X82:X88)</f>
        <v>-1731.6130655123325</v>
      </c>
      <c r="Y89" s="23"/>
      <c r="Z89" s="43">
        <f>SUM(Z82:Z88)</f>
        <v>-2493.3950312916259</v>
      </c>
      <c r="AA89" s="23"/>
      <c r="AB89" s="43">
        <f>SUM(AB82:AB88)</f>
        <v>0</v>
      </c>
      <c r="AC89" s="5"/>
      <c r="AD89" s="43">
        <f>SUM(AD82:AD88)</f>
        <v>-15389.213884116518</v>
      </c>
      <c r="AF89" s="42" t="str">
        <f t="shared" si="12"/>
        <v/>
      </c>
    </row>
    <row r="90" spans="2:32" x14ac:dyDescent="0.2">
      <c r="W90" s="26"/>
      <c r="AF90" s="42" t="str">
        <f t="shared" si="12"/>
        <v/>
      </c>
    </row>
    <row r="91" spans="2:32" x14ac:dyDescent="0.2">
      <c r="AF91" s="42" t="str">
        <f t="shared" si="12"/>
        <v/>
      </c>
    </row>
    <row r="92" spans="2:32" x14ac:dyDescent="0.2">
      <c r="B92" s="26">
        <f>B89+1</f>
        <v>55</v>
      </c>
      <c r="D92" s="1" t="s">
        <v>141</v>
      </c>
      <c r="F92" s="36">
        <f>F79+F89</f>
        <v>2606329.5708189611</v>
      </c>
      <c r="H92" s="36">
        <f>H79+H89</f>
        <v>0</v>
      </c>
      <c r="L92" s="36">
        <f>L79+L89</f>
        <v>2606329.5708189611</v>
      </c>
      <c r="P92" s="45">
        <f>P79+P89</f>
        <v>63888.057654086675</v>
      </c>
      <c r="Q92" s="5"/>
      <c r="R92" s="45">
        <f>R79+R89</f>
        <v>6818.7085150973935</v>
      </c>
      <c r="S92" s="5"/>
      <c r="T92" s="45">
        <f>T79+T89</f>
        <v>324984.5213460137</v>
      </c>
      <c r="U92" s="5"/>
      <c r="V92" s="45">
        <f>V79+V89</f>
        <v>1495554.0249630243</v>
      </c>
      <c r="W92" s="5"/>
      <c r="X92" s="45">
        <f>X79+X89</f>
        <v>292917.65784101782</v>
      </c>
      <c r="Y92" s="5"/>
      <c r="Z92" s="45">
        <f>Z79+Z89</f>
        <v>422166.60049972107</v>
      </c>
      <c r="AA92" s="5"/>
      <c r="AB92" s="45">
        <f>AB79+AB89</f>
        <v>0</v>
      </c>
      <c r="AC92" s="5"/>
      <c r="AD92" s="45">
        <f>AD79+AD89</f>
        <v>2606329.5708189611</v>
      </c>
      <c r="AF92" s="42" t="str">
        <f t="shared" si="12"/>
        <v/>
      </c>
    </row>
    <row r="93" spans="2:32" x14ac:dyDescent="0.2">
      <c r="AF93" s="42" t="str">
        <f t="shared" si="12"/>
        <v/>
      </c>
    </row>
    <row r="94" spans="2:32" x14ac:dyDescent="0.2">
      <c r="AF94" s="42" t="str">
        <f t="shared" si="12"/>
        <v/>
      </c>
    </row>
    <row r="95" spans="2:32" x14ac:dyDescent="0.2">
      <c r="B95" s="26">
        <f>B92+1</f>
        <v>56</v>
      </c>
      <c r="D95" s="1" t="s">
        <v>142</v>
      </c>
      <c r="F95" s="105">
        <v>6.0821321807016528E-2</v>
      </c>
      <c r="G95" s="106"/>
      <c r="H95" s="105">
        <f>F95</f>
        <v>6.0821321807016528E-2</v>
      </c>
      <c r="I95" s="106"/>
      <c r="J95" s="106"/>
      <c r="K95" s="107"/>
      <c r="L95" s="105">
        <v>6.0821321807016528E-2</v>
      </c>
      <c r="M95" s="109"/>
      <c r="N95" s="109"/>
      <c r="O95" s="107"/>
      <c r="P95" s="108">
        <f>$F$95</f>
        <v>6.0821321807016528E-2</v>
      </c>
      <c r="Q95" s="109"/>
      <c r="R95" s="108">
        <f>$F$95</f>
        <v>6.0821321807016528E-2</v>
      </c>
      <c r="S95" s="109"/>
      <c r="T95" s="108">
        <f>$F$95</f>
        <v>6.0821321807016528E-2</v>
      </c>
      <c r="U95" s="109"/>
      <c r="V95" s="108">
        <f>$F$95</f>
        <v>6.0821321807016528E-2</v>
      </c>
      <c r="W95" s="108"/>
      <c r="X95" s="108">
        <f>$F$95</f>
        <v>6.0821321807016528E-2</v>
      </c>
      <c r="Y95" s="109"/>
      <c r="Z95" s="108">
        <f>$F$95</f>
        <v>6.0821321807016528E-2</v>
      </c>
      <c r="AA95" s="109"/>
      <c r="AB95" s="108">
        <f>$F$95</f>
        <v>6.0821321807016528E-2</v>
      </c>
      <c r="AD95" s="47"/>
      <c r="AF95" s="42"/>
    </row>
    <row r="96" spans="2:32" x14ac:dyDescent="0.2">
      <c r="AF96" s="42" t="str">
        <f t="shared" si="12"/>
        <v/>
      </c>
    </row>
    <row r="97" spans="2:32" x14ac:dyDescent="0.2">
      <c r="B97" s="26">
        <f>B95+1</f>
        <v>57</v>
      </c>
      <c r="D97" s="1" t="s">
        <v>143</v>
      </c>
      <c r="F97" s="36">
        <f>F92*F95</f>
        <v>158520.4095619233</v>
      </c>
      <c r="H97" s="36">
        <f>H92*H95</f>
        <v>0</v>
      </c>
      <c r="L97" s="36">
        <f>L92*L95</f>
        <v>158520.4095619233</v>
      </c>
      <c r="P97" s="45">
        <f>P92*P95</f>
        <v>3885.756114204431</v>
      </c>
      <c r="R97" s="45">
        <f>R92*R95</f>
        <v>414.72286490498237</v>
      </c>
      <c r="T97" s="45">
        <f>T92*T95</f>
        <v>19765.988155085131</v>
      </c>
      <c r="V97" s="45">
        <f>V92*V95</f>
        <v>90961.572632054929</v>
      </c>
      <c r="X97" s="45">
        <f>X92*X95</f>
        <v>17815.639130506104</v>
      </c>
      <c r="Z97" s="45">
        <f>Z92*Z95</f>
        <v>25676.730665167721</v>
      </c>
      <c r="AA97" s="5"/>
      <c r="AB97" s="45">
        <f>AB92*AB95</f>
        <v>0</v>
      </c>
      <c r="AD97" s="45">
        <f>P97+R97+T97+V97+X97+Z97+AB97</f>
        <v>158520.4095619233</v>
      </c>
      <c r="AF97" s="42" t="str">
        <f t="shared" si="12"/>
        <v/>
      </c>
    </row>
    <row r="98" spans="2:32" x14ac:dyDescent="0.2">
      <c r="F98" s="35"/>
      <c r="H98" s="35"/>
      <c r="L98" s="35"/>
      <c r="AD98" s="1">
        <f t="shared" ref="AD98:AD99" si="32">P98+R98+T98+V98+X98+Z98+AB98</f>
        <v>0</v>
      </c>
      <c r="AF98" s="42" t="str">
        <f t="shared" si="12"/>
        <v/>
      </c>
    </row>
    <row r="99" spans="2:32" x14ac:dyDescent="0.2">
      <c r="F99" s="35"/>
      <c r="H99" s="35"/>
      <c r="L99" s="35"/>
      <c r="AD99" s="1">
        <f t="shared" si="32"/>
        <v>0</v>
      </c>
      <c r="AF99" s="42" t="str">
        <f t="shared" si="12"/>
        <v/>
      </c>
    </row>
    <row r="100" spans="2:32" x14ac:dyDescent="0.2">
      <c r="D100" s="8" t="s">
        <v>21</v>
      </c>
      <c r="AF100" s="42" t="str">
        <f t="shared" si="12"/>
        <v/>
      </c>
    </row>
    <row r="101" spans="2:32" x14ac:dyDescent="0.2">
      <c r="AF101" s="42" t="str">
        <f t="shared" si="12"/>
        <v/>
      </c>
    </row>
    <row r="102" spans="2:32" x14ac:dyDescent="0.2">
      <c r="B102" s="26">
        <f>B97+1</f>
        <v>58</v>
      </c>
      <c r="D102" s="1" t="s">
        <v>144</v>
      </c>
      <c r="F102" s="35">
        <v>82421.141572556502</v>
      </c>
      <c r="H102" s="35"/>
      <c r="K102" s="29">
        <v>0</v>
      </c>
      <c r="L102" s="35">
        <f t="shared" ref="L102:L103" si="33">F102-H102</f>
        <v>82421.141572556502</v>
      </c>
      <c r="N102" s="26" t="s">
        <v>282</v>
      </c>
      <c r="O102" s="29">
        <v>20</v>
      </c>
      <c r="P102" s="10">
        <v>2855.622039833414</v>
      </c>
      <c r="R102" s="10">
        <v>416.91594646719744</v>
      </c>
      <c r="S102" s="10"/>
      <c r="T102" s="10">
        <v>12907.437187673129</v>
      </c>
      <c r="U102" s="10"/>
      <c r="V102" s="10">
        <v>52489.520001681689</v>
      </c>
      <c r="X102" s="10">
        <v>4933.7362080497405</v>
      </c>
      <c r="Y102" s="10"/>
      <c r="Z102" s="10">
        <v>8817.9101888513178</v>
      </c>
      <c r="AA102" s="10"/>
      <c r="AB102" s="10">
        <v>0</v>
      </c>
      <c r="AD102" s="10">
        <f t="shared" ref="AD102:AD103" si="34">P102+R102+T102+V102+X102+Z102+AB102</f>
        <v>82421.141572556488</v>
      </c>
      <c r="AF102" s="42" t="str">
        <f t="shared" si="12"/>
        <v/>
      </c>
    </row>
    <row r="103" spans="2:32" x14ac:dyDescent="0.2">
      <c r="B103" s="26">
        <f>B102+1</f>
        <v>59</v>
      </c>
      <c r="D103" s="1" t="s">
        <v>119</v>
      </c>
      <c r="F103" s="51">
        <v>7071.8904647083737</v>
      </c>
      <c r="H103" s="51"/>
      <c r="K103" s="29">
        <v>0</v>
      </c>
      <c r="L103" s="51">
        <f t="shared" si="33"/>
        <v>7071.8904647083737</v>
      </c>
      <c r="N103" s="26" t="s">
        <v>275</v>
      </c>
      <c r="O103" s="29">
        <v>23</v>
      </c>
      <c r="P103" s="10">
        <v>249.67717302385785</v>
      </c>
      <c r="R103" s="10">
        <v>35.921767856445406</v>
      </c>
      <c r="S103" s="10"/>
      <c r="T103" s="10">
        <v>935.69152727778203</v>
      </c>
      <c r="U103" s="10"/>
      <c r="V103" s="10">
        <v>4125.4205634609316</v>
      </c>
      <c r="X103" s="10">
        <v>616.97891696643899</v>
      </c>
      <c r="Y103" s="10"/>
      <c r="Z103" s="10">
        <v>1108.2005161229188</v>
      </c>
      <c r="AA103" s="10"/>
      <c r="AB103" s="10">
        <v>0</v>
      </c>
      <c r="AD103" s="23">
        <f t="shared" si="34"/>
        <v>7071.8904647083755</v>
      </c>
      <c r="AF103" s="42" t="str">
        <f t="shared" si="12"/>
        <v/>
      </c>
    </row>
    <row r="104" spans="2:32" x14ac:dyDescent="0.2">
      <c r="B104" s="26">
        <f>B103+1</f>
        <v>60</v>
      </c>
      <c r="D104" s="1" t="s">
        <v>146</v>
      </c>
      <c r="F104" s="36">
        <f>F102+F103</f>
        <v>89493.032037264871</v>
      </c>
      <c r="H104" s="36">
        <f>H102+H103</f>
        <v>0</v>
      </c>
      <c r="L104" s="36">
        <f>L102+L103</f>
        <v>89493.032037264871</v>
      </c>
      <c r="P104" s="45">
        <f>P102+P103</f>
        <v>3105.2992128572719</v>
      </c>
      <c r="R104" s="45">
        <f>R102+R103</f>
        <v>452.83771432364284</v>
      </c>
      <c r="T104" s="45">
        <f>T102+T103</f>
        <v>13843.128714950912</v>
      </c>
      <c r="V104" s="45">
        <f>V102+V103</f>
        <v>56614.94056514262</v>
      </c>
      <c r="X104" s="45">
        <f>X102+X103</f>
        <v>5550.7151250161796</v>
      </c>
      <c r="Z104" s="45">
        <f>Z102+Z103</f>
        <v>9926.1107049742368</v>
      </c>
      <c r="AB104" s="45">
        <f>AB102+AB103</f>
        <v>0</v>
      </c>
      <c r="AD104" s="45">
        <f>AD102+AD103</f>
        <v>89493.032037264857</v>
      </c>
      <c r="AF104" s="42" t="str">
        <f t="shared" si="12"/>
        <v/>
      </c>
    </row>
    <row r="105" spans="2:32" x14ac:dyDescent="0.2">
      <c r="AF105" s="42" t="str">
        <f t="shared" si="12"/>
        <v/>
      </c>
    </row>
    <row r="106" spans="2:32" x14ac:dyDescent="0.2">
      <c r="D106" s="8" t="s">
        <v>147</v>
      </c>
      <c r="F106" s="35"/>
      <c r="H106" s="35"/>
      <c r="L106" s="35"/>
      <c r="AF106" s="42" t="str">
        <f t="shared" si="12"/>
        <v/>
      </c>
    </row>
    <row r="107" spans="2:32" x14ac:dyDescent="0.2">
      <c r="F107" s="35"/>
      <c r="H107" s="35"/>
      <c r="L107" s="35"/>
      <c r="AF107" s="42" t="str">
        <f t="shared" si="12"/>
        <v/>
      </c>
    </row>
    <row r="108" spans="2:32" x14ac:dyDescent="0.2">
      <c r="B108" s="26">
        <f>B104+1</f>
        <v>61</v>
      </c>
      <c r="D108" s="1" t="s">
        <v>148</v>
      </c>
      <c r="F108" s="35">
        <v>20456.591316541941</v>
      </c>
      <c r="H108" s="35"/>
      <c r="K108" s="29">
        <v>0</v>
      </c>
      <c r="L108" s="35">
        <f t="shared" ref="L108:L109" si="35">F108-H108</f>
        <v>20456.591316541941</v>
      </c>
      <c r="N108" s="26" t="s">
        <v>283</v>
      </c>
      <c r="O108" s="29">
        <v>62</v>
      </c>
      <c r="P108" s="10">
        <v>501.44536595448903</v>
      </c>
      <c r="R108" s="10">
        <v>53.518762539359955</v>
      </c>
      <c r="S108" s="10"/>
      <c r="T108" s="10">
        <v>2550.7424739414073</v>
      </c>
      <c r="U108" s="10"/>
      <c r="V108" s="10">
        <v>11738.322667637432</v>
      </c>
      <c r="X108" s="10">
        <v>2299.0556846460254</v>
      </c>
      <c r="Y108" s="10"/>
      <c r="Z108" s="10">
        <v>3313.5063618232257</v>
      </c>
      <c r="AA108" s="10"/>
      <c r="AB108" s="10">
        <v>0</v>
      </c>
      <c r="AD108" s="10">
        <f t="shared" ref="AD108:AD109" si="36">P108+R108+T108+V108+X108+Z108+AB108</f>
        <v>20456.591316541941</v>
      </c>
      <c r="AF108" s="42" t="str">
        <f t="shared" si="12"/>
        <v/>
      </c>
    </row>
    <row r="109" spans="2:32" x14ac:dyDescent="0.2">
      <c r="B109" s="26">
        <f>B108+1</f>
        <v>62</v>
      </c>
      <c r="D109" s="1" t="s">
        <v>150</v>
      </c>
      <c r="F109" s="35">
        <v>25970.862333656336</v>
      </c>
      <c r="H109" s="35"/>
      <c r="K109" s="29">
        <v>0</v>
      </c>
      <c r="L109" s="35">
        <f t="shared" si="35"/>
        <v>25970.862333656336</v>
      </c>
      <c r="N109" s="26" t="s">
        <v>284</v>
      </c>
      <c r="O109" s="29">
        <v>59</v>
      </c>
      <c r="P109" s="10">
        <v>2489.2500370025618</v>
      </c>
      <c r="R109" s="10">
        <v>20.461271526811231</v>
      </c>
      <c r="S109" s="10"/>
      <c r="T109" s="10">
        <v>1082.306689369793</v>
      </c>
      <c r="U109" s="10"/>
      <c r="V109" s="10">
        <v>17907.616544831231</v>
      </c>
      <c r="X109" s="10">
        <v>1041.3982096617547</v>
      </c>
      <c r="Y109" s="10"/>
      <c r="Z109" s="10">
        <v>3429.8295812641823</v>
      </c>
      <c r="AA109" s="10"/>
      <c r="AB109" s="10">
        <v>0</v>
      </c>
      <c r="AD109" s="10">
        <f t="shared" si="36"/>
        <v>25970.862333656332</v>
      </c>
      <c r="AF109" s="42" t="str">
        <f t="shared" si="12"/>
        <v/>
      </c>
    </row>
    <row r="110" spans="2:32" x14ac:dyDescent="0.2">
      <c r="B110" s="26">
        <f>B109+1</f>
        <v>63</v>
      </c>
      <c r="D110" s="1" t="s">
        <v>152</v>
      </c>
      <c r="F110" s="36">
        <f>F108+F109</f>
        <v>46427.45365019828</v>
      </c>
      <c r="H110" s="36">
        <f>H108+H109</f>
        <v>0</v>
      </c>
      <c r="L110" s="36">
        <f>L108+L109</f>
        <v>46427.45365019828</v>
      </c>
      <c r="P110" s="45">
        <f>P108+P109</f>
        <v>2990.6954029570506</v>
      </c>
      <c r="R110" s="45">
        <f>R108+R109</f>
        <v>73.980034066171186</v>
      </c>
      <c r="T110" s="45">
        <f>T108+T109</f>
        <v>3633.0491633112006</v>
      </c>
      <c r="V110" s="45">
        <f>V108+V109</f>
        <v>29645.939212468664</v>
      </c>
      <c r="X110" s="45">
        <f>X108+X109</f>
        <v>3340.45389430778</v>
      </c>
      <c r="Z110" s="45">
        <f>Z108+Z109</f>
        <v>6743.3359430874079</v>
      </c>
      <c r="AB110" s="45">
        <f>AB108+AB109</f>
        <v>0</v>
      </c>
      <c r="AD110" s="45">
        <f>AD108+AD109</f>
        <v>46427.453650198273</v>
      </c>
      <c r="AF110" s="42" t="str">
        <f t="shared" si="12"/>
        <v/>
      </c>
    </row>
    <row r="111" spans="2:32" x14ac:dyDescent="0.2">
      <c r="AF111" s="42" t="str">
        <f t="shared" si="12"/>
        <v/>
      </c>
    </row>
    <row r="112" spans="2:32" x14ac:dyDescent="0.2">
      <c r="AF112" s="42" t="str">
        <f t="shared" si="12"/>
        <v/>
      </c>
    </row>
    <row r="113" spans="2:52" x14ac:dyDescent="0.2">
      <c r="D113" s="8" t="s">
        <v>153</v>
      </c>
      <c r="AF113" s="42" t="str">
        <f t="shared" si="12"/>
        <v/>
      </c>
      <c r="AI113" s="19"/>
      <c r="AJ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Z113" s="19"/>
    </row>
    <row r="114" spans="2:52" x14ac:dyDescent="0.2">
      <c r="AF114" s="42" t="str">
        <f t="shared" si="12"/>
        <v/>
      </c>
      <c r="AI114" s="19"/>
      <c r="AJ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Z114" s="19"/>
    </row>
    <row r="115" spans="2:52" x14ac:dyDescent="0.2">
      <c r="D115" s="1" t="s">
        <v>8</v>
      </c>
      <c r="AF115" s="42" t="str">
        <f t="shared" si="12"/>
        <v/>
      </c>
    </row>
    <row r="116" spans="2:52" x14ac:dyDescent="0.2">
      <c r="B116" s="26">
        <f>B110+1</f>
        <v>64</v>
      </c>
      <c r="D116" s="12" t="s">
        <v>154</v>
      </c>
      <c r="F116" s="35">
        <v>0</v>
      </c>
      <c r="H116" s="17"/>
      <c r="K116" s="29">
        <v>0</v>
      </c>
      <c r="L116" s="35">
        <f t="shared" ref="L116:L160" si="37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D116" s="10">
        <f t="shared" ref="AD116:AD160" si="38">P116+R116+T116+V116+X116+Z116+AB116</f>
        <v>0</v>
      </c>
      <c r="AF116" s="42" t="str">
        <f t="shared" si="12"/>
        <v/>
      </c>
      <c r="AI116" s="137"/>
      <c r="AJ116" s="160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Z116" s="35"/>
    </row>
    <row r="117" spans="2:52" x14ac:dyDescent="0.2">
      <c r="B117" s="26">
        <f t="shared" ref="B117:B122" si="39">B116+1</f>
        <v>65</v>
      </c>
      <c r="D117" s="12" t="s">
        <v>156</v>
      </c>
      <c r="F117" s="35">
        <v>18533.95038585359</v>
      </c>
      <c r="H117" s="17"/>
      <c r="K117" s="29">
        <v>0</v>
      </c>
      <c r="L117" s="35">
        <f t="shared" si="37"/>
        <v>18533.95038585359</v>
      </c>
      <c r="N117" s="26" t="s">
        <v>285</v>
      </c>
      <c r="O117" s="29">
        <v>11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18533.95038585359</v>
      </c>
      <c r="AD117" s="10">
        <f t="shared" si="38"/>
        <v>18533.95038585359</v>
      </c>
      <c r="AF117" s="42" t="str">
        <f t="shared" si="12"/>
        <v/>
      </c>
      <c r="AI117" s="137"/>
      <c r="AJ117" s="160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Z117" s="35"/>
    </row>
    <row r="118" spans="2:52" x14ac:dyDescent="0.2">
      <c r="B118" s="26">
        <f t="shared" si="39"/>
        <v>66</v>
      </c>
      <c r="D118" s="12" t="s">
        <v>158</v>
      </c>
      <c r="F118" s="35">
        <v>10628.242000188779</v>
      </c>
      <c r="H118" s="17"/>
      <c r="K118" s="29">
        <v>0</v>
      </c>
      <c r="L118" s="35">
        <f t="shared" si="37"/>
        <v>10628.242000188779</v>
      </c>
      <c r="N118" s="26" t="s">
        <v>285</v>
      </c>
      <c r="O118" s="29">
        <v>11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10628.242000188779</v>
      </c>
      <c r="AD118" s="10">
        <f t="shared" si="38"/>
        <v>10628.242000188779</v>
      </c>
      <c r="AF118" s="42" t="str">
        <f t="shared" si="12"/>
        <v/>
      </c>
      <c r="AI118" s="137"/>
      <c r="AJ118" s="160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Z118" s="35"/>
    </row>
    <row r="119" spans="2:52" x14ac:dyDescent="0.2">
      <c r="B119" s="26">
        <f t="shared" si="39"/>
        <v>67</v>
      </c>
      <c r="D119" s="12" t="s">
        <v>160</v>
      </c>
      <c r="F119" s="35">
        <v>751.50387464030882</v>
      </c>
      <c r="H119" s="17"/>
      <c r="K119" s="29">
        <v>0</v>
      </c>
      <c r="L119" s="35">
        <f t="shared" si="37"/>
        <v>751.50387464030882</v>
      </c>
      <c r="N119" s="26" t="s">
        <v>285</v>
      </c>
      <c r="O119" s="29">
        <v>11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751.50387464030882</v>
      </c>
      <c r="AD119" s="10">
        <f t="shared" si="38"/>
        <v>751.50387464030882</v>
      </c>
      <c r="AF119" s="42"/>
      <c r="AI119" s="137"/>
      <c r="AJ119" s="160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Z119" s="35"/>
    </row>
    <row r="120" spans="2:52" x14ac:dyDescent="0.2">
      <c r="B120" s="26">
        <f t="shared" si="39"/>
        <v>68</v>
      </c>
      <c r="D120" s="12" t="s">
        <v>162</v>
      </c>
      <c r="F120" s="35">
        <v>0</v>
      </c>
      <c r="H120" s="17"/>
      <c r="K120" s="29">
        <v>0</v>
      </c>
      <c r="L120" s="35">
        <f t="shared" si="37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D120" s="10">
        <f t="shared" si="38"/>
        <v>0</v>
      </c>
      <c r="AF120" s="42" t="str">
        <f t="shared" ref="AF120:AF180" si="40">IF(ROUND(F120,4)=ROUND(AD120,4), "", "check")</f>
        <v/>
      </c>
      <c r="AI120" s="137"/>
      <c r="AJ120" s="160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Z120" s="35"/>
    </row>
    <row r="121" spans="2:52" x14ac:dyDescent="0.2">
      <c r="B121" s="26">
        <f t="shared" si="39"/>
        <v>69</v>
      </c>
      <c r="D121" s="12" t="s">
        <v>163</v>
      </c>
      <c r="F121" s="35">
        <v>15221.404780000001</v>
      </c>
      <c r="H121" s="17"/>
      <c r="K121" s="29">
        <v>0</v>
      </c>
      <c r="L121" s="35">
        <f t="shared" si="37"/>
        <v>15221.404780000001</v>
      </c>
      <c r="N121" s="26" t="s">
        <v>286</v>
      </c>
      <c r="O121" s="29">
        <v>5</v>
      </c>
      <c r="P121" s="10">
        <v>0</v>
      </c>
      <c r="R121" s="10">
        <v>0</v>
      </c>
      <c r="S121" s="10"/>
      <c r="T121" s="10">
        <v>0</v>
      </c>
      <c r="U121" s="10"/>
      <c r="V121" s="10">
        <v>15221.404780000001</v>
      </c>
      <c r="X121" s="10">
        <v>0</v>
      </c>
      <c r="Y121" s="10"/>
      <c r="Z121" s="10">
        <v>0</v>
      </c>
      <c r="AA121" s="10"/>
      <c r="AB121" s="10">
        <v>0</v>
      </c>
      <c r="AD121" s="10">
        <f t="shared" si="38"/>
        <v>15221.404780000001</v>
      </c>
      <c r="AF121" s="42"/>
      <c r="AI121" s="137"/>
      <c r="AJ121" s="160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Z121" s="35"/>
    </row>
    <row r="122" spans="2:52" x14ac:dyDescent="0.2">
      <c r="B122" s="26">
        <f t="shared" si="39"/>
        <v>70</v>
      </c>
      <c r="D122" s="12" t="s">
        <v>165</v>
      </c>
      <c r="F122" s="35">
        <v>1294.5219427863499</v>
      </c>
      <c r="H122" s="17"/>
      <c r="K122" s="29">
        <v>0</v>
      </c>
      <c r="L122" s="35">
        <f t="shared" si="37"/>
        <v>1294.5219427863499</v>
      </c>
      <c r="N122" s="26" t="s">
        <v>287</v>
      </c>
      <c r="O122" s="29">
        <v>8</v>
      </c>
      <c r="P122" s="10">
        <v>0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1294.5219427863499</v>
      </c>
      <c r="AA122" s="10"/>
      <c r="AB122" s="10">
        <v>0</v>
      </c>
      <c r="AD122" s="10">
        <f t="shared" si="38"/>
        <v>1294.5219427863499</v>
      </c>
      <c r="AF122" s="42" t="str">
        <f t="shared" si="40"/>
        <v/>
      </c>
      <c r="AI122" s="137"/>
      <c r="AJ122" s="160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Z122" s="35"/>
    </row>
    <row r="123" spans="2:52" x14ac:dyDescent="0.2">
      <c r="D123" s="1" t="s">
        <v>9</v>
      </c>
      <c r="K123" s="29"/>
      <c r="O123" s="29"/>
      <c r="AD123" s="10"/>
      <c r="AF123" s="42" t="str">
        <f t="shared" si="40"/>
        <v/>
      </c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Z123" s="35"/>
    </row>
    <row r="124" spans="2:52" x14ac:dyDescent="0.2">
      <c r="B124" s="26">
        <f>B122+1</f>
        <v>71</v>
      </c>
      <c r="D124" s="12" t="s">
        <v>167</v>
      </c>
      <c r="F124" s="35">
        <v>0</v>
      </c>
      <c r="H124" s="17"/>
      <c r="K124" s="29">
        <v>0</v>
      </c>
      <c r="L124" s="35">
        <f t="shared" si="37"/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D124" s="10">
        <f t="shared" si="38"/>
        <v>0</v>
      </c>
      <c r="AF124" s="42" t="str">
        <f t="shared" si="40"/>
        <v/>
      </c>
      <c r="AI124" s="137"/>
      <c r="AJ124" s="160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Z124" s="35"/>
    </row>
    <row r="125" spans="2:52" x14ac:dyDescent="0.2">
      <c r="B125" s="26">
        <f t="shared" ref="B125:B131" si="41">B124+1</f>
        <v>72</v>
      </c>
      <c r="D125" s="12" t="s">
        <v>168</v>
      </c>
      <c r="F125" s="35">
        <v>2979.4091778992783</v>
      </c>
      <c r="H125" s="17"/>
      <c r="K125" s="29">
        <v>0</v>
      </c>
      <c r="L125" s="35">
        <f t="shared" si="37"/>
        <v>2979.4091778992783</v>
      </c>
      <c r="N125" s="26" t="s">
        <v>288</v>
      </c>
      <c r="O125" s="29">
        <v>2</v>
      </c>
      <c r="P125" s="10">
        <v>0</v>
      </c>
      <c r="R125" s="10">
        <v>0</v>
      </c>
      <c r="S125" s="10"/>
      <c r="T125" s="10">
        <v>0</v>
      </c>
      <c r="U125" s="10"/>
      <c r="V125" s="10">
        <v>2511.6370198426134</v>
      </c>
      <c r="X125" s="10">
        <v>0</v>
      </c>
      <c r="Y125" s="10"/>
      <c r="Z125" s="10">
        <v>467.77215805666492</v>
      </c>
      <c r="AA125" s="10"/>
      <c r="AB125" s="10">
        <v>0</v>
      </c>
      <c r="AD125" s="10">
        <f t="shared" si="38"/>
        <v>2979.4091778992783</v>
      </c>
      <c r="AF125" s="42" t="str">
        <f t="shared" si="40"/>
        <v/>
      </c>
      <c r="AI125" s="137"/>
      <c r="AJ125" s="160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Z125" s="35"/>
    </row>
    <row r="126" spans="2:52" x14ac:dyDescent="0.2">
      <c r="B126" s="26">
        <f t="shared" si="41"/>
        <v>73</v>
      </c>
      <c r="D126" s="12" t="s">
        <v>170</v>
      </c>
      <c r="F126" s="35">
        <v>0</v>
      </c>
      <c r="H126" s="17"/>
      <c r="K126" s="29">
        <v>0</v>
      </c>
      <c r="L126" s="35">
        <f t="shared" si="37"/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D126" s="10">
        <f t="shared" si="38"/>
        <v>0</v>
      </c>
      <c r="AF126" s="42" t="str">
        <f t="shared" si="40"/>
        <v/>
      </c>
      <c r="AI126" s="137"/>
      <c r="AJ126" s="160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Z126" s="35"/>
    </row>
    <row r="127" spans="2:52" x14ac:dyDescent="0.2">
      <c r="B127" s="26">
        <f t="shared" si="41"/>
        <v>74</v>
      </c>
      <c r="D127" s="12" t="s">
        <v>171</v>
      </c>
      <c r="F127" s="35">
        <v>2298.0747132235433</v>
      </c>
      <c r="H127" s="17"/>
      <c r="K127" s="29">
        <v>0</v>
      </c>
      <c r="L127" s="35">
        <f t="shared" si="37"/>
        <v>2298.0747132235433</v>
      </c>
      <c r="N127" s="26" t="s">
        <v>288</v>
      </c>
      <c r="O127" s="29">
        <v>2</v>
      </c>
      <c r="P127" s="10">
        <v>0</v>
      </c>
      <c r="R127" s="10">
        <v>0</v>
      </c>
      <c r="S127" s="10"/>
      <c r="T127" s="10">
        <v>0</v>
      </c>
      <c r="U127" s="10"/>
      <c r="V127" s="10">
        <v>1937.2731905746898</v>
      </c>
      <c r="X127" s="10">
        <v>0</v>
      </c>
      <c r="Y127" s="10"/>
      <c r="Z127" s="10">
        <v>360.80152264885345</v>
      </c>
      <c r="AA127" s="10"/>
      <c r="AB127" s="10">
        <v>0</v>
      </c>
      <c r="AD127" s="10">
        <f t="shared" si="38"/>
        <v>2298.0747132235433</v>
      </c>
      <c r="AF127" s="42" t="str">
        <f t="shared" si="40"/>
        <v/>
      </c>
      <c r="AI127" s="137"/>
      <c r="AJ127" s="160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Z127" s="35"/>
    </row>
    <row r="128" spans="2:52" x14ac:dyDescent="0.2">
      <c r="B128" s="26">
        <f t="shared" si="41"/>
        <v>75</v>
      </c>
      <c r="D128" s="12" t="s">
        <v>102</v>
      </c>
      <c r="F128" s="35">
        <v>0</v>
      </c>
      <c r="H128" s="17"/>
      <c r="K128" s="29">
        <v>0</v>
      </c>
      <c r="L128" s="35">
        <f t="shared" si="37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D128" s="10">
        <f t="shared" si="38"/>
        <v>0</v>
      </c>
      <c r="AF128" s="42" t="str">
        <f t="shared" si="40"/>
        <v/>
      </c>
      <c r="AI128" s="137"/>
      <c r="AJ128" s="160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Z128" s="35"/>
    </row>
    <row r="129" spans="2:52" x14ac:dyDescent="0.2">
      <c r="B129" s="26">
        <f t="shared" si="41"/>
        <v>76</v>
      </c>
      <c r="D129" s="12" t="s">
        <v>173</v>
      </c>
      <c r="F129" s="35">
        <v>0</v>
      </c>
      <c r="H129" s="17"/>
      <c r="K129" s="29">
        <v>0</v>
      </c>
      <c r="L129" s="35">
        <f t="shared" si="37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D129" s="10">
        <f t="shared" si="38"/>
        <v>0</v>
      </c>
      <c r="AF129" s="42" t="str">
        <f t="shared" si="40"/>
        <v/>
      </c>
      <c r="AI129" s="137"/>
      <c r="AJ129" s="160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Z129" s="35"/>
    </row>
    <row r="130" spans="2:52" x14ac:dyDescent="0.2">
      <c r="B130" s="26">
        <f t="shared" si="41"/>
        <v>77</v>
      </c>
      <c r="D130" s="12" t="s">
        <v>174</v>
      </c>
      <c r="F130" s="35">
        <v>0</v>
      </c>
      <c r="H130" s="17"/>
      <c r="K130" s="29">
        <v>0</v>
      </c>
      <c r="L130" s="35">
        <f t="shared" si="37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D130" s="10">
        <f t="shared" si="38"/>
        <v>0</v>
      </c>
      <c r="AF130" s="42" t="str">
        <f t="shared" si="40"/>
        <v/>
      </c>
      <c r="AI130" s="137"/>
      <c r="AJ130" s="160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Z130" s="35"/>
    </row>
    <row r="131" spans="2:52" x14ac:dyDescent="0.2">
      <c r="B131" s="26">
        <f t="shared" si="41"/>
        <v>78</v>
      </c>
      <c r="D131" s="12" t="s">
        <v>175</v>
      </c>
      <c r="F131" s="35">
        <v>0</v>
      </c>
      <c r="H131" s="17"/>
      <c r="K131" s="29">
        <v>0</v>
      </c>
      <c r="L131" s="35">
        <f t="shared" si="37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D131" s="10">
        <f t="shared" si="38"/>
        <v>0</v>
      </c>
      <c r="AF131" s="42" t="str">
        <f t="shared" si="40"/>
        <v/>
      </c>
      <c r="AI131" s="137"/>
      <c r="AJ131" s="160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Z131" s="35"/>
    </row>
    <row r="132" spans="2:52" x14ac:dyDescent="0.2">
      <c r="D132" s="1" t="s">
        <v>10</v>
      </c>
      <c r="K132" s="29"/>
      <c r="O132" s="29"/>
      <c r="AF132" s="42" t="str">
        <f t="shared" si="40"/>
        <v/>
      </c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Z132" s="35"/>
    </row>
    <row r="133" spans="2:52" x14ac:dyDescent="0.2">
      <c r="B133" s="26">
        <f>B131+1</f>
        <v>79</v>
      </c>
      <c r="D133" s="1" t="s">
        <v>253</v>
      </c>
      <c r="F133" s="35">
        <v>3740.6240013717302</v>
      </c>
      <c r="K133" s="29">
        <v>0</v>
      </c>
      <c r="L133" s="35">
        <f t="shared" si="37"/>
        <v>3740.6240013717302</v>
      </c>
      <c r="N133" s="26" t="s">
        <v>289</v>
      </c>
      <c r="O133" s="29">
        <v>71</v>
      </c>
      <c r="P133" s="10">
        <v>354.23863805992426</v>
      </c>
      <c r="R133" s="10">
        <v>65.831967530122199</v>
      </c>
      <c r="S133" s="10"/>
      <c r="T133" s="10">
        <v>842.46364528453819</v>
      </c>
      <c r="U133" s="10"/>
      <c r="V133" s="10">
        <v>1983.3291254085452</v>
      </c>
      <c r="X133" s="10">
        <v>28.857502119761179</v>
      </c>
      <c r="Y133" s="10"/>
      <c r="Z133" s="10">
        <v>465.90312296883945</v>
      </c>
      <c r="AA133" s="10"/>
      <c r="AB133" s="10">
        <v>0</v>
      </c>
      <c r="AD133" s="10">
        <f t="shared" ref="AD133" si="42">P133+R133+T133+V133+X133+Z133+AB133</f>
        <v>3740.6240013717302</v>
      </c>
      <c r="AF133" s="42" t="str">
        <f t="shared" si="40"/>
        <v/>
      </c>
      <c r="AI133" s="38"/>
      <c r="AJ133" s="160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Z133" s="35"/>
    </row>
    <row r="134" spans="2:52" x14ac:dyDescent="0.2">
      <c r="B134" s="26">
        <f>B133+1</f>
        <v>80</v>
      </c>
      <c r="D134" s="12" t="s">
        <v>176</v>
      </c>
      <c r="F134" s="35">
        <v>184.23818852302003</v>
      </c>
      <c r="H134" s="17"/>
      <c r="K134" s="29">
        <v>0</v>
      </c>
      <c r="L134" s="35">
        <f t="shared" si="37"/>
        <v>184.23818852302003</v>
      </c>
      <c r="N134" s="26" t="s">
        <v>272</v>
      </c>
      <c r="O134" s="29">
        <v>41</v>
      </c>
      <c r="P134" s="10">
        <v>0</v>
      </c>
      <c r="R134" s="10">
        <v>1.998710026332972E-2</v>
      </c>
      <c r="S134" s="10"/>
      <c r="T134" s="10">
        <v>0.75660422476074085</v>
      </c>
      <c r="U134" s="10"/>
      <c r="V134" s="10">
        <v>116.66035968609367</v>
      </c>
      <c r="X134" s="10">
        <v>29.538221622050138</v>
      </c>
      <c r="Y134" s="10"/>
      <c r="Z134" s="10">
        <v>37.263015889852163</v>
      </c>
      <c r="AA134" s="10"/>
      <c r="AB134" s="10">
        <v>0</v>
      </c>
      <c r="AD134" s="10">
        <f t="shared" si="38"/>
        <v>184.23818852302006</v>
      </c>
      <c r="AF134" s="42" t="str">
        <f t="shared" si="40"/>
        <v/>
      </c>
      <c r="AI134" s="38"/>
      <c r="AJ134" s="160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Z134" s="35"/>
    </row>
    <row r="135" spans="2:52" x14ac:dyDescent="0.2">
      <c r="B135" s="26">
        <f t="shared" ref="B135:B136" si="43">B134+1</f>
        <v>81</v>
      </c>
      <c r="D135" s="12" t="s">
        <v>171</v>
      </c>
      <c r="F135" s="35">
        <v>5613.0094337191604</v>
      </c>
      <c r="H135" s="17"/>
      <c r="K135" s="29">
        <v>0</v>
      </c>
      <c r="L135" s="35">
        <f t="shared" si="37"/>
        <v>5613.0094337191604</v>
      </c>
      <c r="N135" s="26" t="s">
        <v>273</v>
      </c>
      <c r="O135" s="29">
        <v>14</v>
      </c>
      <c r="P135" s="10">
        <v>0</v>
      </c>
      <c r="R135" s="10">
        <v>0</v>
      </c>
      <c r="S135" s="10"/>
      <c r="T135" s="10">
        <v>1272.5099354274355</v>
      </c>
      <c r="U135" s="10"/>
      <c r="V135" s="10">
        <v>4282.7231585394065</v>
      </c>
      <c r="X135" s="10">
        <v>0</v>
      </c>
      <c r="Y135" s="10"/>
      <c r="Z135" s="10">
        <v>57.776339752317384</v>
      </c>
      <c r="AA135" s="10"/>
      <c r="AB135" s="10">
        <v>0</v>
      </c>
      <c r="AD135" s="10">
        <f t="shared" si="38"/>
        <v>5613.0094337191595</v>
      </c>
      <c r="AF135" s="42" t="str">
        <f t="shared" si="40"/>
        <v/>
      </c>
      <c r="AI135" s="38"/>
      <c r="AJ135" s="160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Z135" s="35"/>
    </row>
    <row r="136" spans="2:52" x14ac:dyDescent="0.2">
      <c r="B136" s="26">
        <f t="shared" si="43"/>
        <v>82</v>
      </c>
      <c r="D136" s="12" t="s">
        <v>102</v>
      </c>
      <c r="F136" s="35">
        <v>2500.134475710754</v>
      </c>
      <c r="H136" s="17"/>
      <c r="K136" s="29">
        <v>0</v>
      </c>
      <c r="L136" s="35">
        <f t="shared" si="37"/>
        <v>2500.134475710754</v>
      </c>
      <c r="N136" s="26" t="s">
        <v>271</v>
      </c>
      <c r="O136" s="29">
        <v>47</v>
      </c>
      <c r="P136" s="10">
        <v>785.76551205461601</v>
      </c>
      <c r="R136" s="10">
        <v>146.00725024226153</v>
      </c>
      <c r="S136" s="10"/>
      <c r="T136" s="10">
        <v>595.47053897337366</v>
      </c>
      <c r="U136" s="10"/>
      <c r="V136" s="10">
        <v>0</v>
      </c>
      <c r="X136" s="10">
        <v>34.472949078971709</v>
      </c>
      <c r="Y136" s="10"/>
      <c r="Z136" s="10">
        <v>938.41822536153131</v>
      </c>
      <c r="AA136" s="10"/>
      <c r="AB136" s="10">
        <v>0</v>
      </c>
      <c r="AD136" s="10">
        <f t="shared" si="38"/>
        <v>2500.1344757107545</v>
      </c>
      <c r="AF136" s="42" t="str">
        <f t="shared" si="40"/>
        <v/>
      </c>
      <c r="AI136" s="38"/>
      <c r="AJ136" s="160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Z136" s="35"/>
    </row>
    <row r="137" spans="2:52" x14ac:dyDescent="0.2">
      <c r="D137" s="1" t="s">
        <v>11</v>
      </c>
      <c r="K137" s="29"/>
      <c r="AF137" s="42" t="str">
        <f t="shared" si="40"/>
        <v/>
      </c>
      <c r="AJ137" s="160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Z137" s="35"/>
    </row>
    <row r="138" spans="2:52" x14ac:dyDescent="0.2">
      <c r="B138" s="26">
        <f>B136+1</f>
        <v>83</v>
      </c>
      <c r="D138" s="1" t="s">
        <v>177</v>
      </c>
      <c r="F138" s="35">
        <v>0</v>
      </c>
      <c r="K138" s="29"/>
      <c r="L138" s="35">
        <f t="shared" si="37"/>
        <v>0</v>
      </c>
      <c r="P138" s="10">
        <v>0</v>
      </c>
      <c r="R138" s="10">
        <v>0</v>
      </c>
      <c r="S138" s="10"/>
      <c r="T138" s="10">
        <v>0</v>
      </c>
      <c r="U138" s="10"/>
      <c r="V138" s="10">
        <v>0</v>
      </c>
      <c r="X138" s="10">
        <v>0</v>
      </c>
      <c r="Y138" s="10"/>
      <c r="Z138" s="10">
        <v>0</v>
      </c>
      <c r="AA138" s="10"/>
      <c r="AB138" s="10">
        <v>0</v>
      </c>
      <c r="AF138" s="42" t="str">
        <f t="shared" si="40"/>
        <v/>
      </c>
      <c r="AI138" s="38"/>
      <c r="AJ138" s="160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Z138" s="35"/>
    </row>
    <row r="139" spans="2:52" x14ac:dyDescent="0.2">
      <c r="B139" s="26">
        <f>B138+1</f>
        <v>84</v>
      </c>
      <c r="D139" s="12" t="s">
        <v>178</v>
      </c>
      <c r="F139" s="35">
        <v>0</v>
      </c>
      <c r="H139" s="17"/>
      <c r="K139" s="29">
        <v>0</v>
      </c>
      <c r="L139" s="35">
        <f t="shared" si="37"/>
        <v>0</v>
      </c>
      <c r="O139" s="29">
        <v>0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0</v>
      </c>
      <c r="AD139" s="10">
        <f t="shared" si="38"/>
        <v>0</v>
      </c>
      <c r="AF139" s="42" t="str">
        <f t="shared" si="40"/>
        <v/>
      </c>
      <c r="AI139" s="38"/>
      <c r="AJ139" s="160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Z139" s="35"/>
    </row>
    <row r="140" spans="2:52" x14ac:dyDescent="0.2">
      <c r="B140" s="26">
        <f t="shared" ref="B140:B143" si="44">B139+1</f>
        <v>85</v>
      </c>
      <c r="D140" s="12" t="s">
        <v>179</v>
      </c>
      <c r="F140" s="35">
        <v>0</v>
      </c>
      <c r="H140" s="17"/>
      <c r="K140" s="29">
        <v>0</v>
      </c>
      <c r="L140" s="35">
        <f t="shared" si="37"/>
        <v>0</v>
      </c>
      <c r="O140" s="29">
        <v>0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D140" s="10">
        <f t="shared" si="38"/>
        <v>0</v>
      </c>
      <c r="AF140" s="42" t="str">
        <f t="shared" si="40"/>
        <v/>
      </c>
      <c r="AI140" s="38"/>
      <c r="AJ140" s="160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Z140" s="35"/>
    </row>
    <row r="141" spans="2:52" x14ac:dyDescent="0.2">
      <c r="B141" s="26">
        <f t="shared" si="44"/>
        <v>86</v>
      </c>
      <c r="D141" s="12" t="s">
        <v>180</v>
      </c>
      <c r="F141" s="35">
        <v>0</v>
      </c>
      <c r="H141" s="17"/>
      <c r="K141" s="29">
        <v>0</v>
      </c>
      <c r="L141" s="35">
        <f t="shared" si="37"/>
        <v>0</v>
      </c>
      <c r="O141" s="29">
        <v>0</v>
      </c>
      <c r="P141" s="10">
        <v>0</v>
      </c>
      <c r="R141" s="10">
        <v>0</v>
      </c>
      <c r="S141" s="10"/>
      <c r="T141" s="10">
        <v>0</v>
      </c>
      <c r="U141" s="10"/>
      <c r="V141" s="10">
        <v>0</v>
      </c>
      <c r="X141" s="10">
        <v>0</v>
      </c>
      <c r="Y141" s="10"/>
      <c r="Z141" s="10">
        <v>0</v>
      </c>
      <c r="AA141" s="10"/>
      <c r="AB141" s="10">
        <v>0</v>
      </c>
      <c r="AD141" s="10">
        <f t="shared" si="38"/>
        <v>0</v>
      </c>
      <c r="AF141" s="42" t="str">
        <f t="shared" si="40"/>
        <v/>
      </c>
      <c r="AI141" s="38"/>
      <c r="AJ141" s="160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Z141" s="35"/>
    </row>
    <row r="142" spans="2:52" x14ac:dyDescent="0.2">
      <c r="B142" s="26">
        <f t="shared" si="44"/>
        <v>87</v>
      </c>
      <c r="D142" s="12" t="s">
        <v>102</v>
      </c>
      <c r="F142" s="35">
        <v>0</v>
      </c>
      <c r="H142" s="17"/>
      <c r="K142" s="29">
        <v>0</v>
      </c>
      <c r="L142" s="35">
        <f t="shared" si="37"/>
        <v>0</v>
      </c>
      <c r="O142" s="29">
        <v>0</v>
      </c>
      <c r="P142" s="10">
        <v>0</v>
      </c>
      <c r="R142" s="10">
        <v>0</v>
      </c>
      <c r="S142" s="10"/>
      <c r="T142" s="10">
        <v>0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D142" s="10">
        <f t="shared" si="38"/>
        <v>0</v>
      </c>
      <c r="AF142" s="42" t="str">
        <f t="shared" si="40"/>
        <v/>
      </c>
      <c r="AI142" s="38"/>
      <c r="AJ142" s="160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Z142" s="35"/>
    </row>
    <row r="143" spans="2:52" x14ac:dyDescent="0.2">
      <c r="B143" s="26">
        <f t="shared" si="44"/>
        <v>88</v>
      </c>
      <c r="D143" s="12" t="s">
        <v>181</v>
      </c>
      <c r="F143" s="35">
        <v>0</v>
      </c>
      <c r="H143" s="17"/>
      <c r="K143" s="29">
        <v>0</v>
      </c>
      <c r="L143" s="35">
        <f t="shared" si="37"/>
        <v>0</v>
      </c>
      <c r="O143" s="29">
        <v>0</v>
      </c>
      <c r="P143" s="10">
        <v>0</v>
      </c>
      <c r="R143" s="10">
        <v>0</v>
      </c>
      <c r="S143" s="10"/>
      <c r="T143" s="10">
        <v>0</v>
      </c>
      <c r="U143" s="10"/>
      <c r="V143" s="10">
        <v>0</v>
      </c>
      <c r="X143" s="10">
        <v>0</v>
      </c>
      <c r="Y143" s="10"/>
      <c r="Z143" s="10">
        <v>0</v>
      </c>
      <c r="AA143" s="10"/>
      <c r="AB143" s="10">
        <v>0</v>
      </c>
      <c r="AD143" s="10">
        <f t="shared" si="38"/>
        <v>0</v>
      </c>
      <c r="AF143" s="42" t="str">
        <f t="shared" si="40"/>
        <v/>
      </c>
      <c r="AI143" s="38"/>
      <c r="AJ143" s="160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Z143" s="35"/>
    </row>
    <row r="144" spans="2:52" x14ac:dyDescent="0.2">
      <c r="D144" s="1" t="s">
        <v>27</v>
      </c>
      <c r="K144" s="29"/>
      <c r="O144" s="29"/>
      <c r="AF144" s="42" t="str">
        <f t="shared" si="40"/>
        <v/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Z144" s="35"/>
    </row>
    <row r="145" spans="2:52" x14ac:dyDescent="0.2">
      <c r="B145" s="26">
        <f>B143+1</f>
        <v>89</v>
      </c>
      <c r="D145" s="12" t="s">
        <v>182</v>
      </c>
      <c r="F145" s="35">
        <v>17848.649151574664</v>
      </c>
      <c r="H145" s="17"/>
      <c r="K145" s="29">
        <v>0</v>
      </c>
      <c r="L145" s="35">
        <f>F145-H145</f>
        <v>17848.649151574664</v>
      </c>
      <c r="N145" s="26" t="s">
        <v>281</v>
      </c>
      <c r="O145" s="29">
        <v>53</v>
      </c>
      <c r="P145" s="10">
        <v>438.24387166431529</v>
      </c>
      <c r="R145" s="10">
        <v>46.773330245634234</v>
      </c>
      <c r="S145" s="10"/>
      <c r="T145" s="10">
        <v>2228.9817058907374</v>
      </c>
      <c r="U145" s="10"/>
      <c r="V145" s="10">
        <v>10234.420267748448</v>
      </c>
      <c r="X145" s="10">
        <v>2008.3517134368967</v>
      </c>
      <c r="Y145" s="10"/>
      <c r="Z145" s="10">
        <v>2891.8782625886342</v>
      </c>
      <c r="AA145" s="10"/>
      <c r="AB145" s="10">
        <v>0</v>
      </c>
      <c r="AD145" s="10">
        <f t="shared" si="38"/>
        <v>17848.649151574667</v>
      </c>
      <c r="AF145" s="42" t="str">
        <f t="shared" si="40"/>
        <v/>
      </c>
      <c r="AI145" s="38"/>
      <c r="AJ145" s="160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Z145" s="35"/>
    </row>
    <row r="146" spans="2:52" x14ac:dyDescent="0.2">
      <c r="D146" s="1" t="s">
        <v>28</v>
      </c>
      <c r="K146" s="29"/>
      <c r="O146" s="29"/>
      <c r="AF146" s="42" t="str">
        <f t="shared" si="40"/>
        <v/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Z146" s="35"/>
    </row>
    <row r="147" spans="2:52" x14ac:dyDescent="0.2">
      <c r="B147" s="26">
        <f>B145+1</f>
        <v>90</v>
      </c>
      <c r="D147" s="12" t="s">
        <v>185</v>
      </c>
      <c r="F147" s="35">
        <v>0</v>
      </c>
      <c r="H147" s="17"/>
      <c r="K147" s="29">
        <v>0</v>
      </c>
      <c r="L147" s="35">
        <f t="shared" si="37"/>
        <v>0</v>
      </c>
      <c r="O147" s="29">
        <v>0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D147" s="10">
        <f t="shared" si="38"/>
        <v>0</v>
      </c>
      <c r="AF147" s="42" t="str">
        <f t="shared" si="40"/>
        <v/>
      </c>
      <c r="AI147" s="38"/>
      <c r="AJ147" s="160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Z147" s="35"/>
    </row>
    <row r="148" spans="2:52" x14ac:dyDescent="0.2">
      <c r="B148" s="26">
        <f>B147+1</f>
        <v>91</v>
      </c>
      <c r="D148" s="12" t="s">
        <v>186</v>
      </c>
      <c r="F148" s="35">
        <v>0</v>
      </c>
      <c r="H148" s="17"/>
      <c r="K148" s="29">
        <v>0</v>
      </c>
      <c r="L148" s="35">
        <f t="shared" si="37"/>
        <v>0</v>
      </c>
      <c r="O148" s="29">
        <v>0</v>
      </c>
      <c r="P148" s="10">
        <v>0</v>
      </c>
      <c r="R148" s="10">
        <v>0</v>
      </c>
      <c r="S148" s="10"/>
      <c r="T148" s="10">
        <v>0</v>
      </c>
      <c r="U148" s="10"/>
      <c r="V148" s="10">
        <v>0</v>
      </c>
      <c r="X148" s="10">
        <v>0</v>
      </c>
      <c r="Y148" s="10"/>
      <c r="Z148" s="10">
        <v>0</v>
      </c>
      <c r="AA148" s="10"/>
      <c r="AB148" s="10">
        <v>0</v>
      </c>
      <c r="AD148" s="10">
        <f t="shared" si="38"/>
        <v>0</v>
      </c>
      <c r="AF148" s="42" t="str">
        <f t="shared" si="40"/>
        <v/>
      </c>
      <c r="AI148" s="38"/>
      <c r="AJ148" s="160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Z148" s="35"/>
    </row>
    <row r="149" spans="2:52" x14ac:dyDescent="0.2">
      <c r="B149" s="26">
        <f t="shared" ref="B149" si="45">B148+1</f>
        <v>92</v>
      </c>
      <c r="D149" s="12" t="s">
        <v>187</v>
      </c>
      <c r="F149" s="35">
        <v>0</v>
      </c>
      <c r="H149" s="17"/>
      <c r="K149" s="29">
        <v>0</v>
      </c>
      <c r="L149" s="35">
        <f t="shared" si="37"/>
        <v>0</v>
      </c>
      <c r="O149" s="29">
        <v>0</v>
      </c>
      <c r="P149" s="10">
        <v>0</v>
      </c>
      <c r="R149" s="10">
        <v>0</v>
      </c>
      <c r="S149" s="10"/>
      <c r="T149" s="10">
        <v>0</v>
      </c>
      <c r="U149" s="10"/>
      <c r="V149" s="10">
        <v>0</v>
      </c>
      <c r="X149" s="10">
        <v>0</v>
      </c>
      <c r="Y149" s="10"/>
      <c r="Z149" s="10">
        <v>0</v>
      </c>
      <c r="AA149" s="10"/>
      <c r="AB149" s="10">
        <v>0</v>
      </c>
      <c r="AD149" s="10">
        <f t="shared" si="38"/>
        <v>0</v>
      </c>
      <c r="AF149" s="42" t="str">
        <f t="shared" si="40"/>
        <v/>
      </c>
      <c r="AI149" s="38"/>
      <c r="AJ149" s="160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Z149" s="35"/>
    </row>
    <row r="150" spans="2:52" x14ac:dyDescent="0.2">
      <c r="D150" s="1" t="s">
        <v>29</v>
      </c>
      <c r="K150" s="29"/>
      <c r="O150" s="29"/>
      <c r="AF150" s="42" t="str">
        <f t="shared" si="40"/>
        <v/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Z150" s="35"/>
    </row>
    <row r="151" spans="2:52" x14ac:dyDescent="0.2">
      <c r="B151" s="26">
        <f>B149+1</f>
        <v>93</v>
      </c>
      <c r="D151" s="12" t="s">
        <v>168</v>
      </c>
      <c r="F151" s="35">
        <v>0</v>
      </c>
      <c r="H151" s="17"/>
      <c r="K151" s="29">
        <v>0</v>
      </c>
      <c r="L151" s="35">
        <f t="shared" si="37"/>
        <v>0</v>
      </c>
      <c r="N151" s="26"/>
      <c r="O151" s="29">
        <v>0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D151" s="10">
        <f t="shared" si="38"/>
        <v>0</v>
      </c>
      <c r="AF151" s="42" t="str">
        <f t="shared" si="40"/>
        <v/>
      </c>
      <c r="AI151" s="38"/>
      <c r="AJ151" s="160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Z151" s="35"/>
    </row>
    <row r="152" spans="2:52" x14ac:dyDescent="0.2">
      <c r="B152" s="26">
        <f>B151+1</f>
        <v>94</v>
      </c>
      <c r="D152" s="12" t="s">
        <v>189</v>
      </c>
      <c r="F152" s="35">
        <v>0</v>
      </c>
      <c r="H152" s="17"/>
      <c r="K152" s="29">
        <v>0</v>
      </c>
      <c r="L152" s="35">
        <f t="shared" si="37"/>
        <v>0</v>
      </c>
      <c r="O152" s="29">
        <v>0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D152" s="10">
        <f t="shared" si="38"/>
        <v>0</v>
      </c>
      <c r="AF152" s="42" t="str">
        <f t="shared" si="40"/>
        <v/>
      </c>
      <c r="AI152" s="38"/>
      <c r="AJ152" s="160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Z152" s="35"/>
    </row>
    <row r="153" spans="2:52" x14ac:dyDescent="0.2">
      <c r="B153" s="26">
        <f>B152+1</f>
        <v>95</v>
      </c>
      <c r="D153" s="12" t="s">
        <v>190</v>
      </c>
      <c r="F153" s="35">
        <v>0</v>
      </c>
      <c r="H153" s="17"/>
      <c r="K153" s="29">
        <v>0</v>
      </c>
      <c r="L153" s="35">
        <f t="shared" si="37"/>
        <v>0</v>
      </c>
      <c r="O153" s="29">
        <v>0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D153" s="10">
        <f t="shared" si="38"/>
        <v>0</v>
      </c>
      <c r="AF153" s="42" t="str">
        <f t="shared" si="40"/>
        <v/>
      </c>
      <c r="AI153" s="38"/>
      <c r="AJ153" s="160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Z153" s="35"/>
    </row>
    <row r="154" spans="2:52" x14ac:dyDescent="0.2">
      <c r="B154" s="26">
        <f t="shared" ref="B154:B157" si="46">B153+1</f>
        <v>96</v>
      </c>
      <c r="D154" s="12" t="s">
        <v>191</v>
      </c>
      <c r="F154" s="35">
        <v>0</v>
      </c>
      <c r="H154" s="17"/>
      <c r="K154" s="29">
        <v>0</v>
      </c>
      <c r="L154" s="35">
        <f t="shared" si="37"/>
        <v>0</v>
      </c>
      <c r="O154" s="29">
        <v>0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D154" s="10">
        <f t="shared" si="38"/>
        <v>0</v>
      </c>
      <c r="AF154" s="42" t="str">
        <f t="shared" si="40"/>
        <v/>
      </c>
      <c r="AI154" s="38"/>
      <c r="AJ154" s="160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Z154" s="35"/>
    </row>
    <row r="155" spans="2:52" x14ac:dyDescent="0.2">
      <c r="B155" s="26">
        <f t="shared" si="46"/>
        <v>97</v>
      </c>
      <c r="D155" s="12" t="s">
        <v>192</v>
      </c>
      <c r="F155" s="35">
        <v>0</v>
      </c>
      <c r="H155" s="17"/>
      <c r="K155" s="29">
        <v>0</v>
      </c>
      <c r="L155" s="35">
        <f t="shared" si="37"/>
        <v>0</v>
      </c>
      <c r="O155" s="29">
        <v>0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D155" s="10">
        <f t="shared" si="38"/>
        <v>0</v>
      </c>
      <c r="AF155" s="42" t="str">
        <f t="shared" si="40"/>
        <v/>
      </c>
      <c r="AI155" s="38"/>
      <c r="AJ155" s="160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Z155" s="35"/>
    </row>
    <row r="156" spans="2:52" x14ac:dyDescent="0.2">
      <c r="B156" s="26">
        <f t="shared" si="46"/>
        <v>98</v>
      </c>
      <c r="D156" s="12" t="s">
        <v>193</v>
      </c>
      <c r="F156" s="35">
        <v>0</v>
      </c>
      <c r="H156" s="17"/>
      <c r="K156" s="29">
        <v>0</v>
      </c>
      <c r="L156" s="35">
        <f t="shared" si="37"/>
        <v>0</v>
      </c>
      <c r="O156" s="29">
        <v>0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D156" s="10">
        <f t="shared" si="38"/>
        <v>0</v>
      </c>
      <c r="AF156" s="42" t="str">
        <f t="shared" si="40"/>
        <v/>
      </c>
      <c r="AI156" s="38"/>
      <c r="AJ156" s="160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Z156" s="35"/>
    </row>
    <row r="157" spans="2:52" x14ac:dyDescent="0.2">
      <c r="B157" s="26">
        <f t="shared" si="46"/>
        <v>99</v>
      </c>
      <c r="D157" s="12" t="s">
        <v>194</v>
      </c>
      <c r="F157" s="35">
        <v>0</v>
      </c>
      <c r="H157" s="17"/>
      <c r="K157" s="29">
        <v>0</v>
      </c>
      <c r="L157" s="35">
        <f t="shared" si="37"/>
        <v>0</v>
      </c>
      <c r="O157" s="29">
        <v>0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D157" s="10">
        <f t="shared" si="38"/>
        <v>0</v>
      </c>
      <c r="AF157" s="42" t="str">
        <f t="shared" si="40"/>
        <v/>
      </c>
      <c r="AI157" s="38"/>
      <c r="AJ157" s="160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Z157" s="35"/>
    </row>
    <row r="158" spans="2:52" x14ac:dyDescent="0.2">
      <c r="D158" s="1" t="s">
        <v>30</v>
      </c>
      <c r="K158" s="29"/>
      <c r="O158" s="29"/>
      <c r="AF158" s="42" t="str">
        <f t="shared" si="40"/>
        <v/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Z158" s="35"/>
    </row>
    <row r="159" spans="2:52" x14ac:dyDescent="0.2">
      <c r="B159" s="26">
        <f>B157+1</f>
        <v>100</v>
      </c>
      <c r="D159" s="12" t="s">
        <v>31</v>
      </c>
      <c r="F159" s="35">
        <v>12393.267122205594</v>
      </c>
      <c r="H159" s="17"/>
      <c r="K159" s="29">
        <v>0</v>
      </c>
      <c r="L159" s="35">
        <f t="shared" si="37"/>
        <v>12393.267122205594</v>
      </c>
      <c r="N159" s="26" t="s">
        <v>290</v>
      </c>
      <c r="O159" s="29">
        <v>26</v>
      </c>
      <c r="P159" s="10">
        <v>622.2750881246144</v>
      </c>
      <c r="R159" s="10">
        <v>102.19508532059669</v>
      </c>
      <c r="S159" s="10"/>
      <c r="T159" s="10">
        <v>1712.5079687339639</v>
      </c>
      <c r="U159" s="10"/>
      <c r="V159" s="10">
        <v>7159.58134422898</v>
      </c>
      <c r="X159" s="10">
        <v>821.92342627756386</v>
      </c>
      <c r="Y159" s="10"/>
      <c r="Z159" s="10">
        <v>1974.7842095198755</v>
      </c>
      <c r="AA159" s="10"/>
      <c r="AB159" s="10">
        <v>0</v>
      </c>
      <c r="AD159" s="10">
        <f t="shared" si="38"/>
        <v>12393.267122205594</v>
      </c>
      <c r="AF159" s="42" t="str">
        <f>IF(ROUND(F159,4)=ROUND(AD159,4), "", "check")</f>
        <v/>
      </c>
      <c r="AI159" s="38"/>
      <c r="AJ159" s="160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Z159" s="35"/>
    </row>
    <row r="160" spans="2:52" x14ac:dyDescent="0.2">
      <c r="B160" s="26">
        <f>B159+1</f>
        <v>101</v>
      </c>
      <c r="D160" s="12" t="s">
        <v>32</v>
      </c>
      <c r="F160" s="35">
        <v>15289.379593203619</v>
      </c>
      <c r="H160" s="38"/>
      <c r="K160" s="29">
        <v>0</v>
      </c>
      <c r="L160" s="35">
        <f t="shared" si="37"/>
        <v>15289.379593203619</v>
      </c>
      <c r="N160" s="26" t="s">
        <v>291</v>
      </c>
      <c r="O160" s="29">
        <v>56</v>
      </c>
      <c r="P160" s="23">
        <v>707.45307143123716</v>
      </c>
      <c r="R160" s="23">
        <v>116.00360259243388</v>
      </c>
      <c r="S160" s="23"/>
      <c r="T160" s="23">
        <v>2138.7942869325329</v>
      </c>
      <c r="U160" s="23"/>
      <c r="V160" s="23">
        <v>9074.34447367957</v>
      </c>
      <c r="X160" s="23">
        <v>939.7706659413318</v>
      </c>
      <c r="Y160" s="10"/>
      <c r="Z160" s="23">
        <v>2313.0134926265132</v>
      </c>
      <c r="AA160" s="10"/>
      <c r="AB160" s="23">
        <v>0</v>
      </c>
      <c r="AD160" s="23">
        <f t="shared" si="38"/>
        <v>15289.379593203619</v>
      </c>
      <c r="AF160" s="42" t="str">
        <f t="shared" si="40"/>
        <v/>
      </c>
      <c r="AI160" s="38"/>
      <c r="AJ160" s="160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Z160" s="35"/>
    </row>
    <row r="161" spans="2:52" x14ac:dyDescent="0.2">
      <c r="S161" s="10"/>
      <c r="U161" s="10"/>
      <c r="AF161" s="42" t="str">
        <f t="shared" si="40"/>
        <v/>
      </c>
    </row>
    <row r="162" spans="2:52" x14ac:dyDescent="0.2">
      <c r="B162" s="26">
        <f>B160+1</f>
        <v>102</v>
      </c>
      <c r="D162" s="1" t="s">
        <v>200</v>
      </c>
      <c r="F162" s="37">
        <f>SUM(F115:F160)</f>
        <v>109276.40884090039</v>
      </c>
      <c r="H162" s="37">
        <f>SUM(H115:H160)</f>
        <v>0</v>
      </c>
      <c r="L162" s="37">
        <f>SUM(L115:L160)</f>
        <v>109276.40884090039</v>
      </c>
      <c r="P162" s="43">
        <f>SUM(P115:P160)</f>
        <v>2907.9761813347072</v>
      </c>
      <c r="R162" s="43">
        <f>SUM(R115:R160)</f>
        <v>476.83122303131182</v>
      </c>
      <c r="S162" s="10"/>
      <c r="T162" s="43">
        <f>SUM(T115:T160)</f>
        <v>8791.4846854673415</v>
      </c>
      <c r="U162" s="10"/>
      <c r="V162" s="43">
        <f>SUM(V115:V160)</f>
        <v>52521.373719708354</v>
      </c>
      <c r="X162" s="43">
        <f>SUM(X115:X160)</f>
        <v>3862.9144784765758</v>
      </c>
      <c r="Z162" s="43">
        <f>SUM(Z115:Z160)</f>
        <v>10802.132292199431</v>
      </c>
      <c r="AB162" s="43">
        <f>SUM(AB115:AB160)</f>
        <v>29913.696260682678</v>
      </c>
      <c r="AD162" s="43">
        <f>SUM(AD115:AD160)</f>
        <v>109276.4088409004</v>
      </c>
      <c r="AF162" s="42" t="str">
        <f t="shared" si="40"/>
        <v/>
      </c>
      <c r="AI162" s="38"/>
      <c r="AL162" s="38"/>
      <c r="AN162" s="38"/>
      <c r="AP162" s="38"/>
      <c r="AR162" s="38"/>
      <c r="AT162" s="38"/>
      <c r="AV162" s="38"/>
      <c r="AX162" s="38"/>
      <c r="AZ162" s="38"/>
    </row>
    <row r="163" spans="2:52" x14ac:dyDescent="0.2">
      <c r="S163" s="10"/>
      <c r="U163" s="10"/>
      <c r="AF163" s="42" t="str">
        <f t="shared" si="40"/>
        <v/>
      </c>
      <c r="AI163" s="38"/>
      <c r="AL163" s="38"/>
      <c r="AN163" s="38"/>
      <c r="AP163" s="38"/>
      <c r="AR163" s="38"/>
      <c r="AT163" s="38"/>
      <c r="AV163" s="38"/>
      <c r="AX163" s="38"/>
      <c r="AZ163" s="38"/>
    </row>
    <row r="164" spans="2:52" ht="13.5" thickBot="1" x14ac:dyDescent="0.25">
      <c r="B164" s="26">
        <f>B162+1</f>
        <v>103</v>
      </c>
      <c r="D164" s="1" t="s">
        <v>201</v>
      </c>
      <c r="F164" s="39">
        <f>F162+F104+F109+F108+F97</f>
        <v>403717.30409028684</v>
      </c>
      <c r="H164" s="39">
        <f>H162+H104+H109+H108+H97</f>
        <v>0</v>
      </c>
      <c r="L164" s="39">
        <f>L162+L104+L109+L108+L97</f>
        <v>403717.30409028684</v>
      </c>
      <c r="P164" s="49">
        <f>P162+P104+P109+P108+P97</f>
        <v>12889.72691135346</v>
      </c>
      <c r="R164" s="49">
        <f>R162+R104+R109+R108+R97</f>
        <v>1418.3718363261082</v>
      </c>
      <c r="S164" s="10"/>
      <c r="T164" s="49">
        <f>T162+T104+T109+T108+T97</f>
        <v>46033.650718814592</v>
      </c>
      <c r="U164" s="10"/>
      <c r="V164" s="49">
        <f>V162+V104+V109+V108+V97</f>
        <v>229743.82612937456</v>
      </c>
      <c r="X164" s="49">
        <f>X162+X104+X109+X108+X97</f>
        <v>30569.722628306641</v>
      </c>
      <c r="Z164" s="49">
        <f>Z162+Z104+Z109+Z108+Z97</f>
        <v>53148.309605428796</v>
      </c>
      <c r="AB164" s="49">
        <f>AB162+AB104+AB109+AB108+AB97</f>
        <v>29913.696260682678</v>
      </c>
      <c r="AD164" s="49">
        <f>AD162+AD104+AD109+AD108+AD97</f>
        <v>403717.30409028684</v>
      </c>
      <c r="AF164" s="42" t="str">
        <f t="shared" si="40"/>
        <v/>
      </c>
    </row>
    <row r="165" spans="2:52" ht="13.5" thickTop="1" x14ac:dyDescent="0.2">
      <c r="F165" s="35"/>
      <c r="H165" s="35"/>
      <c r="L165" s="35"/>
      <c r="P165" s="50"/>
      <c r="R165" s="50"/>
      <c r="S165" s="10"/>
      <c r="T165" s="50"/>
      <c r="U165" s="10"/>
      <c r="V165" s="50"/>
      <c r="X165" s="50"/>
      <c r="Z165" s="50"/>
      <c r="AB165" s="50"/>
      <c r="AD165" s="50"/>
      <c r="AF165" s="42" t="str">
        <f t="shared" si="40"/>
        <v/>
      </c>
    </row>
    <row r="166" spans="2:52" x14ac:dyDescent="0.2">
      <c r="F166" s="35"/>
      <c r="H166" s="35"/>
      <c r="L166" s="35"/>
      <c r="S166" s="10"/>
      <c r="U166" s="10"/>
      <c r="AF166" s="42" t="str">
        <f t="shared" si="40"/>
        <v/>
      </c>
    </row>
    <row r="167" spans="2:52" x14ac:dyDescent="0.2">
      <c r="F167" s="35"/>
      <c r="H167" s="35"/>
      <c r="L167" s="35"/>
      <c r="S167" s="10"/>
      <c r="U167" s="10"/>
      <c r="AF167" s="42" t="str">
        <f t="shared" si="40"/>
        <v/>
      </c>
    </row>
    <row r="168" spans="2:52" x14ac:dyDescent="0.2">
      <c r="D168" s="8" t="s">
        <v>35</v>
      </c>
      <c r="S168" s="10"/>
      <c r="U168" s="10"/>
      <c r="AF168" s="42" t="str">
        <f t="shared" si="40"/>
        <v/>
      </c>
    </row>
    <row r="169" spans="2:52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F169" s="42" t="str">
        <f t="shared" si="40"/>
        <v/>
      </c>
    </row>
    <row r="170" spans="2:52" x14ac:dyDescent="0.2">
      <c r="B170" s="26">
        <f>B164+1</f>
        <v>104</v>
      </c>
      <c r="D170" s="1" t="s">
        <v>202</v>
      </c>
      <c r="F170" s="35">
        <v>0</v>
      </c>
      <c r="H170" s="17"/>
      <c r="K170" s="29">
        <v>0</v>
      </c>
      <c r="L170" s="35">
        <f t="shared" ref="L170:L176" si="47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D170" s="10">
        <f t="shared" ref="AD170:AD176" si="48">P170+R170+T170+V170+X170+Z170+AB170</f>
        <v>0</v>
      </c>
      <c r="AF170" s="42" t="str">
        <f t="shared" si="40"/>
        <v/>
      </c>
    </row>
    <row r="171" spans="2:52" x14ac:dyDescent="0.2">
      <c r="B171" s="26">
        <f t="shared" ref="B171:B176" si="49">B170+1</f>
        <v>105</v>
      </c>
      <c r="D171" s="1" t="s">
        <v>203</v>
      </c>
      <c r="F171" s="35">
        <v>0</v>
      </c>
      <c r="H171" s="17"/>
      <c r="J171" s="19"/>
      <c r="K171" s="29">
        <v>0</v>
      </c>
      <c r="L171" s="35">
        <f t="shared" si="47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D171" s="10">
        <f t="shared" si="48"/>
        <v>0</v>
      </c>
      <c r="AF171" s="42" t="str">
        <f t="shared" si="40"/>
        <v/>
      </c>
    </row>
    <row r="172" spans="2:52" x14ac:dyDescent="0.2">
      <c r="B172" s="26">
        <f t="shared" si="49"/>
        <v>106</v>
      </c>
      <c r="D172" s="1" t="s">
        <v>204</v>
      </c>
      <c r="F172" s="35">
        <v>0</v>
      </c>
      <c r="H172" s="17"/>
      <c r="J172" s="19"/>
      <c r="K172" s="29">
        <v>0</v>
      </c>
      <c r="L172" s="35">
        <f t="shared" si="47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D172" s="10">
        <f t="shared" si="48"/>
        <v>0</v>
      </c>
      <c r="AF172" s="42" t="str">
        <f t="shared" si="40"/>
        <v/>
      </c>
    </row>
    <row r="173" spans="2:52" x14ac:dyDescent="0.2">
      <c r="B173" s="26">
        <f t="shared" si="49"/>
        <v>107</v>
      </c>
      <c r="D173" s="1" t="s">
        <v>205</v>
      </c>
      <c r="F173" s="35">
        <v>0</v>
      </c>
      <c r="H173" s="17"/>
      <c r="J173" s="19"/>
      <c r="K173" s="29">
        <v>0</v>
      </c>
      <c r="L173" s="35">
        <f t="shared" si="47"/>
        <v>0</v>
      </c>
      <c r="O173" s="29">
        <v>0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D173" s="10">
        <f t="shared" si="48"/>
        <v>0</v>
      </c>
      <c r="AF173" s="42" t="str">
        <f t="shared" si="40"/>
        <v/>
      </c>
    </row>
    <row r="174" spans="2:52" x14ac:dyDescent="0.2">
      <c r="B174" s="26">
        <f t="shared" si="49"/>
        <v>108</v>
      </c>
      <c r="D174" s="1" t="s">
        <v>206</v>
      </c>
      <c r="F174" s="35">
        <v>0</v>
      </c>
      <c r="H174" s="17"/>
      <c r="J174" s="19"/>
      <c r="K174" s="29">
        <v>0</v>
      </c>
      <c r="L174" s="35">
        <f t="shared" si="47"/>
        <v>0</v>
      </c>
      <c r="O174" s="29">
        <v>0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D174" s="10">
        <f t="shared" si="48"/>
        <v>0</v>
      </c>
      <c r="AF174" s="42" t="str">
        <f t="shared" si="40"/>
        <v/>
      </c>
    </row>
    <row r="175" spans="2:52" x14ac:dyDescent="0.2">
      <c r="B175" s="26">
        <f t="shared" si="49"/>
        <v>109</v>
      </c>
      <c r="D175" s="1" t="s">
        <v>207</v>
      </c>
      <c r="F175" s="35">
        <v>0</v>
      </c>
      <c r="H175" s="17"/>
      <c r="J175" s="19"/>
      <c r="K175" s="29">
        <v>0</v>
      </c>
      <c r="L175" s="35">
        <f t="shared" si="47"/>
        <v>0</v>
      </c>
      <c r="O175" s="29">
        <v>0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D175" s="10">
        <f t="shared" si="48"/>
        <v>0</v>
      </c>
      <c r="AF175" s="42" t="str">
        <f t="shared" si="40"/>
        <v/>
      </c>
    </row>
    <row r="176" spans="2:52" x14ac:dyDescent="0.2">
      <c r="B176" s="26">
        <f t="shared" si="49"/>
        <v>110</v>
      </c>
      <c r="D176" s="1" t="s">
        <v>208</v>
      </c>
      <c r="F176" s="35">
        <v>0</v>
      </c>
      <c r="H176" s="17"/>
      <c r="J176" s="19"/>
      <c r="K176" s="29">
        <v>0</v>
      </c>
      <c r="L176" s="35">
        <f t="shared" si="47"/>
        <v>0</v>
      </c>
      <c r="O176" s="29">
        <v>0</v>
      </c>
      <c r="P176" s="10">
        <v>0</v>
      </c>
      <c r="R176" s="10">
        <v>0</v>
      </c>
      <c r="S176" s="10"/>
      <c r="T176" s="10">
        <v>0</v>
      </c>
      <c r="U176" s="10"/>
      <c r="V176" s="10">
        <v>0</v>
      </c>
      <c r="X176" s="10">
        <v>0</v>
      </c>
      <c r="Y176" s="10"/>
      <c r="Z176" s="10">
        <v>0</v>
      </c>
      <c r="AA176" s="10"/>
      <c r="AB176" s="10">
        <v>0</v>
      </c>
      <c r="AD176" s="10">
        <f t="shared" si="48"/>
        <v>0</v>
      </c>
      <c r="AF176" s="42" t="str">
        <f t="shared" si="40"/>
        <v/>
      </c>
    </row>
    <row r="177" spans="2:32" x14ac:dyDescent="0.2">
      <c r="O177" s="29"/>
      <c r="S177" s="10"/>
      <c r="U177" s="10"/>
      <c r="AF177" s="42" t="str">
        <f t="shared" si="40"/>
        <v/>
      </c>
    </row>
    <row r="178" spans="2:32" x14ac:dyDescent="0.2">
      <c r="B178" s="26">
        <f>B176+1</f>
        <v>111</v>
      </c>
      <c r="D178" s="1" t="s">
        <v>209</v>
      </c>
      <c r="F178" s="36">
        <f>SUM(F170:F176)</f>
        <v>0</v>
      </c>
      <c r="H178" s="36">
        <f>SUM(H170:H176)</f>
        <v>0</v>
      </c>
      <c r="J178" s="19"/>
      <c r="L178" s="36">
        <f>SUM(L170:L176)</f>
        <v>0</v>
      </c>
      <c r="O178" s="29"/>
      <c r="P178" s="45">
        <f>SUM(P170:P176)</f>
        <v>0</v>
      </c>
      <c r="R178" s="45">
        <f>SUM(R170:R176)</f>
        <v>0</v>
      </c>
      <c r="S178" s="10"/>
      <c r="T178" s="45">
        <f>SUM(T170:T176)</f>
        <v>0</v>
      </c>
      <c r="U178" s="10"/>
      <c r="V178" s="45">
        <f>SUM(V170:V176)</f>
        <v>0</v>
      </c>
      <c r="X178" s="45">
        <f>SUM(X170:X176)</f>
        <v>0</v>
      </c>
      <c r="Z178" s="45">
        <f>SUM(Z170:Z176)</f>
        <v>0</v>
      </c>
      <c r="AB178" s="45">
        <f>SUM(AB170:AB176)</f>
        <v>0</v>
      </c>
      <c r="AD178" s="45">
        <f>SUM(AD170:AD176)</f>
        <v>0</v>
      </c>
      <c r="AF178" s="42" t="str">
        <f t="shared" si="40"/>
        <v/>
      </c>
    </row>
    <row r="179" spans="2:32" x14ac:dyDescent="0.2">
      <c r="S179" s="10"/>
      <c r="U179" s="10"/>
      <c r="AF179" s="42" t="str">
        <f t="shared" si="40"/>
        <v/>
      </c>
    </row>
    <row r="180" spans="2:32" ht="13.5" thickBot="1" x14ac:dyDescent="0.25">
      <c r="B180" s="26">
        <f>B178+1</f>
        <v>112</v>
      </c>
      <c r="D180" s="1" t="s">
        <v>36</v>
      </c>
      <c r="F180" s="39">
        <f>F164-F178</f>
        <v>403717.30409028684</v>
      </c>
      <c r="H180" s="39">
        <f>H164-H178</f>
        <v>0</v>
      </c>
      <c r="L180" s="39">
        <f>L164-L178</f>
        <v>403717.30409028684</v>
      </c>
      <c r="P180" s="49">
        <f>P164-P178</f>
        <v>12889.72691135346</v>
      </c>
      <c r="R180" s="49">
        <f>R164-R178</f>
        <v>1418.3718363261082</v>
      </c>
      <c r="S180" s="10"/>
      <c r="T180" s="49">
        <f>T164-T178</f>
        <v>46033.650718814592</v>
      </c>
      <c r="U180" s="10"/>
      <c r="V180" s="49">
        <f>V164-V178</f>
        <v>229743.82612937456</v>
      </c>
      <c r="X180" s="49">
        <f>X164-X178</f>
        <v>30569.722628306641</v>
      </c>
      <c r="Z180" s="49">
        <f>Z164-Z178</f>
        <v>53148.309605428796</v>
      </c>
      <c r="AB180" s="49">
        <f>AB164-AB178</f>
        <v>29913.696260682678</v>
      </c>
      <c r="AD180" s="49">
        <f>AD164-AD178</f>
        <v>403717.30409028684</v>
      </c>
      <c r="AF180" s="42" t="str">
        <f t="shared" si="40"/>
        <v/>
      </c>
    </row>
    <row r="181" spans="2:32" ht="13.5" thickTop="1" x14ac:dyDescent="0.2">
      <c r="D181" s="1" t="s">
        <v>210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6
Attachment 6
Page &amp;P of &amp;N
</oddHeader>
  </headerFooter>
  <rowBreaks count="3" manualBreakCount="3">
    <brk id="58" max="29" man="1"/>
    <brk id="111" max="29" man="1"/>
    <brk id="165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1D5A-ADE9-443C-8CEF-A744DAA299F4}">
  <sheetPr>
    <pageSetUpPr fitToPage="1"/>
  </sheetPr>
  <dimension ref="B1:BM182"/>
  <sheetViews>
    <sheetView view="pageBreakPreview" zoomScale="70" zoomScaleNormal="80" zoomScaleSheetLayoutView="70" workbookViewId="0">
      <selection activeCell="G18" sqref="G18"/>
    </sheetView>
  </sheetViews>
  <sheetFormatPr defaultColWidth="9.140625" defaultRowHeight="12.75" x14ac:dyDescent="0.2"/>
  <cols>
    <col min="1" max="1" width="1.85546875" style="1" customWidth="1"/>
    <col min="2" max="2" width="5.5703125" style="26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6" customWidth="1"/>
    <col min="7" max="7" width="1.85546875" style="6" customWidth="1"/>
    <col min="8" max="8" width="13.140625" style="6" customWidth="1"/>
    <col min="9" max="9" width="1.85546875" style="6" customWidth="1"/>
    <col min="10" max="10" width="19.140625" style="6" customWidth="1"/>
    <col min="11" max="11" width="0.140625" style="28" customWidth="1"/>
    <col min="12" max="12" width="13.140625" style="6" customWidth="1"/>
    <col min="13" max="13" width="1.85546875" style="6" customWidth="1"/>
    <col min="14" max="14" width="19.85546875" style="26" customWidth="1"/>
    <col min="15" max="15" width="0.5703125" style="28" hidden="1" customWidth="1"/>
    <col min="16" max="16" width="15.42578125" style="1" customWidth="1"/>
    <col min="17" max="17" width="1.85546875" style="1" customWidth="1"/>
    <col min="18" max="18" width="15.42578125" style="1" customWidth="1"/>
    <col min="19" max="19" width="1.85546875" style="1" customWidth="1"/>
    <col min="20" max="20" width="15.42578125" style="1" customWidth="1"/>
    <col min="21" max="21" width="1.85546875" style="1" customWidth="1"/>
    <col min="22" max="22" width="15.42578125" style="1" customWidth="1"/>
    <col min="23" max="23" width="1.85546875" style="1" customWidth="1"/>
    <col min="24" max="24" width="15.42578125" style="1" customWidth="1"/>
    <col min="25" max="25" width="1.85546875" style="1" customWidth="1"/>
    <col min="26" max="26" width="15.42578125" style="1" customWidth="1"/>
    <col min="27" max="27" width="1.85546875" style="1" customWidth="1"/>
    <col min="28" max="28" width="15.42578125" style="1" customWidth="1"/>
    <col min="29" max="29" width="1.85546875" style="1" customWidth="1"/>
    <col min="30" max="30" width="15.42578125" style="1" customWidth="1"/>
    <col min="31" max="31" width="1.85546875" style="1" customWidth="1"/>
    <col min="32" max="32" width="15.42578125" style="1" customWidth="1"/>
    <col min="33" max="33" width="1.85546875" style="1" customWidth="1"/>
    <col min="34" max="34" width="15.42578125" style="1" customWidth="1"/>
    <col min="35" max="35" width="1.85546875" style="1" customWidth="1"/>
    <col min="36" max="36" width="15.42578125" style="1" customWidth="1"/>
    <col min="37" max="37" width="9" style="1" customWidth="1"/>
    <col min="38" max="40" width="9.140625" style="1"/>
    <col min="41" max="41" width="12" style="6" bestFit="1" customWidth="1"/>
    <col min="42" max="43" width="9.140625" style="6"/>
    <col min="44" max="44" width="11" style="6" customWidth="1"/>
    <col min="45" max="45" width="1.85546875" style="6" customWidth="1"/>
    <col min="46" max="46" width="11" style="6" customWidth="1"/>
    <col min="47" max="47" width="1.85546875" style="6" customWidth="1"/>
    <col min="48" max="48" width="11" style="6" customWidth="1"/>
    <col min="49" max="49" width="1.85546875" style="6" customWidth="1"/>
    <col min="50" max="50" width="11" style="6" customWidth="1"/>
    <col min="51" max="51" width="1.85546875" style="6" customWidth="1"/>
    <col min="52" max="52" width="11" style="6" customWidth="1"/>
    <col min="53" max="53" width="1.85546875" style="6" customWidth="1"/>
    <col min="54" max="54" width="11" style="6" customWidth="1"/>
    <col min="55" max="55" width="1.85546875" style="6" customWidth="1"/>
    <col min="56" max="56" width="11" style="6" customWidth="1"/>
    <col min="57" max="57" width="1.85546875" style="6" customWidth="1"/>
    <col min="58" max="58" width="11" style="6" customWidth="1"/>
    <col min="59" max="59" width="1.85546875" style="6" customWidth="1"/>
    <col min="60" max="60" width="11" style="6" customWidth="1"/>
    <col min="61" max="61" width="1.85546875" style="6" customWidth="1"/>
    <col min="62" max="62" width="11" style="6" customWidth="1"/>
    <col min="63" max="63" width="1.85546875" style="6" customWidth="1"/>
    <col min="64" max="64" width="12.85546875" style="6" customWidth="1"/>
    <col min="65" max="65" width="9.140625" style="6"/>
    <col min="66" max="16384" width="9.140625" style="1"/>
  </cols>
  <sheetData>
    <row r="1" spans="2:65" ht="46.15" customHeight="1" x14ac:dyDescent="0.2"/>
    <row r="5" spans="2:65" ht="15" customHeight="1" x14ac:dyDescent="0.2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</row>
    <row r="6" spans="2:65" ht="15" customHeight="1" x14ac:dyDescent="0.2">
      <c r="B6" s="244" t="s">
        <v>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</row>
    <row r="7" spans="2:65" ht="15" customHeight="1" x14ac:dyDescent="0.2">
      <c r="B7" s="244" t="s">
        <v>292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</row>
    <row r="9" spans="2:65" x14ac:dyDescent="0.2">
      <c r="P9" s="242" t="s">
        <v>293</v>
      </c>
      <c r="Q9" s="242"/>
      <c r="R9" s="242"/>
      <c r="S9" s="242"/>
      <c r="T9" s="242"/>
      <c r="U9" s="242"/>
      <c r="V9" s="242"/>
      <c r="X9" s="242" t="s">
        <v>294</v>
      </c>
      <c r="Y9" s="242"/>
      <c r="Z9" s="242"/>
      <c r="AA9" s="242"/>
      <c r="AB9" s="242"/>
      <c r="AC9" s="242"/>
      <c r="AD9" s="242"/>
      <c r="AE9" s="242"/>
      <c r="AF9" s="242"/>
      <c r="AJ9" s="42"/>
    </row>
    <row r="10" spans="2:65" ht="15" x14ac:dyDescent="0.25">
      <c r="H10" s="19" t="s">
        <v>82</v>
      </c>
      <c r="J10" s="19" t="s">
        <v>83</v>
      </c>
      <c r="L10" s="19" t="s">
        <v>84</v>
      </c>
      <c r="N10" s="26" t="s">
        <v>11</v>
      </c>
      <c r="P10" s="26"/>
      <c r="R10" s="26"/>
      <c r="T10" s="26"/>
      <c r="V10" s="26" t="s">
        <v>218</v>
      </c>
      <c r="X10" s="6"/>
      <c r="Y10" s="6"/>
      <c r="Z10" s="6"/>
      <c r="AA10" s="6"/>
      <c r="AB10" s="6"/>
      <c r="AC10" s="6"/>
      <c r="AD10" s="6"/>
      <c r="AE10" s="6"/>
      <c r="AF10" s="19" t="s">
        <v>295</v>
      </c>
      <c r="AG10" s="6"/>
      <c r="AH10" s="19"/>
      <c r="AI10" s="52"/>
    </row>
    <row r="11" spans="2:65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26" t="s">
        <v>212</v>
      </c>
      <c r="P11" s="26" t="s">
        <v>296</v>
      </c>
      <c r="Q11" s="26"/>
      <c r="R11" s="26" t="s">
        <v>296</v>
      </c>
      <c r="S11" s="40"/>
      <c r="T11" s="19" t="s">
        <v>297</v>
      </c>
      <c r="U11" s="40"/>
      <c r="V11" s="19" t="s">
        <v>298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298</v>
      </c>
      <c r="AG11" s="19"/>
      <c r="AH11" s="19" t="s">
        <v>11</v>
      </c>
      <c r="AI11" s="40"/>
    </row>
    <row r="12" spans="2:65" x14ac:dyDescent="0.2">
      <c r="B12" s="116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215</v>
      </c>
      <c r="N12" s="116" t="s">
        <v>89</v>
      </c>
      <c r="O12" s="29" t="s">
        <v>90</v>
      </c>
      <c r="P12" s="116" t="s">
        <v>299</v>
      </c>
      <c r="Q12" s="26"/>
      <c r="R12" s="116" t="s">
        <v>300</v>
      </c>
      <c r="S12" s="26"/>
      <c r="T12" s="116" t="s">
        <v>301</v>
      </c>
      <c r="U12" s="26"/>
      <c r="V12" s="116" t="s">
        <v>88</v>
      </c>
      <c r="W12" s="26"/>
      <c r="X12" s="18" t="s">
        <v>104</v>
      </c>
      <c r="Y12" s="19"/>
      <c r="Z12" s="18" t="s">
        <v>112</v>
      </c>
      <c r="AA12" s="19"/>
      <c r="AB12" s="18" t="s">
        <v>302</v>
      </c>
      <c r="AC12" s="19"/>
      <c r="AD12" s="18" t="s">
        <v>303</v>
      </c>
      <c r="AE12" s="19"/>
      <c r="AF12" s="18" t="s">
        <v>88</v>
      </c>
      <c r="AG12" s="19"/>
      <c r="AH12" s="18" t="s">
        <v>216</v>
      </c>
      <c r="AI12" s="40"/>
      <c r="AJ12" s="26"/>
      <c r="AL12" s="53"/>
      <c r="AM12" s="53"/>
    </row>
    <row r="13" spans="2:65" x14ac:dyDescent="0.2">
      <c r="F13" s="19" t="s">
        <v>64</v>
      </c>
      <c r="H13" s="19" t="s">
        <v>13</v>
      </c>
      <c r="J13" s="19" t="s">
        <v>14</v>
      </c>
      <c r="K13" s="29"/>
      <c r="L13" s="19" t="s">
        <v>220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C13" s="26"/>
      <c r="AD13" s="26" t="s">
        <v>72</v>
      </c>
      <c r="AE13" s="26"/>
      <c r="AF13" s="26" t="s">
        <v>73</v>
      </c>
      <c r="AG13" s="26"/>
      <c r="AH13" s="26" t="s">
        <v>74</v>
      </c>
      <c r="AI13" s="26"/>
      <c r="AJ13" s="26"/>
    </row>
    <row r="14" spans="2:65" s="28" customFormat="1" ht="3.95" customHeigh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42"/>
      <c r="AM15" s="42"/>
      <c r="AO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222</v>
      </c>
      <c r="E16" s="27"/>
      <c r="F16" s="34"/>
      <c r="AO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42"/>
      <c r="AM17" s="42"/>
    </row>
    <row r="18" spans="2:64" x14ac:dyDescent="0.2">
      <c r="B18" s="26">
        <v>1</v>
      </c>
      <c r="D18" s="1" t="s">
        <v>96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304</v>
      </c>
      <c r="O18" s="29">
        <v>35</v>
      </c>
      <c r="P18" s="10">
        <v>31174.461335562897</v>
      </c>
      <c r="R18" s="10">
        <v>5962.5696425473361</v>
      </c>
      <c r="S18" s="10"/>
      <c r="T18" s="10">
        <v>31624.781870995052</v>
      </c>
      <c r="U18" s="10"/>
      <c r="V18" s="10">
        <v>0</v>
      </c>
      <c r="X18" s="10">
        <v>42614.757712836465</v>
      </c>
      <c r="Y18" s="13"/>
      <c r="Z18" s="10">
        <v>0</v>
      </c>
      <c r="AA18" s="10"/>
      <c r="AB18" s="10">
        <v>0</v>
      </c>
      <c r="AC18" s="13"/>
      <c r="AD18" s="10">
        <v>0</v>
      </c>
      <c r="AE18" s="13"/>
      <c r="AF18" s="10">
        <v>0</v>
      </c>
      <c r="AG18" s="13"/>
      <c r="AH18" s="10">
        <v>0</v>
      </c>
      <c r="AI18" s="13"/>
      <c r="AJ18" s="48"/>
      <c r="AL18" s="42"/>
      <c r="AM18" s="5"/>
      <c r="AO18" s="38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98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304</v>
      </c>
      <c r="O19" s="29">
        <v>35</v>
      </c>
      <c r="P19" s="10">
        <v>25450.89310230298</v>
      </c>
      <c r="R19" s="10">
        <v>4867.8538805863554</v>
      </c>
      <c r="S19" s="10"/>
      <c r="T19" s="10">
        <v>25818.535695568295</v>
      </c>
      <c r="U19" s="10"/>
      <c r="V19" s="10">
        <v>0</v>
      </c>
      <c r="X19" s="10">
        <v>34790.774135772524</v>
      </c>
      <c r="Y19" s="13"/>
      <c r="Z19" s="10">
        <v>0</v>
      </c>
      <c r="AA19" s="10"/>
      <c r="AB19" s="10">
        <v>0</v>
      </c>
      <c r="AC19" s="13"/>
      <c r="AD19" s="10">
        <v>0</v>
      </c>
      <c r="AE19" s="13"/>
      <c r="AF19" s="10">
        <v>0</v>
      </c>
      <c r="AG19" s="13"/>
      <c r="AH19" s="10">
        <v>0</v>
      </c>
      <c r="AI19" s="13"/>
      <c r="AJ19" s="48"/>
      <c r="AL19" s="42"/>
      <c r="AM19" s="5"/>
      <c r="AO19" s="38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0">B19+1</f>
        <v>3</v>
      </c>
      <c r="D20" s="1" t="s">
        <v>100</v>
      </c>
      <c r="F20" s="35">
        <v>334784.5579165357</v>
      </c>
      <c r="H20" s="35"/>
      <c r="J20" s="19"/>
      <c r="K20" s="29">
        <v>0</v>
      </c>
      <c r="L20" s="35">
        <f t="shared" ref="L20:L30" si="1">F20-H20</f>
        <v>334784.5579165357</v>
      </c>
      <c r="N20" s="26" t="s">
        <v>304</v>
      </c>
      <c r="O20" s="29">
        <v>35</v>
      </c>
      <c r="P20" s="10">
        <v>93706.676402899335</v>
      </c>
      <c r="R20" s="10">
        <v>17922.766267224928</v>
      </c>
      <c r="S20" s="10"/>
      <c r="T20" s="10">
        <v>95060.285699852393</v>
      </c>
      <c r="U20" s="10"/>
      <c r="V20" s="10">
        <v>0</v>
      </c>
      <c r="W20" s="13"/>
      <c r="X20" s="10">
        <v>128094.82954655906</v>
      </c>
      <c r="Y20" s="13"/>
      <c r="Z20" s="10">
        <v>0</v>
      </c>
      <c r="AA20" s="10"/>
      <c r="AB20" s="10">
        <v>0</v>
      </c>
      <c r="AC20" s="13"/>
      <c r="AD20" s="10">
        <v>0</v>
      </c>
      <c r="AE20" s="13"/>
      <c r="AF20" s="10">
        <v>0</v>
      </c>
      <c r="AG20" s="13"/>
      <c r="AH20" s="10">
        <v>0</v>
      </c>
      <c r="AI20" s="13"/>
      <c r="AJ20" s="48"/>
      <c r="AL20" s="42"/>
      <c r="AM20" s="5"/>
      <c r="AO20" s="38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0"/>
        <v>4</v>
      </c>
      <c r="D21" s="1" t="s">
        <v>102</v>
      </c>
      <c r="F21" s="35">
        <v>1039222.5483038996</v>
      </c>
      <c r="H21" s="35"/>
      <c r="J21" s="19"/>
      <c r="K21" s="29">
        <v>0</v>
      </c>
      <c r="L21" s="35">
        <f t="shared" si="1"/>
        <v>1039222.5483038996</v>
      </c>
      <c r="N21" s="26" t="s">
        <v>305</v>
      </c>
      <c r="O21" s="29">
        <v>53</v>
      </c>
      <c r="P21" s="10">
        <v>471151.09111854387</v>
      </c>
      <c r="R21" s="10">
        <v>90114.506317122825</v>
      </c>
      <c r="S21" s="10"/>
      <c r="T21" s="10">
        <v>477956.95086823299</v>
      </c>
      <c r="U21" s="10"/>
      <c r="V21" s="10">
        <v>0</v>
      </c>
      <c r="W21" s="13"/>
      <c r="X21" s="10">
        <v>0</v>
      </c>
      <c r="Y21" s="13"/>
      <c r="Z21" s="10">
        <v>0</v>
      </c>
      <c r="AA21" s="10"/>
      <c r="AB21" s="10">
        <v>0</v>
      </c>
      <c r="AC21" s="13"/>
      <c r="AD21" s="10">
        <v>0</v>
      </c>
      <c r="AE21" s="13"/>
      <c r="AF21" s="10">
        <v>0</v>
      </c>
      <c r="AG21" s="13"/>
      <c r="AH21" s="10">
        <v>0</v>
      </c>
      <c r="AI21" s="13"/>
      <c r="AJ21" s="48"/>
      <c r="AL21" s="42"/>
      <c r="AM21" s="5"/>
      <c r="AO21" s="38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0"/>
        <v>5</v>
      </c>
      <c r="D22" s="1" t="s">
        <v>104</v>
      </c>
      <c r="F22" s="35">
        <v>8788880.7876994964</v>
      </c>
      <c r="H22" s="35"/>
      <c r="J22" s="19"/>
      <c r="K22" s="29">
        <v>0</v>
      </c>
      <c r="L22" s="35">
        <f t="shared" si="1"/>
        <v>8788880.7876994964</v>
      </c>
      <c r="N22" s="26" t="s">
        <v>306</v>
      </c>
      <c r="O22" s="29">
        <v>62</v>
      </c>
      <c r="P22" s="10">
        <v>2279749.08388513</v>
      </c>
      <c r="R22" s="10">
        <v>436035.20631459646</v>
      </c>
      <c r="S22" s="10"/>
      <c r="T22" s="10">
        <v>2312680.4573274991</v>
      </c>
      <c r="U22" s="10"/>
      <c r="V22" s="10">
        <v>0</v>
      </c>
      <c r="W22" s="13"/>
      <c r="X22" s="10">
        <v>3760416.040172271</v>
      </c>
      <c r="Y22" s="13"/>
      <c r="Z22" s="10">
        <v>0</v>
      </c>
      <c r="AA22" s="10"/>
      <c r="AB22" s="10">
        <v>0</v>
      </c>
      <c r="AC22" s="13"/>
      <c r="AD22" s="10">
        <v>0</v>
      </c>
      <c r="AE22" s="13"/>
      <c r="AF22" s="10">
        <v>0</v>
      </c>
      <c r="AG22" s="13"/>
      <c r="AH22" s="10">
        <v>0</v>
      </c>
      <c r="AI22" s="13"/>
      <c r="AJ22" s="48"/>
      <c r="AL22" s="42"/>
      <c r="AM22" s="5"/>
      <c r="AO22" s="38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0"/>
        <v>6</v>
      </c>
      <c r="D23" s="1" t="s">
        <v>106</v>
      </c>
      <c r="F23" s="35">
        <v>37552.240402498595</v>
      </c>
      <c r="H23" s="35"/>
      <c r="K23" s="29">
        <v>0</v>
      </c>
      <c r="L23" s="35">
        <f t="shared" si="1"/>
        <v>37552.240402498595</v>
      </c>
      <c r="N23" s="26" t="s">
        <v>307</v>
      </c>
      <c r="O23" s="29">
        <v>14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W23" s="13"/>
      <c r="X23" s="10">
        <v>0</v>
      </c>
      <c r="Y23" s="13"/>
      <c r="Z23" s="10">
        <v>0</v>
      </c>
      <c r="AA23" s="10"/>
      <c r="AB23" s="10">
        <v>0</v>
      </c>
      <c r="AC23" s="13"/>
      <c r="AD23" s="10">
        <v>37552.240402498595</v>
      </c>
      <c r="AE23" s="13"/>
      <c r="AF23" s="10">
        <v>0</v>
      </c>
      <c r="AG23" s="13"/>
      <c r="AH23" s="10">
        <v>0</v>
      </c>
      <c r="AI23" s="13"/>
      <c r="AJ23" s="48"/>
      <c r="AL23" s="42"/>
      <c r="AM23" s="5"/>
      <c r="AO23" s="38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0"/>
        <v>7</v>
      </c>
      <c r="D24" s="1" t="s">
        <v>108</v>
      </c>
      <c r="F24" s="35">
        <v>0</v>
      </c>
      <c r="H24" s="35"/>
      <c r="K24" s="29">
        <v>0</v>
      </c>
      <c r="L24" s="35">
        <f t="shared" si="1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W24" s="13"/>
      <c r="X24" s="10">
        <v>0</v>
      </c>
      <c r="Y24" s="13"/>
      <c r="Z24" s="10">
        <v>0</v>
      </c>
      <c r="AA24" s="10"/>
      <c r="AB24" s="10">
        <v>0</v>
      </c>
      <c r="AC24" s="13"/>
      <c r="AD24" s="10">
        <v>0</v>
      </c>
      <c r="AE24" s="13"/>
      <c r="AF24" s="10">
        <v>0</v>
      </c>
      <c r="AG24" s="13"/>
      <c r="AH24" s="10">
        <v>0</v>
      </c>
      <c r="AI24" s="13"/>
      <c r="AJ24" s="48"/>
      <c r="AL24" s="42"/>
      <c r="AM24" s="5"/>
      <c r="AO24" s="38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0"/>
        <v>8</v>
      </c>
      <c r="D25" s="1" t="s">
        <v>110</v>
      </c>
      <c r="F25" s="35">
        <v>0</v>
      </c>
      <c r="H25" s="35"/>
      <c r="K25" s="29">
        <v>0</v>
      </c>
      <c r="L25" s="35">
        <f t="shared" si="1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W25" s="13"/>
      <c r="X25" s="10">
        <v>0</v>
      </c>
      <c r="Y25" s="13"/>
      <c r="Z25" s="10">
        <v>0</v>
      </c>
      <c r="AA25" s="10"/>
      <c r="AB25" s="10">
        <v>0</v>
      </c>
      <c r="AC25" s="13"/>
      <c r="AD25" s="10">
        <v>0</v>
      </c>
      <c r="AE25" s="13"/>
      <c r="AF25" s="10">
        <v>0</v>
      </c>
      <c r="AG25" s="13"/>
      <c r="AH25" s="10">
        <v>0</v>
      </c>
      <c r="AI25" s="13"/>
      <c r="AJ25" s="48"/>
      <c r="AL25" s="42"/>
      <c r="AM25" s="5"/>
      <c r="AO25" s="38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0"/>
        <v>9</v>
      </c>
      <c r="D26" s="1" t="s">
        <v>111</v>
      </c>
      <c r="F26" s="35">
        <v>0</v>
      </c>
      <c r="H26" s="35"/>
      <c r="K26" s="29">
        <v>0</v>
      </c>
      <c r="L26" s="35">
        <f t="shared" si="1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W26" s="13"/>
      <c r="X26" s="10">
        <v>0</v>
      </c>
      <c r="Y26" s="13"/>
      <c r="Z26" s="10">
        <v>0</v>
      </c>
      <c r="AA26" s="10"/>
      <c r="AB26" s="10">
        <v>0</v>
      </c>
      <c r="AC26" s="13"/>
      <c r="AD26" s="10">
        <v>0</v>
      </c>
      <c r="AE26" s="13"/>
      <c r="AF26" s="10">
        <v>0</v>
      </c>
      <c r="AG26" s="13"/>
      <c r="AH26" s="10">
        <v>0</v>
      </c>
      <c r="AI26" s="13"/>
      <c r="AJ26" s="48"/>
      <c r="AL26" s="42"/>
      <c r="AM26" s="5"/>
      <c r="AO26" s="38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0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1"/>
        <v>5648597.565263316</v>
      </c>
      <c r="N27" s="26" t="s">
        <v>308</v>
      </c>
      <c r="O27" s="29">
        <v>8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W27" s="13"/>
      <c r="X27" s="10">
        <v>0</v>
      </c>
      <c r="Y27" s="13"/>
      <c r="Z27" s="10">
        <v>5648597.565263316</v>
      </c>
      <c r="AA27" s="10"/>
      <c r="AB27" s="10">
        <v>0</v>
      </c>
      <c r="AC27" s="13"/>
      <c r="AD27" s="10">
        <v>0</v>
      </c>
      <c r="AE27" s="13"/>
      <c r="AF27" s="10">
        <v>0</v>
      </c>
      <c r="AG27" s="13"/>
      <c r="AH27" s="10">
        <v>0</v>
      </c>
      <c r="AI27" s="13"/>
      <c r="AJ27" s="48"/>
      <c r="AL27" s="42"/>
      <c r="AM27" s="5"/>
      <c r="AO27" s="38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0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1"/>
        <v>1686509.739595745</v>
      </c>
      <c r="N28" s="26" t="s">
        <v>309</v>
      </c>
      <c r="O28" s="29">
        <v>5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W28" s="13"/>
      <c r="X28" s="10">
        <v>0</v>
      </c>
      <c r="Y28" s="13"/>
      <c r="Z28" s="10">
        <v>0</v>
      </c>
      <c r="AA28" s="10"/>
      <c r="AB28" s="10">
        <v>1686509.739595745</v>
      </c>
      <c r="AC28" s="13"/>
      <c r="AD28" s="10">
        <v>0</v>
      </c>
      <c r="AE28" s="13"/>
      <c r="AF28" s="10">
        <v>0</v>
      </c>
      <c r="AG28" s="13"/>
      <c r="AH28" s="10">
        <v>0</v>
      </c>
      <c r="AI28" s="13"/>
      <c r="AJ28" s="48"/>
      <c r="AL28" s="42"/>
      <c r="AM28" s="5"/>
      <c r="AO28" s="38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1"/>
        <v>421046.57844368438</v>
      </c>
      <c r="N29" s="26" t="s">
        <v>307</v>
      </c>
      <c r="O29" s="29">
        <v>14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W29" s="13"/>
      <c r="X29" s="10">
        <v>0</v>
      </c>
      <c r="Y29" s="13"/>
      <c r="Z29" s="10">
        <v>0</v>
      </c>
      <c r="AA29" s="10"/>
      <c r="AB29" s="10">
        <v>0</v>
      </c>
      <c r="AC29" s="13"/>
      <c r="AD29" s="10">
        <v>421046.57844368438</v>
      </c>
      <c r="AE29" s="13"/>
      <c r="AF29" s="10">
        <v>0</v>
      </c>
      <c r="AG29" s="13"/>
      <c r="AH29" s="10">
        <v>0</v>
      </c>
      <c r="AI29" s="13"/>
      <c r="AJ29" s="48"/>
      <c r="AL29" s="42"/>
      <c r="AM29" s="5"/>
      <c r="AO29" s="38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116</v>
      </c>
      <c r="F30" s="35">
        <v>2387.408565560464</v>
      </c>
      <c r="H30" s="35"/>
      <c r="K30" s="29">
        <v>0</v>
      </c>
      <c r="L30" s="35">
        <f t="shared" si="1"/>
        <v>2387.408565560464</v>
      </c>
      <c r="N30" s="26" t="s">
        <v>310</v>
      </c>
      <c r="O30" s="29">
        <v>32</v>
      </c>
      <c r="P30" s="10">
        <v>1798.6302208240654</v>
      </c>
      <c r="R30" s="10">
        <v>344.01421847888173</v>
      </c>
      <c r="S30" s="10"/>
      <c r="T30" s="10">
        <v>244.76412625751692</v>
      </c>
      <c r="U30" s="10"/>
      <c r="V30" s="10">
        <v>0</v>
      </c>
      <c r="W30" s="13"/>
      <c r="X30" s="10">
        <v>0</v>
      </c>
      <c r="Y30" s="13"/>
      <c r="Z30" s="10">
        <v>0</v>
      </c>
      <c r="AA30" s="10"/>
      <c r="AB30" s="10">
        <v>0</v>
      </c>
      <c r="AC30" s="13"/>
      <c r="AD30" s="10">
        <v>0</v>
      </c>
      <c r="AE30" s="13"/>
      <c r="AF30" s="10">
        <v>0</v>
      </c>
      <c r="AG30" s="13"/>
      <c r="AH30" s="10">
        <v>0</v>
      </c>
      <c r="AI30" s="13"/>
      <c r="AJ30" s="48"/>
      <c r="AL30" s="42"/>
      <c r="AM30" s="5"/>
      <c r="AO30" s="38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0"/>
        <v>14</v>
      </c>
      <c r="D31" s="1" t="s">
        <v>118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15">
        <f>SUM(P18:P30)</f>
        <v>2903030.836065263</v>
      </c>
      <c r="Q31" s="54"/>
      <c r="R31" s="15">
        <f>SUM(R18:R30)</f>
        <v>555246.91664055688</v>
      </c>
      <c r="S31" s="48"/>
      <c r="T31" s="15">
        <f>SUM(T18:T30)</f>
        <v>2943385.7755884053</v>
      </c>
      <c r="U31" s="48"/>
      <c r="V31" s="15">
        <f>SUM(V18:V30)</f>
        <v>0</v>
      </c>
      <c r="W31" s="48"/>
      <c r="X31" s="15">
        <f>SUM(X18:X30)</f>
        <v>3965916.4015674391</v>
      </c>
      <c r="Y31" s="48"/>
      <c r="Z31" s="15">
        <f>SUM(Z18:Z30)</f>
        <v>5648597.565263316</v>
      </c>
      <c r="AA31" s="48"/>
      <c r="AB31" s="15">
        <f>SUM(AB18:AB30)</f>
        <v>1686509.739595745</v>
      </c>
      <c r="AC31" s="48"/>
      <c r="AD31" s="15">
        <f>SUM(AD18:AD30)</f>
        <v>458598.81884618296</v>
      </c>
      <c r="AE31" s="48"/>
      <c r="AF31" s="15">
        <f>SUM(AF18:AF30)</f>
        <v>0</v>
      </c>
      <c r="AG31" s="48"/>
      <c r="AH31" s="15">
        <f>SUM(AH18:AH30)</f>
        <v>0</v>
      </c>
      <c r="AI31" s="48"/>
      <c r="AJ31" s="48"/>
      <c r="AK31" s="5"/>
      <c r="AL31" s="42"/>
      <c r="AO31" s="38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42"/>
    </row>
    <row r="33" spans="2:64" x14ac:dyDescent="0.2">
      <c r="B33" s="26">
        <f>B31+1</f>
        <v>15</v>
      </c>
      <c r="D33" s="1" t="s">
        <v>119</v>
      </c>
      <c r="F33" s="35">
        <v>679229.182026239</v>
      </c>
      <c r="H33" s="35"/>
      <c r="K33" s="29">
        <v>0</v>
      </c>
      <c r="L33" s="35">
        <f t="shared" ref="L33" si="2">F33-H33</f>
        <v>679229.182026239</v>
      </c>
      <c r="N33" s="26" t="s">
        <v>311</v>
      </c>
      <c r="O33" s="29">
        <v>26</v>
      </c>
      <c r="P33" s="10">
        <v>90204.5609792709</v>
      </c>
      <c r="R33" s="10">
        <v>17252.935700311409</v>
      </c>
      <c r="S33" s="10"/>
      <c r="T33" s="10">
        <v>91507.581607642394</v>
      </c>
      <c r="U33" s="10"/>
      <c r="V33" s="10">
        <v>28292.579188374159</v>
      </c>
      <c r="W33" s="13"/>
      <c r="X33" s="10">
        <v>120817.04092888455</v>
      </c>
      <c r="Y33" s="13"/>
      <c r="Z33" s="10">
        <v>166794.86588745602</v>
      </c>
      <c r="AA33" s="10"/>
      <c r="AB33" s="10">
        <v>59952.308212903277</v>
      </c>
      <c r="AC33" s="13"/>
      <c r="AD33" s="10">
        <v>14703.087233585476</v>
      </c>
      <c r="AE33" s="13"/>
      <c r="AF33" s="10">
        <v>89704.222287810902</v>
      </c>
      <c r="AG33" s="13"/>
      <c r="AH33" s="10">
        <v>0</v>
      </c>
      <c r="AI33" s="13"/>
      <c r="AJ33" s="48"/>
      <c r="AL33" s="42"/>
    </row>
    <row r="34" spans="2:64" x14ac:dyDescent="0.2">
      <c r="AJ34" s="5"/>
      <c r="AL34" s="42"/>
    </row>
    <row r="35" spans="2:64" x14ac:dyDescent="0.2">
      <c r="B35" s="26">
        <f>B33+1</f>
        <v>16</v>
      </c>
      <c r="D35" s="1" t="s">
        <v>121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2993235.3970445339</v>
      </c>
      <c r="Q35" s="16"/>
      <c r="R35" s="45">
        <f>R31+R33</f>
        <v>572499.85234086832</v>
      </c>
      <c r="S35" s="5"/>
      <c r="T35" s="45">
        <f>T31+T33</f>
        <v>3034893.3571960479</v>
      </c>
      <c r="U35" s="5"/>
      <c r="V35" s="45">
        <f>V31+V33</f>
        <v>28292.579188374159</v>
      </c>
      <c r="W35" s="5"/>
      <c r="X35" s="45">
        <f>X31+X33</f>
        <v>4086733.4424963235</v>
      </c>
      <c r="Y35" s="5"/>
      <c r="Z35" s="45">
        <f>Z31+Z33</f>
        <v>5815392.4311507717</v>
      </c>
      <c r="AA35" s="5"/>
      <c r="AB35" s="45">
        <f>AB31+AB33</f>
        <v>1746462.0478086483</v>
      </c>
      <c r="AC35" s="5"/>
      <c r="AD35" s="45">
        <f>AD31+AD33</f>
        <v>473301.90607976844</v>
      </c>
      <c r="AE35" s="5"/>
      <c r="AF35" s="45">
        <f>AF31+AF33</f>
        <v>89704.222287810902</v>
      </c>
      <c r="AG35" s="5"/>
      <c r="AH35" s="45">
        <f>AH31+AH33</f>
        <v>0</v>
      </c>
      <c r="AI35" s="5"/>
      <c r="AJ35" s="5"/>
      <c r="AL35" s="42"/>
      <c r="AM35" s="5"/>
    </row>
    <row r="36" spans="2:64" x14ac:dyDescent="0.2">
      <c r="D36" s="8"/>
      <c r="E36" s="8"/>
      <c r="F36" s="11"/>
      <c r="H36" s="11"/>
      <c r="L36" s="11"/>
      <c r="AL36" s="42"/>
    </row>
    <row r="37" spans="2:64" x14ac:dyDescent="0.2">
      <c r="AL37" s="42"/>
    </row>
    <row r="38" spans="2:64" x14ac:dyDescent="0.2">
      <c r="D38" s="8" t="s">
        <v>122</v>
      </c>
      <c r="E38" s="27"/>
      <c r="F38" s="34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42"/>
    </row>
    <row r="40" spans="2:64" x14ac:dyDescent="0.2">
      <c r="B40" s="26">
        <f>B35+1</f>
        <v>17</v>
      </c>
      <c r="D40" s="1" t="s">
        <v>96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304</v>
      </c>
      <c r="O40" s="29">
        <v>35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3"/>
      <c r="Z40" s="10">
        <v>0</v>
      </c>
      <c r="AA40" s="10"/>
      <c r="AB40" s="10">
        <v>0</v>
      </c>
      <c r="AC40" s="13"/>
      <c r="AD40" s="10">
        <v>0</v>
      </c>
      <c r="AE40" s="13"/>
      <c r="AF40" s="10">
        <v>0</v>
      </c>
      <c r="AG40" s="13"/>
      <c r="AH40" s="10">
        <v>0</v>
      </c>
      <c r="AI40" s="13"/>
      <c r="AJ40" s="48"/>
      <c r="AL40" s="42"/>
      <c r="AM40" s="5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98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26" t="s">
        <v>304</v>
      </c>
      <c r="O41" s="29">
        <v>35</v>
      </c>
      <c r="P41" s="10">
        <v>-5858.5618575125973</v>
      </c>
      <c r="R41" s="10">
        <v>-1120.5352581582817</v>
      </c>
      <c r="S41" s="10"/>
      <c r="T41" s="10">
        <v>-5943.1898061446354</v>
      </c>
      <c r="U41" s="10"/>
      <c r="V41" s="10">
        <v>0</v>
      </c>
      <c r="X41" s="10">
        <v>-8008.5166962855719</v>
      </c>
      <c r="Y41" s="13"/>
      <c r="Z41" s="10">
        <v>0</v>
      </c>
      <c r="AA41" s="10"/>
      <c r="AB41" s="10">
        <v>0</v>
      </c>
      <c r="AC41" s="13"/>
      <c r="AD41" s="10">
        <v>0</v>
      </c>
      <c r="AE41" s="13"/>
      <c r="AF41" s="10">
        <v>0</v>
      </c>
      <c r="AG41" s="13"/>
      <c r="AH41" s="10">
        <v>0</v>
      </c>
      <c r="AI41" s="13"/>
      <c r="AJ41" s="48"/>
      <c r="AL41" s="42"/>
      <c r="AM41" s="5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3">B41+1</f>
        <v>19</v>
      </c>
      <c r="D42" s="1" t="s">
        <v>100</v>
      </c>
      <c r="F42" s="35">
        <v>-107521.11072554668</v>
      </c>
      <c r="H42" s="35"/>
      <c r="J42" s="19"/>
      <c r="K42" s="29">
        <v>0</v>
      </c>
      <c r="L42" s="35">
        <f t="shared" ref="L42:L52" si="4">F42-H42</f>
        <v>-107521.11072554668</v>
      </c>
      <c r="N42" s="26" t="s">
        <v>304</v>
      </c>
      <c r="O42" s="29">
        <v>35</v>
      </c>
      <c r="P42" s="10">
        <v>-30095.312615198327</v>
      </c>
      <c r="R42" s="10">
        <v>-5756.1667369580964</v>
      </c>
      <c r="S42" s="10"/>
      <c r="T42" s="10">
        <v>-30530.044659001564</v>
      </c>
      <c r="U42" s="10"/>
      <c r="V42" s="10">
        <v>0</v>
      </c>
      <c r="W42" s="13"/>
      <c r="X42" s="10">
        <v>-41139.586714388694</v>
      </c>
      <c r="Y42" s="13"/>
      <c r="Z42" s="10">
        <v>0</v>
      </c>
      <c r="AA42" s="10"/>
      <c r="AB42" s="10">
        <v>0</v>
      </c>
      <c r="AC42" s="13"/>
      <c r="AD42" s="10">
        <v>0</v>
      </c>
      <c r="AE42" s="13"/>
      <c r="AF42" s="10">
        <v>0</v>
      </c>
      <c r="AG42" s="13"/>
      <c r="AH42" s="10">
        <v>0</v>
      </c>
      <c r="AI42" s="13"/>
      <c r="AJ42" s="48"/>
      <c r="AL42" s="42"/>
      <c r="AM42" s="5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3"/>
        <v>20</v>
      </c>
      <c r="D43" s="1" t="s">
        <v>102</v>
      </c>
      <c r="F43" s="35">
        <v>-371324.53497546032</v>
      </c>
      <c r="H43" s="35"/>
      <c r="J43" s="19"/>
      <c r="K43" s="29">
        <v>0</v>
      </c>
      <c r="L43" s="35">
        <f t="shared" si="4"/>
        <v>-371324.53497546032</v>
      </c>
      <c r="N43" s="26" t="s">
        <v>305</v>
      </c>
      <c r="O43" s="29">
        <v>53</v>
      </c>
      <c r="P43" s="10">
        <v>-168346.96292753404</v>
      </c>
      <c r="R43" s="10">
        <v>-32198.80785627797</v>
      </c>
      <c r="S43" s="10"/>
      <c r="T43" s="10">
        <v>-170778.76419164834</v>
      </c>
      <c r="U43" s="10"/>
      <c r="V43" s="10">
        <v>0</v>
      </c>
      <c r="W43" s="13"/>
      <c r="X43" s="10">
        <v>0</v>
      </c>
      <c r="Y43" s="13"/>
      <c r="Z43" s="10">
        <v>0</v>
      </c>
      <c r="AA43" s="10"/>
      <c r="AB43" s="10">
        <v>0</v>
      </c>
      <c r="AC43" s="13"/>
      <c r="AD43" s="10">
        <v>0</v>
      </c>
      <c r="AE43" s="13"/>
      <c r="AF43" s="10">
        <v>0</v>
      </c>
      <c r="AG43" s="13"/>
      <c r="AH43" s="10">
        <v>0</v>
      </c>
      <c r="AI43" s="13"/>
      <c r="AJ43" s="48"/>
      <c r="AL43" s="42"/>
      <c r="AM43" s="5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3"/>
        <v>21</v>
      </c>
      <c r="D44" s="1" t="s">
        <v>104</v>
      </c>
      <c r="F44" s="35">
        <v>-3164609.488205547</v>
      </c>
      <c r="H44" s="35"/>
      <c r="J44" s="19"/>
      <c r="K44" s="29">
        <v>0</v>
      </c>
      <c r="L44" s="35">
        <f t="shared" si="4"/>
        <v>-3164609.488205547</v>
      </c>
      <c r="N44" s="26" t="s">
        <v>306</v>
      </c>
      <c r="O44" s="29">
        <v>62</v>
      </c>
      <c r="P44" s="10">
        <v>-820868.52192691958</v>
      </c>
      <c r="R44" s="10">
        <v>-157003.056979229</v>
      </c>
      <c r="S44" s="10"/>
      <c r="T44" s="10">
        <v>-832726.11100711452</v>
      </c>
      <c r="U44" s="10"/>
      <c r="V44" s="10">
        <v>0</v>
      </c>
      <c r="W44" s="13"/>
      <c r="X44" s="10">
        <v>-1354011.7982922839</v>
      </c>
      <c r="Y44" s="13"/>
      <c r="Z44" s="10">
        <v>0</v>
      </c>
      <c r="AA44" s="10"/>
      <c r="AB44" s="10">
        <v>0</v>
      </c>
      <c r="AC44" s="13"/>
      <c r="AD44" s="10">
        <v>0</v>
      </c>
      <c r="AE44" s="13"/>
      <c r="AF44" s="10">
        <v>0</v>
      </c>
      <c r="AG44" s="13"/>
      <c r="AH44" s="10">
        <v>0</v>
      </c>
      <c r="AI44" s="13"/>
      <c r="AJ44" s="48"/>
      <c r="AL44" s="42"/>
      <c r="AM44" s="5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3"/>
        <v>22</v>
      </c>
      <c r="D45" s="1" t="s">
        <v>106</v>
      </c>
      <c r="F45" s="35">
        <v>-7071.2809398120935</v>
      </c>
      <c r="H45" s="35"/>
      <c r="K45" s="29">
        <v>0</v>
      </c>
      <c r="L45" s="35">
        <f t="shared" si="4"/>
        <v>-7071.2809398120935</v>
      </c>
      <c r="N45" s="26" t="s">
        <v>307</v>
      </c>
      <c r="O45" s="29">
        <v>14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W45" s="13"/>
      <c r="X45" s="10">
        <v>0</v>
      </c>
      <c r="Y45" s="13"/>
      <c r="Z45" s="10">
        <v>0</v>
      </c>
      <c r="AA45" s="10"/>
      <c r="AB45" s="10">
        <v>0</v>
      </c>
      <c r="AC45" s="13"/>
      <c r="AD45" s="10">
        <v>-7071.2809398120935</v>
      </c>
      <c r="AE45" s="13"/>
      <c r="AF45" s="10">
        <v>0</v>
      </c>
      <c r="AG45" s="13"/>
      <c r="AH45" s="10">
        <v>0</v>
      </c>
      <c r="AI45" s="13"/>
      <c r="AJ45" s="48"/>
      <c r="AL45" s="42"/>
      <c r="AM45" s="5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3"/>
        <v>23</v>
      </c>
      <c r="D46" s="1" t="s">
        <v>108</v>
      </c>
      <c r="F46" s="35">
        <v>0</v>
      </c>
      <c r="H46" s="35"/>
      <c r="K46" s="29">
        <v>0</v>
      </c>
      <c r="L46" s="35">
        <f t="shared" si="4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W46" s="13"/>
      <c r="X46" s="10">
        <v>0</v>
      </c>
      <c r="Y46" s="13"/>
      <c r="Z46" s="10">
        <v>0</v>
      </c>
      <c r="AA46" s="10"/>
      <c r="AB46" s="10">
        <v>0</v>
      </c>
      <c r="AC46" s="13"/>
      <c r="AD46" s="10">
        <v>0</v>
      </c>
      <c r="AE46" s="13"/>
      <c r="AF46" s="10">
        <v>0</v>
      </c>
      <c r="AG46" s="13"/>
      <c r="AH46" s="10">
        <v>0</v>
      </c>
      <c r="AI46" s="13"/>
      <c r="AJ46" s="48"/>
      <c r="AL46" s="42"/>
      <c r="AM46" s="5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3"/>
        <v>24</v>
      </c>
      <c r="D47" s="1" t="s">
        <v>110</v>
      </c>
      <c r="F47" s="35">
        <v>0</v>
      </c>
      <c r="H47" s="35"/>
      <c r="K47" s="29">
        <v>0</v>
      </c>
      <c r="L47" s="35">
        <f t="shared" si="4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W47" s="13"/>
      <c r="X47" s="10">
        <v>0</v>
      </c>
      <c r="Y47" s="13"/>
      <c r="Z47" s="10">
        <v>0</v>
      </c>
      <c r="AA47" s="10"/>
      <c r="AB47" s="10">
        <v>0</v>
      </c>
      <c r="AC47" s="13"/>
      <c r="AD47" s="10">
        <v>0</v>
      </c>
      <c r="AE47" s="13"/>
      <c r="AF47" s="10">
        <v>0</v>
      </c>
      <c r="AG47" s="13"/>
      <c r="AH47" s="10">
        <v>0</v>
      </c>
      <c r="AI47" s="13"/>
      <c r="AJ47" s="48"/>
      <c r="AL47" s="42"/>
      <c r="AM47" s="5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3"/>
        <v>25</v>
      </c>
      <c r="D48" s="1" t="s">
        <v>111</v>
      </c>
      <c r="F48" s="35">
        <v>0</v>
      </c>
      <c r="H48" s="35"/>
      <c r="K48" s="29">
        <v>0</v>
      </c>
      <c r="L48" s="35">
        <f t="shared" si="4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W48" s="13"/>
      <c r="X48" s="10">
        <v>0</v>
      </c>
      <c r="Y48" s="13"/>
      <c r="Z48" s="10">
        <v>0</v>
      </c>
      <c r="AA48" s="10"/>
      <c r="AB48" s="10">
        <v>0</v>
      </c>
      <c r="AC48" s="13"/>
      <c r="AD48" s="10">
        <v>0</v>
      </c>
      <c r="AE48" s="13"/>
      <c r="AF48" s="10">
        <v>0</v>
      </c>
      <c r="AG48" s="13"/>
      <c r="AH48" s="10">
        <v>0</v>
      </c>
      <c r="AI48" s="13"/>
      <c r="AJ48" s="48"/>
      <c r="AL48" s="42"/>
      <c r="AM48" s="5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3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4"/>
        <v>-2151619.3783299127</v>
      </c>
      <c r="N49" s="26" t="s">
        <v>308</v>
      </c>
      <c r="O49" s="29">
        <v>8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W49" s="13"/>
      <c r="X49" s="10">
        <v>0</v>
      </c>
      <c r="Y49" s="13"/>
      <c r="Z49" s="10">
        <v>-2151619.3783299127</v>
      </c>
      <c r="AA49" s="10"/>
      <c r="AB49" s="10">
        <v>0</v>
      </c>
      <c r="AC49" s="13"/>
      <c r="AD49" s="10">
        <v>0</v>
      </c>
      <c r="AE49" s="13"/>
      <c r="AF49" s="10">
        <v>0</v>
      </c>
      <c r="AG49" s="13"/>
      <c r="AH49" s="10">
        <v>0</v>
      </c>
      <c r="AI49" s="13"/>
      <c r="AJ49" s="48"/>
      <c r="AL49" s="42"/>
      <c r="AM49" s="5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3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4"/>
        <v>-656728.98608636635</v>
      </c>
      <c r="N50" s="26" t="s">
        <v>309</v>
      </c>
      <c r="O50" s="29">
        <v>5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W50" s="13"/>
      <c r="X50" s="10">
        <v>0</v>
      </c>
      <c r="Y50" s="13"/>
      <c r="Z50" s="10">
        <v>0</v>
      </c>
      <c r="AA50" s="10"/>
      <c r="AB50" s="10">
        <v>-656728.98608636635</v>
      </c>
      <c r="AC50" s="13"/>
      <c r="AD50" s="10">
        <v>0</v>
      </c>
      <c r="AE50" s="13"/>
      <c r="AF50" s="10">
        <v>0</v>
      </c>
      <c r="AG50" s="13"/>
      <c r="AH50" s="10">
        <v>0</v>
      </c>
      <c r="AI50" s="13"/>
      <c r="AJ50" s="48"/>
      <c r="AL50" s="42"/>
      <c r="AM50" s="5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4"/>
        <v>-167236.19894237144</v>
      </c>
      <c r="N51" s="26" t="s">
        <v>307</v>
      </c>
      <c r="O51" s="29">
        <v>14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W51" s="13"/>
      <c r="X51" s="10">
        <v>0</v>
      </c>
      <c r="Y51" s="13"/>
      <c r="Z51" s="10">
        <v>0</v>
      </c>
      <c r="AA51" s="10"/>
      <c r="AB51" s="10">
        <v>0</v>
      </c>
      <c r="AC51" s="13"/>
      <c r="AD51" s="10">
        <v>-167236.19894237144</v>
      </c>
      <c r="AE51" s="13"/>
      <c r="AF51" s="10">
        <v>0</v>
      </c>
      <c r="AG51" s="13"/>
      <c r="AH51" s="10">
        <v>0</v>
      </c>
      <c r="AI51" s="13"/>
      <c r="AJ51" s="48"/>
      <c r="AL51" s="42"/>
      <c r="AM51" s="5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4"/>
        <v>0</v>
      </c>
      <c r="N52" s="26" t="s">
        <v>310</v>
      </c>
      <c r="O52" s="29">
        <v>32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W52" s="13"/>
      <c r="X52" s="10">
        <v>0</v>
      </c>
      <c r="Y52" s="13"/>
      <c r="Z52" s="10">
        <v>0</v>
      </c>
      <c r="AA52" s="10"/>
      <c r="AB52" s="10">
        <v>0</v>
      </c>
      <c r="AC52" s="13"/>
      <c r="AD52" s="10">
        <v>0</v>
      </c>
      <c r="AE52" s="13"/>
      <c r="AF52" s="10">
        <v>0</v>
      </c>
      <c r="AG52" s="13"/>
      <c r="AH52" s="10">
        <v>0</v>
      </c>
      <c r="AI52" s="13"/>
      <c r="AJ52" s="48"/>
      <c r="AL52" s="42"/>
      <c r="AM52" s="5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3"/>
        <v>30</v>
      </c>
      <c r="D53" s="1" t="s">
        <v>128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P53" s="15">
        <f>SUM(P40:P52)</f>
        <v>-1025169.3593271645</v>
      </c>
      <c r="Q53" s="54"/>
      <c r="R53" s="15">
        <f>SUM(R40:R52)</f>
        <v>-196078.56683062337</v>
      </c>
      <c r="S53" s="48"/>
      <c r="T53" s="15">
        <f>SUM(T40:T52)</f>
        <v>-1039978.1096639091</v>
      </c>
      <c r="U53" s="48"/>
      <c r="V53" s="15">
        <f>SUM(V40:V52)</f>
        <v>0</v>
      </c>
      <c r="W53" s="48"/>
      <c r="X53" s="15">
        <f>SUM(X40:X52)</f>
        <v>-1403159.9017029582</v>
      </c>
      <c r="Y53" s="48"/>
      <c r="Z53" s="15">
        <f>SUM(Z40:Z52)</f>
        <v>-2151619.3783299127</v>
      </c>
      <c r="AA53" s="48"/>
      <c r="AB53" s="15">
        <f>SUM(AB40:AB52)</f>
        <v>-656728.98608636635</v>
      </c>
      <c r="AC53" s="48"/>
      <c r="AD53" s="15">
        <f>SUM(AD40:AD52)</f>
        <v>-174307.47988218354</v>
      </c>
      <c r="AE53" s="48"/>
      <c r="AF53" s="15">
        <f>SUM(AF40:AF52)</f>
        <v>0</v>
      </c>
      <c r="AG53" s="48"/>
      <c r="AH53" s="15">
        <f>SUM(AH40:AH52)</f>
        <v>0</v>
      </c>
      <c r="AI53" s="48"/>
      <c r="AJ53" s="48"/>
      <c r="AK53" s="5"/>
      <c r="AL53" s="42"/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42"/>
      <c r="AM54" s="42"/>
    </row>
    <row r="55" spans="2:64" x14ac:dyDescent="0.2">
      <c r="B55" s="26">
        <f>B53+1</f>
        <v>31</v>
      </c>
      <c r="D55" s="1" t="s">
        <v>119</v>
      </c>
      <c r="F55" s="35">
        <v>-339597.40146953578</v>
      </c>
      <c r="H55" s="35"/>
      <c r="K55" s="29">
        <v>0</v>
      </c>
      <c r="L55" s="35">
        <f t="shared" ref="L55" si="5">F55-H55</f>
        <v>-339597.40146953578</v>
      </c>
      <c r="N55" s="26" t="s">
        <v>311</v>
      </c>
      <c r="O55" s="29">
        <v>26</v>
      </c>
      <c r="P55" s="10">
        <v>-45099.997644207964</v>
      </c>
      <c r="R55" s="10">
        <v>-8626.0312227285922</v>
      </c>
      <c r="S55" s="10"/>
      <c r="T55" s="10">
        <v>-45751.474982293039</v>
      </c>
      <c r="U55" s="10"/>
      <c r="V55" s="10">
        <v>-14145.573581777831</v>
      </c>
      <c r="W55" s="13"/>
      <c r="X55" s="10">
        <v>-60405.462895884186</v>
      </c>
      <c r="Y55" s="13"/>
      <c r="Z55" s="10">
        <v>-83393.211794677612</v>
      </c>
      <c r="AA55" s="10"/>
      <c r="AB55" s="10">
        <v>-29974.636867731275</v>
      </c>
      <c r="AC55" s="13"/>
      <c r="AD55" s="10">
        <v>-7351.1715194719736</v>
      </c>
      <c r="AE55" s="13"/>
      <c r="AF55" s="10">
        <v>-44849.840960763351</v>
      </c>
      <c r="AG55" s="13"/>
      <c r="AH55" s="10">
        <v>0</v>
      </c>
      <c r="AI55" s="13"/>
      <c r="AJ55" s="48"/>
      <c r="AL55" s="42"/>
      <c r="AM55" s="42"/>
    </row>
    <row r="56" spans="2:64" x14ac:dyDescent="0.2">
      <c r="AJ56" s="5"/>
      <c r="AL56" s="42"/>
      <c r="AM56" s="42"/>
    </row>
    <row r="57" spans="2:64" x14ac:dyDescent="0.2">
      <c r="B57" s="26">
        <f>B55+1</f>
        <v>32</v>
      </c>
      <c r="D57" s="1" t="s">
        <v>129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-1070269.3569713724</v>
      </c>
      <c r="Q57" s="16"/>
      <c r="R57" s="45">
        <f>R53+R55</f>
        <v>-204704.59805335198</v>
      </c>
      <c r="S57" s="5"/>
      <c r="T57" s="45">
        <f>T53+T55</f>
        <v>-1085729.5846462022</v>
      </c>
      <c r="U57" s="5"/>
      <c r="V57" s="45">
        <f>V53+V55</f>
        <v>-14145.573581777831</v>
      </c>
      <c r="W57" s="5"/>
      <c r="X57" s="45">
        <f>X53+X55</f>
        <v>-1463565.3645988423</v>
      </c>
      <c r="Y57" s="5"/>
      <c r="Z57" s="45">
        <f>Z53+Z55</f>
        <v>-2235012.5901245903</v>
      </c>
      <c r="AA57" s="5"/>
      <c r="AB57" s="45">
        <f>AB53+AB55</f>
        <v>-686703.62295409758</v>
      </c>
      <c r="AC57" s="5"/>
      <c r="AD57" s="45">
        <f>AD53+AD55</f>
        <v>-181658.65140165552</v>
      </c>
      <c r="AE57" s="5"/>
      <c r="AF57" s="45">
        <f>AF53+AF55</f>
        <v>-44849.840960763351</v>
      </c>
      <c r="AG57" s="5"/>
      <c r="AH57" s="45">
        <f>AH53+AH55</f>
        <v>0</v>
      </c>
      <c r="AI57" s="5"/>
      <c r="AJ57" s="5"/>
      <c r="AL57" s="42"/>
      <c r="AM57" s="42"/>
    </row>
    <row r="58" spans="2:64" x14ac:dyDescent="0.2">
      <c r="D58" s="8"/>
      <c r="E58" s="8"/>
      <c r="F58" s="11"/>
      <c r="H58" s="11"/>
      <c r="L58" s="11"/>
      <c r="AL58" s="42"/>
      <c r="AM58" s="42"/>
    </row>
    <row r="59" spans="2:64" x14ac:dyDescent="0.2">
      <c r="AL59" s="42"/>
      <c r="AM59" s="42"/>
    </row>
    <row r="60" spans="2:64" x14ac:dyDescent="0.2">
      <c r="D60" s="8" t="s">
        <v>130</v>
      </c>
      <c r="E60" s="27"/>
      <c r="F60" s="34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42"/>
      <c r="AM61" s="42"/>
    </row>
    <row r="62" spans="2:64" x14ac:dyDescent="0.2">
      <c r="B62" s="26">
        <f>B57+1</f>
        <v>33</v>
      </c>
      <c r="D62" s="1" t="s">
        <v>96</v>
      </c>
      <c r="F62" s="35"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31174.461335562897</v>
      </c>
      <c r="R62" s="10">
        <f>R18+R40</f>
        <v>5962.5696425473361</v>
      </c>
      <c r="S62" s="10"/>
      <c r="T62" s="10">
        <f>T18+T40</f>
        <v>31624.781870995052</v>
      </c>
      <c r="U62" s="10"/>
      <c r="V62" s="10">
        <f>V18+V40</f>
        <v>0</v>
      </c>
      <c r="X62" s="10">
        <f>X18+X40</f>
        <v>42614.757712836465</v>
      </c>
      <c r="Y62" s="13"/>
      <c r="Z62" s="10">
        <f>Z18+Z40</f>
        <v>0</v>
      </c>
      <c r="AA62" s="10"/>
      <c r="AB62" s="10">
        <f>AB18+AB40</f>
        <v>0</v>
      </c>
      <c r="AC62" s="13"/>
      <c r="AD62" s="10">
        <f>AD18+AD40</f>
        <v>0</v>
      </c>
      <c r="AE62" s="13"/>
      <c r="AF62" s="10">
        <f>AF18+AF40</f>
        <v>0</v>
      </c>
      <c r="AG62" s="13"/>
      <c r="AH62" s="10">
        <f>AH18+AH40</f>
        <v>0</v>
      </c>
      <c r="AI62" s="13"/>
      <c r="AJ62" s="48"/>
      <c r="AL62" s="42"/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98</v>
      </c>
      <c r="F63" s="35"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R74" si="6">P19+P41</f>
        <v>19592.331244790381</v>
      </c>
      <c r="R63" s="10">
        <f t="shared" si="6"/>
        <v>3747.3186224280735</v>
      </c>
      <c r="S63" s="10"/>
      <c r="T63" s="10">
        <f t="shared" ref="T63:T74" si="7">T19+T41</f>
        <v>19875.345889423661</v>
      </c>
      <c r="U63" s="10"/>
      <c r="V63" s="10">
        <f t="shared" ref="V63:V74" si="8">V19+V41</f>
        <v>0</v>
      </c>
      <c r="X63" s="10">
        <f t="shared" ref="X63:X74" si="9">X19+X41</f>
        <v>26782.257439486952</v>
      </c>
      <c r="Y63" s="13"/>
      <c r="Z63" s="10">
        <f t="shared" ref="Z63:Z74" si="10">Z19+Z41</f>
        <v>0</v>
      </c>
      <c r="AA63" s="10"/>
      <c r="AB63" s="10">
        <f t="shared" ref="AB63:AB74" si="11">AB19+AB41</f>
        <v>0</v>
      </c>
      <c r="AC63" s="13"/>
      <c r="AD63" s="10">
        <f t="shared" ref="AD63:AD74" si="12">AD19+AD41</f>
        <v>0</v>
      </c>
      <c r="AE63" s="13"/>
      <c r="AF63" s="10">
        <f t="shared" ref="AF63:AF74" si="13">AF19+AF41</f>
        <v>0</v>
      </c>
      <c r="AG63" s="13"/>
      <c r="AH63" s="10">
        <f t="shared" ref="AH63:AH74" si="14">AH19+AH41</f>
        <v>0</v>
      </c>
      <c r="AI63" s="13"/>
      <c r="AJ63" s="48"/>
      <c r="AL63" s="42"/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15">B63+1</f>
        <v>35</v>
      </c>
      <c r="D64" s="1" t="s">
        <v>100</v>
      </c>
      <c r="F64" s="35">
        <v>227263.44719098904</v>
      </c>
      <c r="H64" s="35"/>
      <c r="J64" s="19"/>
      <c r="K64" s="29">
        <v>0</v>
      </c>
      <c r="L64" s="35">
        <f t="shared" ref="L64:L74" si="16">F64-H64</f>
        <v>227263.44719098904</v>
      </c>
      <c r="O64" s="29">
        <v>0</v>
      </c>
      <c r="P64" s="10">
        <f t="shared" si="6"/>
        <v>63611.363787701004</v>
      </c>
      <c r="R64" s="10">
        <f t="shared" si="6"/>
        <v>12166.599530266831</v>
      </c>
      <c r="S64" s="10"/>
      <c r="T64" s="10">
        <f t="shared" si="7"/>
        <v>64530.241040850829</v>
      </c>
      <c r="U64" s="10"/>
      <c r="V64" s="10">
        <f t="shared" si="8"/>
        <v>0</v>
      </c>
      <c r="W64" s="13"/>
      <c r="X64" s="10">
        <f t="shared" si="9"/>
        <v>86955.242832170363</v>
      </c>
      <c r="Y64" s="13"/>
      <c r="Z64" s="10">
        <f t="shared" si="10"/>
        <v>0</v>
      </c>
      <c r="AA64" s="10"/>
      <c r="AB64" s="10">
        <f t="shared" si="11"/>
        <v>0</v>
      </c>
      <c r="AC64" s="13"/>
      <c r="AD64" s="10">
        <f t="shared" si="12"/>
        <v>0</v>
      </c>
      <c r="AE64" s="13"/>
      <c r="AF64" s="10">
        <f t="shared" si="13"/>
        <v>0</v>
      </c>
      <c r="AG64" s="13"/>
      <c r="AH64" s="10">
        <f t="shared" si="14"/>
        <v>0</v>
      </c>
      <c r="AI64" s="13"/>
      <c r="AJ64" s="48"/>
      <c r="AL64" s="42"/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15"/>
        <v>36</v>
      </c>
      <c r="D65" s="1" t="s">
        <v>102</v>
      </c>
      <c r="F65" s="35">
        <v>667898.01332843932</v>
      </c>
      <c r="H65" s="35"/>
      <c r="J65" s="19"/>
      <c r="K65" s="29">
        <v>0</v>
      </c>
      <c r="L65" s="35">
        <f t="shared" si="16"/>
        <v>667898.01332843932</v>
      </c>
      <c r="O65" s="29">
        <v>0</v>
      </c>
      <c r="P65" s="10">
        <f t="shared" si="6"/>
        <v>302804.12819100986</v>
      </c>
      <c r="R65" s="10">
        <f t="shared" si="6"/>
        <v>57915.698460844855</v>
      </c>
      <c r="S65" s="10"/>
      <c r="T65" s="10">
        <f t="shared" si="7"/>
        <v>307178.18667658465</v>
      </c>
      <c r="U65" s="10"/>
      <c r="V65" s="10">
        <f t="shared" si="8"/>
        <v>0</v>
      </c>
      <c r="W65" s="13"/>
      <c r="X65" s="10">
        <f t="shared" si="9"/>
        <v>0</v>
      </c>
      <c r="Y65" s="13"/>
      <c r="Z65" s="10">
        <f t="shared" si="10"/>
        <v>0</v>
      </c>
      <c r="AA65" s="10"/>
      <c r="AB65" s="10">
        <f t="shared" si="11"/>
        <v>0</v>
      </c>
      <c r="AC65" s="13"/>
      <c r="AD65" s="10">
        <f t="shared" si="12"/>
        <v>0</v>
      </c>
      <c r="AE65" s="13"/>
      <c r="AF65" s="10">
        <f t="shared" si="13"/>
        <v>0</v>
      </c>
      <c r="AG65" s="13"/>
      <c r="AH65" s="10">
        <f t="shared" si="14"/>
        <v>0</v>
      </c>
      <c r="AI65" s="13"/>
      <c r="AJ65" s="48"/>
      <c r="AL65" s="42"/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15"/>
        <v>37</v>
      </c>
      <c r="D66" s="1" t="s">
        <v>104</v>
      </c>
      <c r="F66" s="35">
        <v>5624271.2994939499</v>
      </c>
      <c r="H66" s="35"/>
      <c r="J66" s="19"/>
      <c r="K66" s="29">
        <v>0</v>
      </c>
      <c r="L66" s="35">
        <f t="shared" si="16"/>
        <v>5624271.2994939499</v>
      </c>
      <c r="O66" s="29">
        <v>0</v>
      </c>
      <c r="P66" s="10">
        <f t="shared" si="6"/>
        <v>1458880.5619582105</v>
      </c>
      <c r="R66" s="10">
        <f t="shared" si="6"/>
        <v>279032.14933536749</v>
      </c>
      <c r="S66" s="10"/>
      <c r="T66" s="10">
        <f t="shared" si="7"/>
        <v>1479954.3463203846</v>
      </c>
      <c r="U66" s="10"/>
      <c r="V66" s="10">
        <f t="shared" si="8"/>
        <v>0</v>
      </c>
      <c r="W66" s="13"/>
      <c r="X66" s="10">
        <f t="shared" si="9"/>
        <v>2406404.2418799871</v>
      </c>
      <c r="Y66" s="13"/>
      <c r="Z66" s="10">
        <f t="shared" si="10"/>
        <v>0</v>
      </c>
      <c r="AA66" s="10"/>
      <c r="AB66" s="10">
        <f t="shared" si="11"/>
        <v>0</v>
      </c>
      <c r="AC66" s="13"/>
      <c r="AD66" s="10">
        <f t="shared" si="12"/>
        <v>0</v>
      </c>
      <c r="AE66" s="13"/>
      <c r="AF66" s="10">
        <f t="shared" si="13"/>
        <v>0</v>
      </c>
      <c r="AG66" s="13"/>
      <c r="AH66" s="10">
        <f t="shared" si="14"/>
        <v>0</v>
      </c>
      <c r="AI66" s="13"/>
      <c r="AJ66" s="48"/>
      <c r="AL66" s="42"/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15"/>
        <v>38</v>
      </c>
      <c r="D67" s="1" t="s">
        <v>106</v>
      </c>
      <c r="F67" s="35">
        <v>30480.9594626865</v>
      </c>
      <c r="H67" s="35"/>
      <c r="K67" s="29">
        <v>0</v>
      </c>
      <c r="L67" s="35">
        <f t="shared" si="16"/>
        <v>30480.9594626865</v>
      </c>
      <c r="O67" s="29">
        <v>0</v>
      </c>
      <c r="P67" s="10">
        <f t="shared" si="6"/>
        <v>0</v>
      </c>
      <c r="R67" s="10">
        <f t="shared" si="6"/>
        <v>0</v>
      </c>
      <c r="S67" s="10"/>
      <c r="T67" s="10">
        <f t="shared" si="7"/>
        <v>0</v>
      </c>
      <c r="U67" s="10"/>
      <c r="V67" s="10">
        <f t="shared" si="8"/>
        <v>0</v>
      </c>
      <c r="W67" s="13"/>
      <c r="X67" s="10">
        <f t="shared" si="9"/>
        <v>0</v>
      </c>
      <c r="Y67" s="13"/>
      <c r="Z67" s="10">
        <f t="shared" si="10"/>
        <v>0</v>
      </c>
      <c r="AA67" s="10"/>
      <c r="AB67" s="10">
        <f t="shared" si="11"/>
        <v>0</v>
      </c>
      <c r="AC67" s="13"/>
      <c r="AD67" s="10">
        <f t="shared" si="12"/>
        <v>30480.9594626865</v>
      </c>
      <c r="AE67" s="13"/>
      <c r="AF67" s="10">
        <f t="shared" si="13"/>
        <v>0</v>
      </c>
      <c r="AG67" s="13"/>
      <c r="AH67" s="10">
        <f t="shared" si="14"/>
        <v>0</v>
      </c>
      <c r="AI67" s="13"/>
      <c r="AJ67" s="48"/>
      <c r="AL67" s="42"/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15"/>
        <v>39</v>
      </c>
      <c r="D68" s="1" t="s">
        <v>108</v>
      </c>
      <c r="F68" s="35">
        <v>0</v>
      </c>
      <c r="H68" s="35"/>
      <c r="K68" s="29">
        <v>0</v>
      </c>
      <c r="L68" s="35">
        <f t="shared" si="16"/>
        <v>0</v>
      </c>
      <c r="O68" s="29">
        <v>0</v>
      </c>
      <c r="P68" s="10">
        <f t="shared" si="6"/>
        <v>0</v>
      </c>
      <c r="R68" s="10">
        <f t="shared" si="6"/>
        <v>0</v>
      </c>
      <c r="S68" s="10"/>
      <c r="T68" s="10">
        <f t="shared" si="7"/>
        <v>0</v>
      </c>
      <c r="U68" s="10"/>
      <c r="V68" s="10">
        <f t="shared" si="8"/>
        <v>0</v>
      </c>
      <c r="W68" s="13"/>
      <c r="X68" s="10">
        <f t="shared" si="9"/>
        <v>0</v>
      </c>
      <c r="Y68" s="13"/>
      <c r="Z68" s="10">
        <f t="shared" si="10"/>
        <v>0</v>
      </c>
      <c r="AA68" s="10"/>
      <c r="AB68" s="10">
        <f t="shared" si="11"/>
        <v>0</v>
      </c>
      <c r="AC68" s="13"/>
      <c r="AD68" s="10">
        <f t="shared" si="12"/>
        <v>0</v>
      </c>
      <c r="AE68" s="13"/>
      <c r="AF68" s="10">
        <f t="shared" si="13"/>
        <v>0</v>
      </c>
      <c r="AG68" s="13"/>
      <c r="AH68" s="10">
        <f t="shared" si="14"/>
        <v>0</v>
      </c>
      <c r="AI68" s="13"/>
      <c r="AJ68" s="48"/>
      <c r="AL68" s="42"/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15"/>
        <v>40</v>
      </c>
      <c r="D69" s="1" t="s">
        <v>110</v>
      </c>
      <c r="F69" s="35">
        <v>0</v>
      </c>
      <c r="H69" s="35"/>
      <c r="K69" s="29">
        <v>0</v>
      </c>
      <c r="L69" s="35">
        <f t="shared" si="16"/>
        <v>0</v>
      </c>
      <c r="O69" s="29">
        <v>0</v>
      </c>
      <c r="P69" s="10">
        <f t="shared" si="6"/>
        <v>0</v>
      </c>
      <c r="R69" s="10">
        <f t="shared" si="6"/>
        <v>0</v>
      </c>
      <c r="S69" s="10"/>
      <c r="T69" s="10">
        <f t="shared" si="7"/>
        <v>0</v>
      </c>
      <c r="U69" s="10"/>
      <c r="V69" s="10">
        <f t="shared" si="8"/>
        <v>0</v>
      </c>
      <c r="W69" s="13"/>
      <c r="X69" s="10">
        <f t="shared" si="9"/>
        <v>0</v>
      </c>
      <c r="Y69" s="13"/>
      <c r="Z69" s="10">
        <f t="shared" si="10"/>
        <v>0</v>
      </c>
      <c r="AA69" s="10"/>
      <c r="AB69" s="10">
        <f t="shared" si="11"/>
        <v>0</v>
      </c>
      <c r="AC69" s="13"/>
      <c r="AD69" s="10">
        <f t="shared" si="12"/>
        <v>0</v>
      </c>
      <c r="AE69" s="13"/>
      <c r="AF69" s="10">
        <f t="shared" si="13"/>
        <v>0</v>
      </c>
      <c r="AG69" s="13"/>
      <c r="AH69" s="10">
        <f t="shared" si="14"/>
        <v>0</v>
      </c>
      <c r="AI69" s="13"/>
      <c r="AJ69" s="48"/>
      <c r="AL69" s="42"/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15"/>
        <v>41</v>
      </c>
      <c r="D70" s="1" t="s">
        <v>111</v>
      </c>
      <c r="F70" s="35">
        <v>0</v>
      </c>
      <c r="H70" s="35"/>
      <c r="K70" s="29">
        <v>0</v>
      </c>
      <c r="L70" s="35">
        <f t="shared" si="16"/>
        <v>0</v>
      </c>
      <c r="O70" s="29">
        <v>0</v>
      </c>
      <c r="P70" s="10">
        <f t="shared" si="6"/>
        <v>0</v>
      </c>
      <c r="R70" s="10">
        <f t="shared" si="6"/>
        <v>0</v>
      </c>
      <c r="S70" s="10"/>
      <c r="T70" s="10">
        <f t="shared" si="7"/>
        <v>0</v>
      </c>
      <c r="U70" s="10"/>
      <c r="V70" s="10">
        <f t="shared" si="8"/>
        <v>0</v>
      </c>
      <c r="W70" s="13"/>
      <c r="X70" s="10">
        <f t="shared" si="9"/>
        <v>0</v>
      </c>
      <c r="Y70" s="13"/>
      <c r="Z70" s="10">
        <f t="shared" si="10"/>
        <v>0</v>
      </c>
      <c r="AA70" s="10"/>
      <c r="AB70" s="10">
        <f t="shared" si="11"/>
        <v>0</v>
      </c>
      <c r="AC70" s="13"/>
      <c r="AD70" s="10">
        <f t="shared" si="12"/>
        <v>0</v>
      </c>
      <c r="AE70" s="13"/>
      <c r="AF70" s="10">
        <f t="shared" si="13"/>
        <v>0</v>
      </c>
      <c r="AG70" s="13"/>
      <c r="AH70" s="10">
        <f t="shared" si="14"/>
        <v>0</v>
      </c>
      <c r="AI70" s="13"/>
      <c r="AJ70" s="48"/>
      <c r="AL70" s="42"/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15"/>
        <v>42</v>
      </c>
      <c r="D71" s="1" t="s">
        <v>112</v>
      </c>
      <c r="F71" s="35">
        <v>3496978.1869334034</v>
      </c>
      <c r="H71" s="35"/>
      <c r="K71" s="29">
        <v>0</v>
      </c>
      <c r="L71" s="35">
        <f t="shared" si="16"/>
        <v>3496978.1869334034</v>
      </c>
      <c r="O71" s="29">
        <v>0</v>
      </c>
      <c r="P71" s="10">
        <f t="shared" si="6"/>
        <v>0</v>
      </c>
      <c r="R71" s="10">
        <f t="shared" si="6"/>
        <v>0</v>
      </c>
      <c r="S71" s="10"/>
      <c r="T71" s="10">
        <f t="shared" si="7"/>
        <v>0</v>
      </c>
      <c r="U71" s="10"/>
      <c r="V71" s="10">
        <f t="shared" si="8"/>
        <v>0</v>
      </c>
      <c r="W71" s="13"/>
      <c r="X71" s="10">
        <f t="shared" si="9"/>
        <v>0</v>
      </c>
      <c r="Y71" s="13"/>
      <c r="Z71" s="10">
        <f t="shared" si="10"/>
        <v>3496978.1869334034</v>
      </c>
      <c r="AA71" s="10"/>
      <c r="AB71" s="10">
        <f t="shared" si="11"/>
        <v>0</v>
      </c>
      <c r="AC71" s="13"/>
      <c r="AD71" s="10">
        <f t="shared" si="12"/>
        <v>0</v>
      </c>
      <c r="AE71" s="13"/>
      <c r="AF71" s="10">
        <f t="shared" si="13"/>
        <v>0</v>
      </c>
      <c r="AG71" s="13"/>
      <c r="AH71" s="10">
        <f t="shared" si="14"/>
        <v>0</v>
      </c>
      <c r="AI71" s="13"/>
      <c r="AJ71" s="48"/>
      <c r="AL71" s="42"/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15"/>
        <v>43</v>
      </c>
      <c r="D72" s="1" t="s">
        <v>114</v>
      </c>
      <c r="F72" s="35">
        <v>1029780.7535093786</v>
      </c>
      <c r="H72" s="35"/>
      <c r="K72" s="29">
        <v>0</v>
      </c>
      <c r="L72" s="35">
        <f t="shared" si="16"/>
        <v>1029780.7535093786</v>
      </c>
      <c r="O72" s="29">
        <v>0</v>
      </c>
      <c r="P72" s="10">
        <f t="shared" si="6"/>
        <v>0</v>
      </c>
      <c r="R72" s="10">
        <f t="shared" si="6"/>
        <v>0</v>
      </c>
      <c r="S72" s="10"/>
      <c r="T72" s="10">
        <f t="shared" si="7"/>
        <v>0</v>
      </c>
      <c r="U72" s="10"/>
      <c r="V72" s="10">
        <f t="shared" si="8"/>
        <v>0</v>
      </c>
      <c r="W72" s="13"/>
      <c r="X72" s="10">
        <f t="shared" si="9"/>
        <v>0</v>
      </c>
      <c r="Y72" s="13"/>
      <c r="Z72" s="10">
        <f t="shared" si="10"/>
        <v>0</v>
      </c>
      <c r="AA72" s="10"/>
      <c r="AB72" s="10">
        <f t="shared" si="11"/>
        <v>1029780.7535093786</v>
      </c>
      <c r="AC72" s="13"/>
      <c r="AD72" s="10">
        <f t="shared" si="12"/>
        <v>0</v>
      </c>
      <c r="AE72" s="13"/>
      <c r="AF72" s="10">
        <f t="shared" si="13"/>
        <v>0</v>
      </c>
      <c r="AG72" s="13"/>
      <c r="AH72" s="10">
        <f t="shared" si="14"/>
        <v>0</v>
      </c>
      <c r="AI72" s="13"/>
      <c r="AJ72" s="48"/>
      <c r="AL72" s="42"/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115</v>
      </c>
      <c r="F73" s="35">
        <v>253810.37950131294</v>
      </c>
      <c r="H73" s="35"/>
      <c r="K73" s="29">
        <v>0</v>
      </c>
      <c r="L73" s="35">
        <f t="shared" si="16"/>
        <v>253810.37950131294</v>
      </c>
      <c r="O73" s="29">
        <v>0</v>
      </c>
      <c r="P73" s="10">
        <f t="shared" si="6"/>
        <v>0</v>
      </c>
      <c r="R73" s="10">
        <f t="shared" si="6"/>
        <v>0</v>
      </c>
      <c r="S73" s="10"/>
      <c r="T73" s="10">
        <f t="shared" si="7"/>
        <v>0</v>
      </c>
      <c r="U73" s="10"/>
      <c r="V73" s="10">
        <f t="shared" si="8"/>
        <v>0</v>
      </c>
      <c r="W73" s="13"/>
      <c r="X73" s="10">
        <f t="shared" si="9"/>
        <v>0</v>
      </c>
      <c r="Y73" s="13"/>
      <c r="Z73" s="10">
        <f t="shared" si="10"/>
        <v>0</v>
      </c>
      <c r="AA73" s="10"/>
      <c r="AB73" s="10">
        <f t="shared" si="11"/>
        <v>0</v>
      </c>
      <c r="AC73" s="13"/>
      <c r="AD73" s="10">
        <f t="shared" si="12"/>
        <v>253810.37950131294</v>
      </c>
      <c r="AE73" s="13"/>
      <c r="AF73" s="10">
        <f t="shared" si="13"/>
        <v>0</v>
      </c>
      <c r="AG73" s="13"/>
      <c r="AH73" s="10">
        <f t="shared" si="14"/>
        <v>0</v>
      </c>
      <c r="AI73" s="13"/>
      <c r="AJ73" s="48"/>
      <c r="AL73" s="42"/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116</v>
      </c>
      <c r="F74" s="35">
        <v>2387.408565560464</v>
      </c>
      <c r="H74" s="35"/>
      <c r="K74" s="29">
        <v>0</v>
      </c>
      <c r="L74" s="35">
        <f t="shared" si="16"/>
        <v>2387.408565560464</v>
      </c>
      <c r="O74" s="29">
        <v>0</v>
      </c>
      <c r="P74" s="10">
        <f t="shared" si="6"/>
        <v>1798.6302208240654</v>
      </c>
      <c r="R74" s="10">
        <f t="shared" si="6"/>
        <v>344.01421847888173</v>
      </c>
      <c r="S74" s="10"/>
      <c r="T74" s="10">
        <f t="shared" si="7"/>
        <v>244.76412625751692</v>
      </c>
      <c r="U74" s="10"/>
      <c r="V74" s="10">
        <f t="shared" si="8"/>
        <v>0</v>
      </c>
      <c r="W74" s="13"/>
      <c r="X74" s="10">
        <f t="shared" si="9"/>
        <v>0</v>
      </c>
      <c r="Y74" s="13"/>
      <c r="Z74" s="10">
        <f t="shared" si="10"/>
        <v>0</v>
      </c>
      <c r="AA74" s="10"/>
      <c r="AB74" s="10">
        <f t="shared" si="11"/>
        <v>0</v>
      </c>
      <c r="AC74" s="13"/>
      <c r="AD74" s="10">
        <f t="shared" si="12"/>
        <v>0</v>
      </c>
      <c r="AE74" s="13"/>
      <c r="AF74" s="10">
        <f t="shared" si="13"/>
        <v>0</v>
      </c>
      <c r="AG74" s="13"/>
      <c r="AH74" s="10">
        <f t="shared" si="14"/>
        <v>0</v>
      </c>
      <c r="AI74" s="13"/>
      <c r="AJ74" s="48"/>
      <c r="AL74" s="42"/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15"/>
        <v>46</v>
      </c>
      <c r="D75" s="1" t="s">
        <v>131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1877861.4767380988</v>
      </c>
      <c r="Q75" s="54"/>
      <c r="R75" s="15">
        <f>SUM(R62:R74)</f>
        <v>359168.34980993345</v>
      </c>
      <c r="S75" s="48"/>
      <c r="T75" s="15">
        <f>SUM(T62:T74)</f>
        <v>1903407.6659244965</v>
      </c>
      <c r="U75" s="48"/>
      <c r="V75" s="15">
        <f>SUM(V62:V74)</f>
        <v>0</v>
      </c>
      <c r="W75" s="48"/>
      <c r="X75" s="15">
        <f>SUM(X62:X74)</f>
        <v>2562756.4998644809</v>
      </c>
      <c r="Y75" s="48"/>
      <c r="Z75" s="15">
        <f>SUM(Z62:Z74)</f>
        <v>3496978.1869334034</v>
      </c>
      <c r="AA75" s="48"/>
      <c r="AB75" s="15">
        <f>SUM(AB62:AB74)</f>
        <v>1029780.7535093786</v>
      </c>
      <c r="AC75" s="48"/>
      <c r="AD75" s="15">
        <f>SUM(AD62:AD74)</f>
        <v>284291.33896399941</v>
      </c>
      <c r="AE75" s="48"/>
      <c r="AF75" s="15">
        <f>SUM(AF62:AF74)</f>
        <v>0</v>
      </c>
      <c r="AG75" s="48"/>
      <c r="AH75" s="15">
        <f>SUM(AH62:AH74)</f>
        <v>0</v>
      </c>
      <c r="AI75" s="48"/>
      <c r="AJ75" s="48"/>
      <c r="AK75" s="5"/>
      <c r="AL75" s="42"/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42"/>
      <c r="AM76" s="42"/>
    </row>
    <row r="77" spans="2:64" x14ac:dyDescent="0.2">
      <c r="B77" s="26">
        <f>B75+1</f>
        <v>47</v>
      </c>
      <c r="D77" s="1" t="s">
        <v>119</v>
      </c>
      <c r="F77" s="35">
        <v>339631.78055670322</v>
      </c>
      <c r="H77" s="35"/>
      <c r="K77" s="29">
        <v>0</v>
      </c>
      <c r="L77" s="35">
        <f t="shared" ref="L77" si="17">F77-H77</f>
        <v>339631.78055670322</v>
      </c>
      <c r="O77" s="29">
        <v>0</v>
      </c>
      <c r="P77" s="10">
        <f t="shared" ref="P77:R77" si="18">P33+P55</f>
        <v>45104.563335062936</v>
      </c>
      <c r="R77" s="10">
        <f t="shared" si="18"/>
        <v>8626.904477582817</v>
      </c>
      <c r="S77" s="10"/>
      <c r="T77" s="10">
        <f t="shared" ref="T77" si="19">T33+T55</f>
        <v>45756.106625349355</v>
      </c>
      <c r="U77" s="10"/>
      <c r="V77" s="10">
        <f t="shared" ref="V77" si="20">V33+V55</f>
        <v>14147.005606596327</v>
      </c>
      <c r="W77" s="13"/>
      <c r="X77" s="10">
        <f t="shared" ref="X77" si="21">X33+X55</f>
        <v>60411.578033000369</v>
      </c>
      <c r="Y77" s="13"/>
      <c r="Z77" s="10">
        <f t="shared" ref="Z77" si="22">Z33+Z55</f>
        <v>83401.654092778408</v>
      </c>
      <c r="AA77" s="10"/>
      <c r="AB77" s="10">
        <f t="shared" ref="AB77" si="23">AB33+AB55</f>
        <v>29977.671345172002</v>
      </c>
      <c r="AC77" s="13"/>
      <c r="AD77" s="10">
        <f t="shared" ref="AD77" si="24">AD33+AD55</f>
        <v>7351.9157141135029</v>
      </c>
      <c r="AE77" s="13"/>
      <c r="AF77" s="10">
        <f t="shared" ref="AF77" si="25">AF33+AF55</f>
        <v>44854.381327047551</v>
      </c>
      <c r="AG77" s="13"/>
      <c r="AH77" s="10">
        <f t="shared" ref="AH77" si="26">AH33+AH55</f>
        <v>0</v>
      </c>
      <c r="AI77" s="13"/>
      <c r="AJ77" s="48"/>
      <c r="AL77" s="42"/>
      <c r="AM77" s="42"/>
    </row>
    <row r="78" spans="2:64" x14ac:dyDescent="0.2">
      <c r="AJ78" s="5"/>
      <c r="AL78" s="42"/>
      <c r="AM78" s="42"/>
    </row>
    <row r="79" spans="2:64" x14ac:dyDescent="0.2">
      <c r="B79" s="26">
        <f>B77+1</f>
        <v>48</v>
      </c>
      <c r="D79" s="1" t="s">
        <v>132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1922966.0400731617</v>
      </c>
      <c r="Q79" s="16"/>
      <c r="R79" s="45">
        <f>R75+R77</f>
        <v>367795.25428751629</v>
      </c>
      <c r="S79" s="5"/>
      <c r="T79" s="45">
        <f>T75+T77</f>
        <v>1949163.7725498457</v>
      </c>
      <c r="U79" s="5"/>
      <c r="V79" s="45">
        <f>V75+V77</f>
        <v>14147.005606596327</v>
      </c>
      <c r="W79" s="5"/>
      <c r="X79" s="45">
        <f>X75+X77</f>
        <v>2623168.0778974812</v>
      </c>
      <c r="Y79" s="5"/>
      <c r="Z79" s="45">
        <f>Z75+Z77</f>
        <v>3580379.8410261818</v>
      </c>
      <c r="AA79" s="5"/>
      <c r="AB79" s="45">
        <f>AB75+AB77</f>
        <v>1059758.4248545507</v>
      </c>
      <c r="AC79" s="5"/>
      <c r="AD79" s="45">
        <f>AD75+AD77</f>
        <v>291643.25467811292</v>
      </c>
      <c r="AE79" s="5"/>
      <c r="AF79" s="45">
        <f>AF75+AF77</f>
        <v>44854.381327047551</v>
      </c>
      <c r="AG79" s="5"/>
      <c r="AH79" s="45">
        <f>AH75+AH77</f>
        <v>0</v>
      </c>
      <c r="AI79" s="5"/>
      <c r="AJ79" s="5"/>
      <c r="AL79" s="42"/>
      <c r="AM79" s="42"/>
    </row>
    <row r="80" spans="2:64" x14ac:dyDescent="0.2">
      <c r="D80" s="8"/>
      <c r="E80" s="8"/>
      <c r="F80" s="11"/>
      <c r="H80" s="11"/>
      <c r="L80" s="11"/>
      <c r="AL80" s="42"/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42"/>
      <c r="AM81" s="42"/>
    </row>
    <row r="82" spans="2:39" x14ac:dyDescent="0.2">
      <c r="D82" s="8" t="s">
        <v>133</v>
      </c>
      <c r="E82" s="26"/>
      <c r="F82" s="19"/>
      <c r="G82" s="19"/>
      <c r="H82" s="19"/>
      <c r="I82" s="19"/>
      <c r="J82" s="19"/>
      <c r="K82" s="29"/>
      <c r="L82" s="19"/>
      <c r="M82" s="19"/>
      <c r="AL82" s="42"/>
      <c r="AM82" s="42"/>
    </row>
    <row r="83" spans="2:39" x14ac:dyDescent="0.2">
      <c r="N83" s="1"/>
      <c r="AL83" s="42"/>
      <c r="AM83" s="42"/>
    </row>
    <row r="84" spans="2:39" x14ac:dyDescent="0.2">
      <c r="B84" s="26">
        <f>B79+1</f>
        <v>49</v>
      </c>
      <c r="D84" s="1" t="s">
        <v>134</v>
      </c>
      <c r="F84" s="35">
        <v>84076.885985193789</v>
      </c>
      <c r="H84" s="35"/>
      <c r="K84" s="29">
        <v>0</v>
      </c>
      <c r="L84" s="35">
        <f t="shared" ref="L84:L88" si="27">F84-H84</f>
        <v>84076.885985193789</v>
      </c>
      <c r="N84" s="26" t="s">
        <v>312</v>
      </c>
      <c r="O84" s="29">
        <v>38</v>
      </c>
      <c r="P84" s="10">
        <v>13701.831418024027</v>
      </c>
      <c r="R84" s="10">
        <v>2620.6747626209221</v>
      </c>
      <c r="S84" s="10"/>
      <c r="T84" s="10">
        <v>13899.756764484689</v>
      </c>
      <c r="U84" s="10"/>
      <c r="V84" s="10">
        <v>0</v>
      </c>
      <c r="W84" s="13"/>
      <c r="X84" s="10">
        <v>18717.100864597876</v>
      </c>
      <c r="Y84" s="13"/>
      <c r="Z84" s="10">
        <v>25540.192152314237</v>
      </c>
      <c r="AA84" s="10"/>
      <c r="AB84" s="10">
        <v>7521.0072563959484</v>
      </c>
      <c r="AC84" s="13"/>
      <c r="AD84" s="10">
        <v>2076.3227667560855</v>
      </c>
      <c r="AE84" s="13"/>
      <c r="AF84" s="10">
        <v>0</v>
      </c>
      <c r="AG84" s="13"/>
      <c r="AH84" s="10">
        <v>0</v>
      </c>
      <c r="AI84" s="13"/>
      <c r="AJ84" s="23"/>
      <c r="AL84" s="42"/>
      <c r="AM84" s="42"/>
    </row>
    <row r="85" spans="2:39" x14ac:dyDescent="0.2">
      <c r="B85" s="26">
        <f>B84+1</f>
        <v>50</v>
      </c>
      <c r="D85" s="1" t="s">
        <v>136</v>
      </c>
      <c r="F85" s="35">
        <v>-3989.230434967275</v>
      </c>
      <c r="H85" s="35"/>
      <c r="K85" s="29">
        <v>0</v>
      </c>
      <c r="L85" s="35">
        <f t="shared" si="27"/>
        <v>-3989.230434967275</v>
      </c>
      <c r="N85" s="26" t="s">
        <v>312</v>
      </c>
      <c r="O85" s="29">
        <v>38</v>
      </c>
      <c r="P85" s="10">
        <v>-650.11640556238035</v>
      </c>
      <c r="R85" s="10">
        <v>-124.34422850816676</v>
      </c>
      <c r="S85" s="10"/>
      <c r="T85" s="10">
        <v>-659.50745051724903</v>
      </c>
      <c r="U85" s="10"/>
      <c r="V85" s="10">
        <v>0</v>
      </c>
      <c r="W85" s="13"/>
      <c r="X85" s="10">
        <v>-888.07794851673282</v>
      </c>
      <c r="Y85" s="13"/>
      <c r="Z85" s="10">
        <v>-1211.8159545878841</v>
      </c>
      <c r="AA85" s="10"/>
      <c r="AB85" s="10">
        <v>-356.85231080166398</v>
      </c>
      <c r="AC85" s="13"/>
      <c r="AD85" s="10">
        <v>-98.516136473197719</v>
      </c>
      <c r="AE85" s="13"/>
      <c r="AF85" s="10">
        <v>0</v>
      </c>
      <c r="AG85" s="13"/>
      <c r="AH85" s="10">
        <v>0</v>
      </c>
      <c r="AI85" s="13"/>
      <c r="AJ85" s="23"/>
      <c r="AL85" s="42"/>
      <c r="AM85" s="42"/>
    </row>
    <row r="86" spans="2:39" x14ac:dyDescent="0.2">
      <c r="B86" s="26">
        <f t="shared" ref="B86:B89" si="28">B85+1</f>
        <v>51</v>
      </c>
      <c r="D86" s="1" t="s">
        <v>137</v>
      </c>
      <c r="F86" s="35">
        <v>-47296.412746348738</v>
      </c>
      <c r="H86" s="35"/>
      <c r="K86" s="29">
        <v>0</v>
      </c>
      <c r="L86" s="35">
        <f t="shared" si="27"/>
        <v>-47296.412746348738</v>
      </c>
      <c r="N86" s="26" t="s">
        <v>312</v>
      </c>
      <c r="O86" s="29">
        <v>38</v>
      </c>
      <c r="P86" s="10">
        <v>-7707.7958648691683</v>
      </c>
      <c r="R86" s="10">
        <v>-1474.2281876220577</v>
      </c>
      <c r="S86" s="10"/>
      <c r="T86" s="10">
        <v>-7819.1363215175752</v>
      </c>
      <c r="U86" s="10"/>
      <c r="V86" s="10">
        <v>0</v>
      </c>
      <c r="W86" s="13"/>
      <c r="X86" s="10">
        <v>-10529.073686945991</v>
      </c>
      <c r="Y86" s="13"/>
      <c r="Z86" s="10">
        <v>-14367.319335181333</v>
      </c>
      <c r="AA86" s="10"/>
      <c r="AB86" s="10">
        <v>-4230.849647897634</v>
      </c>
      <c r="AC86" s="13"/>
      <c r="AD86" s="10">
        <v>-1168.0097023149788</v>
      </c>
      <c r="AE86" s="13"/>
      <c r="AF86" s="10">
        <v>0</v>
      </c>
      <c r="AG86" s="13"/>
      <c r="AH86" s="10">
        <v>0</v>
      </c>
      <c r="AI86" s="13"/>
      <c r="AJ86" s="23"/>
      <c r="AL86" s="42"/>
      <c r="AM86" s="42"/>
    </row>
    <row r="87" spans="2:39" x14ac:dyDescent="0.2">
      <c r="B87" s="26">
        <f t="shared" si="28"/>
        <v>52</v>
      </c>
      <c r="D87" s="1" t="s">
        <v>138</v>
      </c>
      <c r="F87" s="35">
        <v>0</v>
      </c>
      <c r="H87" s="35"/>
      <c r="K87" s="29">
        <v>0</v>
      </c>
      <c r="L87" s="35">
        <f t="shared" si="27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W87" s="13"/>
      <c r="X87" s="10">
        <v>0</v>
      </c>
      <c r="Y87" s="13"/>
      <c r="Z87" s="10">
        <v>0</v>
      </c>
      <c r="AA87" s="10"/>
      <c r="AB87" s="10">
        <v>0</v>
      </c>
      <c r="AC87" s="13"/>
      <c r="AD87" s="10">
        <v>0</v>
      </c>
      <c r="AE87" s="13"/>
      <c r="AF87" s="10">
        <v>0</v>
      </c>
      <c r="AG87" s="13"/>
      <c r="AH87" s="10">
        <v>0</v>
      </c>
      <c r="AI87" s="13"/>
      <c r="AJ87" s="23"/>
      <c r="AL87" s="42"/>
      <c r="AM87" s="42"/>
    </row>
    <row r="88" spans="2:39" x14ac:dyDescent="0.2">
      <c r="B88" s="26">
        <f t="shared" si="28"/>
        <v>53</v>
      </c>
      <c r="D88" s="1" t="s">
        <v>139</v>
      </c>
      <c r="F88" s="35">
        <v>-102473.00891693014</v>
      </c>
      <c r="H88" s="35"/>
      <c r="K88" s="29">
        <v>0</v>
      </c>
      <c r="L88" s="35">
        <f t="shared" si="27"/>
        <v>-102473.00891693014</v>
      </c>
      <c r="N88" s="26" t="s">
        <v>312</v>
      </c>
      <c r="O88" s="29">
        <v>38</v>
      </c>
      <c r="P88" s="10">
        <v>-16699.808474408892</v>
      </c>
      <c r="R88" s="10">
        <v>-3194.0815263510085</v>
      </c>
      <c r="S88" s="10"/>
      <c r="T88" s="10">
        <v>-16941.040122739942</v>
      </c>
      <c r="U88" s="10"/>
      <c r="V88" s="10">
        <v>0</v>
      </c>
      <c r="W88" s="13"/>
      <c r="X88" s="10">
        <v>-22812.424857585527</v>
      </c>
      <c r="Y88" s="13"/>
      <c r="Z88" s="10">
        <v>-31128.416656928752</v>
      </c>
      <c r="AA88" s="10"/>
      <c r="AB88" s="10">
        <v>-9166.6126143715774</v>
      </c>
      <c r="AC88" s="13"/>
      <c r="AD88" s="10">
        <v>-2530.6246645444312</v>
      </c>
      <c r="AE88" s="13"/>
      <c r="AF88" s="10">
        <v>0</v>
      </c>
      <c r="AG88" s="13"/>
      <c r="AH88" s="10">
        <v>0</v>
      </c>
      <c r="AI88" s="13"/>
      <c r="AJ88" s="23"/>
      <c r="AL88" s="42"/>
      <c r="AM88" s="42"/>
    </row>
    <row r="89" spans="2:39" x14ac:dyDescent="0.2">
      <c r="B89" s="26">
        <f t="shared" si="28"/>
        <v>54</v>
      </c>
      <c r="D89" s="1" t="s">
        <v>140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-11355.889326816414</v>
      </c>
      <c r="Q89" s="48"/>
      <c r="R89" s="15">
        <f>SUM(R81:R88)</f>
        <v>-2171.979179860311</v>
      </c>
      <c r="S89" s="48"/>
      <c r="T89" s="15">
        <f>SUM(T81:T88)</f>
        <v>-11519.927130290076</v>
      </c>
      <c r="U89" s="48"/>
      <c r="V89" s="15">
        <f>SUM(V81:V88)</f>
        <v>0</v>
      </c>
      <c r="W89" s="48"/>
      <c r="X89" s="15">
        <f>SUM(X81:X88)</f>
        <v>-15512.475628450375</v>
      </c>
      <c r="Y89" s="48"/>
      <c r="Z89" s="15">
        <f>SUM(Z81:Z88)</f>
        <v>-21167.35979438373</v>
      </c>
      <c r="AA89" s="48"/>
      <c r="AB89" s="15">
        <f>SUM(AB81:AB88)</f>
        <v>-6233.3073166749273</v>
      </c>
      <c r="AC89" s="48"/>
      <c r="AD89" s="15">
        <f>SUM(AD81:AD88)</f>
        <v>-1720.8277365765223</v>
      </c>
      <c r="AE89" s="48"/>
      <c r="AF89" s="15">
        <f>SUM(AF81:AF88)</f>
        <v>0</v>
      </c>
      <c r="AG89" s="48"/>
      <c r="AH89" s="15">
        <f>SUM(AH81:AH88)</f>
        <v>0</v>
      </c>
      <c r="AI89" s="48"/>
      <c r="AJ89" s="48"/>
      <c r="AL89" s="42"/>
      <c r="AM89" s="42"/>
    </row>
    <row r="90" spans="2:39" x14ac:dyDescent="0.2">
      <c r="AL90" s="42"/>
      <c r="AM90" s="42"/>
    </row>
    <row r="91" spans="2:39" x14ac:dyDescent="0.2">
      <c r="AL91" s="42"/>
      <c r="AM91" s="42"/>
    </row>
    <row r="92" spans="2:39" x14ac:dyDescent="0.2">
      <c r="B92" s="26">
        <f>B89+1</f>
        <v>55</v>
      </c>
      <c r="D92" s="1" t="s">
        <v>141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5">
        <f>P79+P89</f>
        <v>1911610.1507463453</v>
      </c>
      <c r="Q92" s="16"/>
      <c r="R92" s="45">
        <f>R79+R89</f>
        <v>365623.27510765597</v>
      </c>
      <c r="S92" s="5"/>
      <c r="T92" s="45">
        <f>T79+T89</f>
        <v>1937643.8454195557</v>
      </c>
      <c r="U92" s="5"/>
      <c r="V92" s="45">
        <f>V79+V89</f>
        <v>14147.005606596327</v>
      </c>
      <c r="W92" s="5"/>
      <c r="X92" s="45">
        <f>X79+X89</f>
        <v>2607655.6022690306</v>
      </c>
      <c r="Y92" s="5"/>
      <c r="Z92" s="45">
        <f>Z79+Z89</f>
        <v>3559212.481231798</v>
      </c>
      <c r="AA92" s="5"/>
      <c r="AB92" s="45">
        <f>AB79+AB89</f>
        <v>1053525.1175378759</v>
      </c>
      <c r="AC92" s="5"/>
      <c r="AD92" s="45">
        <f>AD79+AD89</f>
        <v>289922.42694153643</v>
      </c>
      <c r="AE92" s="5"/>
      <c r="AF92" s="45">
        <f>AF79+AF89</f>
        <v>44854.381327047551</v>
      </c>
      <c r="AG92" s="5"/>
      <c r="AH92" s="45">
        <f>AH79+AH89</f>
        <v>0</v>
      </c>
      <c r="AI92" s="5"/>
      <c r="AJ92" s="5"/>
      <c r="AL92" s="42"/>
      <c r="AM92" s="42"/>
    </row>
    <row r="93" spans="2:39" x14ac:dyDescent="0.2">
      <c r="AL93" s="42"/>
      <c r="AM93" s="42"/>
    </row>
    <row r="94" spans="2:39" x14ac:dyDescent="0.2">
      <c r="AL94" s="42"/>
      <c r="AM94" s="42"/>
    </row>
    <row r="95" spans="2:39" x14ac:dyDescent="0.2">
      <c r="B95" s="26">
        <f>B92+1</f>
        <v>56</v>
      </c>
      <c r="D95" s="1" t="s">
        <v>142</v>
      </c>
      <c r="F95" s="105">
        <v>6.0821321807016528E-2</v>
      </c>
      <c r="G95" s="106"/>
      <c r="H95" s="105">
        <v>6.0821321807016528E-2</v>
      </c>
      <c r="I95" s="106"/>
      <c r="J95" s="106"/>
      <c r="K95" s="107"/>
      <c r="L95" s="105">
        <v>6.0821321807016528E-2</v>
      </c>
      <c r="M95" s="106"/>
      <c r="N95" s="114"/>
      <c r="O95" s="107"/>
      <c r="P95" s="109">
        <f>$F$95</f>
        <v>6.0821321807016528E-2</v>
      </c>
      <c r="Q95" s="109"/>
      <c r="R95" s="109">
        <f>$F$95</f>
        <v>6.0821321807016528E-2</v>
      </c>
      <c r="S95" s="109"/>
      <c r="T95" s="109">
        <f>$F$95</f>
        <v>6.0821321807016528E-2</v>
      </c>
      <c r="U95" s="109"/>
      <c r="V95" s="109">
        <f>$F$95</f>
        <v>6.0821321807016528E-2</v>
      </c>
      <c r="W95" s="109"/>
      <c r="X95" s="109">
        <f>$F$95</f>
        <v>6.0821321807016528E-2</v>
      </c>
      <c r="Y95" s="109"/>
      <c r="Z95" s="109">
        <f>$F$95</f>
        <v>6.0821321807016528E-2</v>
      </c>
      <c r="AA95" s="109"/>
      <c r="AB95" s="109">
        <f>$F$95</f>
        <v>6.0821321807016528E-2</v>
      </c>
      <c r="AC95" s="109"/>
      <c r="AD95" s="109">
        <f>$F$95</f>
        <v>6.0821321807016528E-2</v>
      </c>
      <c r="AE95" s="109"/>
      <c r="AF95" s="109">
        <f>$F$95</f>
        <v>6.0821321807016528E-2</v>
      </c>
      <c r="AG95" s="109"/>
      <c r="AH95" s="109">
        <f>$F$95</f>
        <v>6.0821321807016528E-2</v>
      </c>
      <c r="AJ95" s="56"/>
      <c r="AL95" s="42"/>
      <c r="AM95" s="42"/>
    </row>
    <row r="96" spans="2:39" x14ac:dyDescent="0.2">
      <c r="AL96" s="42"/>
      <c r="AM96" s="42"/>
    </row>
    <row r="97" spans="2:60" x14ac:dyDescent="0.2">
      <c r="B97" s="26">
        <f>B95+1</f>
        <v>57</v>
      </c>
      <c r="D97" s="1" t="s">
        <v>143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57"/>
      <c r="P97" s="45">
        <f>P92*P95</f>
        <v>116266.65614810285</v>
      </c>
      <c r="R97" s="45">
        <f>R92*R95</f>
        <v>22237.69087545808</v>
      </c>
      <c r="S97" s="10"/>
      <c r="T97" s="45">
        <f>T92*T95</f>
        <v>117850.05986964778</v>
      </c>
      <c r="U97" s="10"/>
      <c r="V97" s="45">
        <f>V92*V95</f>
        <v>860.43958060446232</v>
      </c>
      <c r="W97" s="13"/>
      <c r="X97" s="45">
        <f>X92*X95</f>
        <v>158601.06054747422</v>
      </c>
      <c r="Y97" s="13"/>
      <c r="Z97" s="45">
        <f>Z92*Z95</f>
        <v>216476.00770054894</v>
      </c>
      <c r="AA97" s="10"/>
      <c r="AB97" s="45">
        <f>AB92*AB95</f>
        <v>64076.790205546058</v>
      </c>
      <c r="AC97" s="13"/>
      <c r="AD97" s="45">
        <f>AD92*AD95</f>
        <v>17633.465228082427</v>
      </c>
      <c r="AE97" s="13"/>
      <c r="AF97" s="45">
        <f>AF92*AF95</f>
        <v>2728.1027611469922</v>
      </c>
      <c r="AG97" s="13"/>
      <c r="AH97" s="45">
        <f>AH92*AH95</f>
        <v>0</v>
      </c>
      <c r="AI97" s="13"/>
      <c r="AJ97" s="5"/>
      <c r="AL97" s="42"/>
      <c r="AM97" s="42"/>
    </row>
    <row r="98" spans="2:60" x14ac:dyDescent="0.2">
      <c r="F98" s="35"/>
      <c r="H98" s="35"/>
      <c r="L98" s="35"/>
      <c r="AL98" s="42"/>
      <c r="AM98" s="42"/>
    </row>
    <row r="99" spans="2:60" x14ac:dyDescent="0.2">
      <c r="F99" s="35"/>
      <c r="H99" s="35"/>
      <c r="L99" s="35"/>
      <c r="AL99" s="42"/>
      <c r="AM99" s="42"/>
    </row>
    <row r="100" spans="2:60" x14ac:dyDescent="0.2">
      <c r="D100" s="8" t="s">
        <v>21</v>
      </c>
      <c r="AL100" s="42"/>
      <c r="AM100" s="42"/>
    </row>
    <row r="101" spans="2:60" x14ac:dyDescent="0.2">
      <c r="AL101" s="42"/>
      <c r="AM101" s="42"/>
    </row>
    <row r="102" spans="2:60" x14ac:dyDescent="0.2">
      <c r="B102" s="26">
        <f>B97+1</f>
        <v>58</v>
      </c>
      <c r="D102" s="1" t="s">
        <v>144</v>
      </c>
      <c r="F102" s="35">
        <v>565624.78092949442</v>
      </c>
      <c r="H102" s="35"/>
      <c r="J102" s="19"/>
      <c r="K102" s="29">
        <v>0</v>
      </c>
      <c r="L102" s="35">
        <f t="shared" ref="L102:L103" si="29">F102-H102</f>
        <v>565624.78092949442</v>
      </c>
      <c r="N102" s="26" t="s">
        <v>313</v>
      </c>
      <c r="O102" s="29">
        <v>23</v>
      </c>
      <c r="P102" s="10">
        <v>65950.711314555854</v>
      </c>
      <c r="R102" s="10">
        <v>12614.033806575584</v>
      </c>
      <c r="S102" s="10"/>
      <c r="T102" s="10">
        <v>66903.380851059526</v>
      </c>
      <c r="U102" s="10"/>
      <c r="V102" s="10">
        <v>0</v>
      </c>
      <c r="W102" s="13"/>
      <c r="X102" s="10">
        <v>87870.752514497537</v>
      </c>
      <c r="Y102" s="13"/>
      <c r="Z102" s="10">
        <v>167835.0176424954</v>
      </c>
      <c r="AA102" s="10"/>
      <c r="AB102" s="10">
        <v>150968.24809454844</v>
      </c>
      <c r="AC102" s="13"/>
      <c r="AD102" s="10">
        <v>13482.636705762123</v>
      </c>
      <c r="AE102" s="13"/>
      <c r="AF102" s="10">
        <v>0</v>
      </c>
      <c r="AG102" s="13"/>
      <c r="AH102" s="10">
        <v>0</v>
      </c>
      <c r="AI102" s="13"/>
      <c r="AJ102" s="23"/>
      <c r="AL102" s="42"/>
      <c r="AM102" s="42"/>
    </row>
    <row r="103" spans="2:60" x14ac:dyDescent="0.2">
      <c r="B103" s="26">
        <f>B102+1</f>
        <v>59</v>
      </c>
      <c r="D103" s="1" t="s">
        <v>119</v>
      </c>
      <c r="F103" s="51">
        <v>47226.529641032546</v>
      </c>
      <c r="H103" s="51"/>
      <c r="K103" s="29">
        <v>0</v>
      </c>
      <c r="L103" s="51">
        <f t="shared" si="29"/>
        <v>47226.529641032546</v>
      </c>
      <c r="N103" s="26" t="s">
        <v>311</v>
      </c>
      <c r="O103" s="29">
        <v>26</v>
      </c>
      <c r="P103" s="10">
        <v>6271.8865525411084</v>
      </c>
      <c r="R103" s="10">
        <v>1199.5896242486667</v>
      </c>
      <c r="S103" s="10"/>
      <c r="T103" s="10">
        <v>6362.4850485378329</v>
      </c>
      <c r="U103" s="10"/>
      <c r="V103" s="10">
        <v>1967.1715600838188</v>
      </c>
      <c r="W103" s="13"/>
      <c r="X103" s="10">
        <v>8400.3598719782221</v>
      </c>
      <c r="Y103" s="13"/>
      <c r="Z103" s="10">
        <v>11597.179400194987</v>
      </c>
      <c r="AA103" s="10"/>
      <c r="AB103" s="10">
        <v>4168.4596831053404</v>
      </c>
      <c r="AC103" s="13"/>
      <c r="AD103" s="10">
        <v>1022.2996941624154</v>
      </c>
      <c r="AE103" s="13"/>
      <c r="AF103" s="10">
        <v>6237.0982061801624</v>
      </c>
      <c r="AG103" s="13"/>
      <c r="AH103" s="10">
        <v>0</v>
      </c>
      <c r="AI103" s="13"/>
      <c r="AJ103" s="23"/>
      <c r="AL103" s="42"/>
      <c r="AM103" s="42"/>
    </row>
    <row r="104" spans="2:60" x14ac:dyDescent="0.2">
      <c r="B104" s="26">
        <f>B103+1</f>
        <v>60</v>
      </c>
      <c r="D104" s="1" t="s">
        <v>146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72222.597867096963</v>
      </c>
      <c r="R104" s="45">
        <f>R102+R103</f>
        <v>13813.623430824251</v>
      </c>
      <c r="T104" s="45">
        <f>T102+T103</f>
        <v>73265.865899597353</v>
      </c>
      <c r="V104" s="45">
        <f>V102+V103</f>
        <v>1967.1715600838188</v>
      </c>
      <c r="X104" s="45">
        <f>X102+X103</f>
        <v>96271.112386475754</v>
      </c>
      <c r="Z104" s="45">
        <f>Z102+Z103</f>
        <v>179432.19704269039</v>
      </c>
      <c r="AB104" s="45">
        <f>AB102+AB103</f>
        <v>155136.70777765379</v>
      </c>
      <c r="AD104" s="45">
        <f>AD102+AD103</f>
        <v>14504.936399924538</v>
      </c>
      <c r="AF104" s="45">
        <f>AF102+AF103</f>
        <v>6237.0982061801624</v>
      </c>
      <c r="AH104" s="45">
        <f>AH102+AH103</f>
        <v>0</v>
      </c>
      <c r="AJ104" s="5"/>
      <c r="AL104" s="42"/>
      <c r="AM104" s="42"/>
    </row>
    <row r="105" spans="2:60" x14ac:dyDescent="0.2">
      <c r="AL105" s="42"/>
      <c r="AM105" s="42"/>
    </row>
    <row r="106" spans="2:60" x14ac:dyDescent="0.2">
      <c r="D106" s="8" t="s">
        <v>147</v>
      </c>
      <c r="F106" s="35"/>
      <c r="H106" s="35"/>
      <c r="L106" s="35"/>
      <c r="AL106" s="42"/>
      <c r="AM106" s="42"/>
    </row>
    <row r="107" spans="2:60" x14ac:dyDescent="0.2">
      <c r="F107" s="35"/>
      <c r="H107" s="35"/>
      <c r="L107" s="35"/>
      <c r="AL107" s="42"/>
      <c r="AM107" s="42"/>
    </row>
    <row r="108" spans="2:60" x14ac:dyDescent="0.2">
      <c r="B108" s="26">
        <f>B104+1</f>
        <v>61</v>
      </c>
      <c r="D108" s="1" t="s">
        <v>148</v>
      </c>
      <c r="F108" s="35">
        <v>92491.927807701548</v>
      </c>
      <c r="H108" s="35"/>
      <c r="K108" s="29">
        <v>0</v>
      </c>
      <c r="L108" s="35">
        <f t="shared" ref="L108:L109" si="30">F108-H108</f>
        <v>92491.927807701548</v>
      </c>
      <c r="N108" s="26" t="s">
        <v>314</v>
      </c>
      <c r="O108" s="29">
        <v>47</v>
      </c>
      <c r="P108" s="10">
        <v>15003.869060996582</v>
      </c>
      <c r="R108" s="10">
        <v>2869.7084200071899</v>
      </c>
      <c r="S108" s="10"/>
      <c r="T108" s="10">
        <v>15208.202641197706</v>
      </c>
      <c r="U108" s="10"/>
      <c r="V108" s="10">
        <v>111.03719011100868</v>
      </c>
      <c r="W108" s="13"/>
      <c r="X108" s="10">
        <v>20466.999088356621</v>
      </c>
      <c r="Y108" s="13"/>
      <c r="Z108" s="10">
        <v>27935.590323067208</v>
      </c>
      <c r="AA108" s="10"/>
      <c r="AB108" s="10">
        <v>8268.9207890206326</v>
      </c>
      <c r="AC108" s="13"/>
      <c r="AD108" s="10">
        <v>2275.5466798388866</v>
      </c>
      <c r="AE108" s="13"/>
      <c r="AF108" s="10">
        <v>352.05361510571475</v>
      </c>
      <c r="AG108" s="13"/>
      <c r="AH108" s="10">
        <v>0</v>
      </c>
      <c r="AI108" s="13"/>
      <c r="AJ108" s="48"/>
      <c r="AL108" s="42"/>
      <c r="AM108" s="42"/>
    </row>
    <row r="109" spans="2:60" x14ac:dyDescent="0.2">
      <c r="B109" s="26">
        <f>B108+1</f>
        <v>62</v>
      </c>
      <c r="D109" s="1" t="s">
        <v>150</v>
      </c>
      <c r="F109" s="35">
        <v>95278.782195306019</v>
      </c>
      <c r="H109" s="35"/>
      <c r="K109" s="29">
        <v>0</v>
      </c>
      <c r="L109" s="35">
        <f t="shared" si="30"/>
        <v>95278.782195306019</v>
      </c>
      <c r="N109" s="26" t="s">
        <v>315</v>
      </c>
      <c r="O109" s="29">
        <v>44</v>
      </c>
      <c r="P109" s="10">
        <v>19694.934093863736</v>
      </c>
      <c r="R109" s="10">
        <v>3766.9429112502116</v>
      </c>
      <c r="S109" s="10"/>
      <c r="T109" s="10">
        <v>21290.651503878958</v>
      </c>
      <c r="U109" s="10"/>
      <c r="V109" s="10">
        <v>0</v>
      </c>
      <c r="W109" s="13"/>
      <c r="X109" s="10">
        <v>32109.185356070342</v>
      </c>
      <c r="Y109" s="13"/>
      <c r="Z109" s="10">
        <v>18417.068330242775</v>
      </c>
      <c r="AA109" s="10"/>
      <c r="AB109" s="10">
        <v>0</v>
      </c>
      <c r="AC109" s="13"/>
      <c r="AD109" s="10">
        <v>0</v>
      </c>
      <c r="AE109" s="13"/>
      <c r="AF109" s="10">
        <v>0</v>
      </c>
      <c r="AG109" s="13"/>
      <c r="AH109" s="10">
        <v>0</v>
      </c>
      <c r="AI109" s="13"/>
      <c r="AJ109" s="48"/>
      <c r="AL109" s="42"/>
      <c r="AM109" s="42"/>
    </row>
    <row r="110" spans="2:60" x14ac:dyDescent="0.2">
      <c r="B110" s="26">
        <f>B109+1</f>
        <v>63</v>
      </c>
      <c r="D110" s="1" t="s">
        <v>152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34698.803154860318</v>
      </c>
      <c r="R110" s="45">
        <f>R108+R109</f>
        <v>6636.6513312574016</v>
      </c>
      <c r="T110" s="45">
        <f>T108+T109</f>
        <v>36498.854145076664</v>
      </c>
      <c r="V110" s="45">
        <f>V108+V109</f>
        <v>111.03719011100868</v>
      </c>
      <c r="X110" s="45">
        <f>X108+X109</f>
        <v>52576.184444426966</v>
      </c>
      <c r="Z110" s="45">
        <f>Z108+Z109</f>
        <v>46352.658653309983</v>
      </c>
      <c r="AB110" s="45">
        <f>AB108+AB109</f>
        <v>8268.9207890206326</v>
      </c>
      <c r="AD110" s="45">
        <f>AD108+AD109</f>
        <v>2275.5466798388866</v>
      </c>
      <c r="AF110" s="45">
        <f>AF108+AF109</f>
        <v>352.05361510571475</v>
      </c>
      <c r="AH110" s="45">
        <f>AH108+AH109</f>
        <v>0</v>
      </c>
      <c r="AJ110" s="5"/>
      <c r="AL110" s="42"/>
      <c r="AM110" s="42"/>
    </row>
    <row r="111" spans="2:60" x14ac:dyDescent="0.2">
      <c r="AL111" s="42"/>
      <c r="AM111" s="42"/>
    </row>
    <row r="112" spans="2:60" x14ac:dyDescent="0.2">
      <c r="AL112" s="42"/>
      <c r="AM112" s="42"/>
      <c r="AR112" s="19"/>
      <c r="AT112" s="19"/>
      <c r="AV112" s="19"/>
      <c r="AX112" s="19"/>
      <c r="BH112" s="19"/>
    </row>
    <row r="113" spans="2:64" x14ac:dyDescent="0.2">
      <c r="D113" s="8" t="s">
        <v>153</v>
      </c>
      <c r="AL113" s="42"/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42"/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42"/>
      <c r="AM115" s="42"/>
    </row>
    <row r="116" spans="2:64" x14ac:dyDescent="0.2">
      <c r="B116" s="26">
        <f>B110+1</f>
        <v>64</v>
      </c>
      <c r="D116" s="12" t="s">
        <v>154</v>
      </c>
      <c r="F116" s="35">
        <v>0</v>
      </c>
      <c r="H116" s="17"/>
      <c r="K116" s="29">
        <v>0</v>
      </c>
      <c r="L116" s="35">
        <f t="shared" ref="L116:L122" si="31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W116" s="13"/>
      <c r="X116" s="10">
        <v>0</v>
      </c>
      <c r="Y116" s="13"/>
      <c r="Z116" s="10">
        <v>0</v>
      </c>
      <c r="AA116" s="10"/>
      <c r="AB116" s="10">
        <v>0</v>
      </c>
      <c r="AC116" s="13"/>
      <c r="AD116" s="10">
        <v>0</v>
      </c>
      <c r="AE116" s="13"/>
      <c r="AF116" s="10">
        <v>0</v>
      </c>
      <c r="AG116" s="13"/>
      <c r="AH116" s="10">
        <v>0</v>
      </c>
      <c r="AI116" s="13"/>
      <c r="AJ116" s="48"/>
      <c r="AL116" s="42"/>
      <c r="AM116" s="42"/>
      <c r="AO116" s="38"/>
      <c r="AP116" s="160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2">B116+1</f>
        <v>65</v>
      </c>
      <c r="D117" s="12" t="s">
        <v>156</v>
      </c>
      <c r="F117" s="35">
        <v>0</v>
      </c>
      <c r="H117" s="17"/>
      <c r="K117" s="29">
        <v>0</v>
      </c>
      <c r="L117" s="35">
        <f t="shared" si="31"/>
        <v>0</v>
      </c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W117" s="13"/>
      <c r="X117" s="10">
        <v>0</v>
      </c>
      <c r="Y117" s="13"/>
      <c r="Z117" s="10">
        <v>0</v>
      </c>
      <c r="AA117" s="10"/>
      <c r="AB117" s="10">
        <v>0</v>
      </c>
      <c r="AC117" s="13"/>
      <c r="AD117" s="10">
        <v>0</v>
      </c>
      <c r="AE117" s="13"/>
      <c r="AF117" s="10">
        <v>0</v>
      </c>
      <c r="AG117" s="13"/>
      <c r="AH117" s="10">
        <v>0</v>
      </c>
      <c r="AI117" s="13"/>
      <c r="AJ117" s="48"/>
      <c r="AL117" s="42"/>
      <c r="AM117" s="42"/>
      <c r="AO117" s="38"/>
      <c r="AP117" s="160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2"/>
        <v>66</v>
      </c>
      <c r="D118" s="12" t="s">
        <v>158</v>
      </c>
      <c r="F118" s="35">
        <v>16614.592810299422</v>
      </c>
      <c r="H118" s="17"/>
      <c r="K118" s="29">
        <v>0</v>
      </c>
      <c r="L118" s="35">
        <f t="shared" si="31"/>
        <v>16614.592810299422</v>
      </c>
      <c r="N118" s="26" t="s">
        <v>316</v>
      </c>
      <c r="O118" s="29">
        <v>20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W118" s="13"/>
      <c r="X118" s="10">
        <v>0</v>
      </c>
      <c r="Y118" s="13"/>
      <c r="Z118" s="10">
        <v>0</v>
      </c>
      <c r="AA118" s="10"/>
      <c r="AB118" s="10">
        <v>0</v>
      </c>
      <c r="AC118" s="13"/>
      <c r="AD118" s="10">
        <v>0</v>
      </c>
      <c r="AE118" s="13"/>
      <c r="AF118" s="10">
        <v>0</v>
      </c>
      <c r="AG118" s="13"/>
      <c r="AH118" s="10">
        <v>16614.592810299422</v>
      </c>
      <c r="AI118" s="13"/>
      <c r="AJ118" s="48"/>
      <c r="AL118" s="42"/>
      <c r="AM118" s="42"/>
      <c r="AO118" s="38"/>
      <c r="AP118" s="160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2"/>
        <v>67</v>
      </c>
      <c r="D119" s="12" t="s">
        <v>160</v>
      </c>
      <c r="F119" s="35">
        <v>1725.290575876292</v>
      </c>
      <c r="H119" s="17"/>
      <c r="K119" s="29">
        <v>0</v>
      </c>
      <c r="L119" s="35">
        <f t="shared" si="31"/>
        <v>1725.290575876292</v>
      </c>
      <c r="N119" s="26" t="s">
        <v>316</v>
      </c>
      <c r="O119" s="29">
        <v>20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W119" s="13"/>
      <c r="X119" s="10">
        <v>0</v>
      </c>
      <c r="Y119" s="13"/>
      <c r="Z119" s="10">
        <v>0</v>
      </c>
      <c r="AA119" s="10"/>
      <c r="AB119" s="10">
        <v>0</v>
      </c>
      <c r="AC119" s="13"/>
      <c r="AD119" s="10">
        <v>0</v>
      </c>
      <c r="AE119" s="13"/>
      <c r="AF119" s="10">
        <v>0</v>
      </c>
      <c r="AG119" s="13"/>
      <c r="AH119" s="10">
        <v>1725.290575876292</v>
      </c>
      <c r="AI119" s="13"/>
      <c r="AJ119" s="48"/>
      <c r="AL119" s="42"/>
      <c r="AM119" s="42"/>
      <c r="AO119" s="38"/>
      <c r="AP119" s="160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2"/>
        <v>68</v>
      </c>
      <c r="D120" s="12" t="s">
        <v>162</v>
      </c>
      <c r="F120" s="35">
        <v>0</v>
      </c>
      <c r="H120" s="17"/>
      <c r="K120" s="29">
        <v>0</v>
      </c>
      <c r="L120" s="35">
        <f t="shared" si="31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W120" s="13"/>
      <c r="X120" s="10">
        <v>0</v>
      </c>
      <c r="Y120" s="13"/>
      <c r="Z120" s="10">
        <v>0</v>
      </c>
      <c r="AA120" s="10"/>
      <c r="AB120" s="10">
        <v>0</v>
      </c>
      <c r="AC120" s="13"/>
      <c r="AD120" s="10">
        <v>0</v>
      </c>
      <c r="AE120" s="13"/>
      <c r="AF120" s="10">
        <v>0</v>
      </c>
      <c r="AG120" s="13"/>
      <c r="AH120" s="10">
        <v>0</v>
      </c>
      <c r="AI120" s="13"/>
      <c r="AJ120" s="48"/>
      <c r="AL120" s="42"/>
      <c r="AM120" s="42"/>
      <c r="AO120" s="38"/>
      <c r="AP120" s="160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2"/>
        <v>69</v>
      </c>
      <c r="D121" s="12" t="s">
        <v>163</v>
      </c>
      <c r="F121" s="35"/>
      <c r="H121" s="17"/>
      <c r="K121" s="29">
        <v>0</v>
      </c>
      <c r="L121" s="35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W121" s="13"/>
      <c r="X121" s="10">
        <v>0</v>
      </c>
      <c r="Y121" s="13"/>
      <c r="Z121" s="10">
        <v>0</v>
      </c>
      <c r="AA121" s="10"/>
      <c r="AB121" s="10">
        <v>0</v>
      </c>
      <c r="AC121" s="13"/>
      <c r="AD121" s="10">
        <v>0</v>
      </c>
      <c r="AE121" s="13"/>
      <c r="AF121" s="10">
        <v>0</v>
      </c>
      <c r="AG121" s="13"/>
      <c r="AH121" s="10">
        <v>0</v>
      </c>
      <c r="AI121" s="13"/>
      <c r="AJ121" s="48"/>
      <c r="AL121" s="42"/>
      <c r="AM121" s="42"/>
      <c r="AO121" s="38"/>
      <c r="AP121" s="160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2"/>
        <v>70</v>
      </c>
      <c r="D122" s="12" t="s">
        <v>165</v>
      </c>
      <c r="F122" s="35">
        <v>10709.990086266376</v>
      </c>
      <c r="H122" s="17"/>
      <c r="K122" s="29">
        <v>0</v>
      </c>
      <c r="L122" s="35">
        <f t="shared" si="31"/>
        <v>10709.990086266376</v>
      </c>
      <c r="N122" s="26" t="s">
        <v>317</v>
      </c>
      <c r="O122" s="29">
        <v>59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W122" s="13"/>
      <c r="X122" s="10">
        <v>0</v>
      </c>
      <c r="Y122" s="13"/>
      <c r="Z122" s="10">
        <v>0</v>
      </c>
      <c r="AA122" s="10"/>
      <c r="AB122" s="10">
        <v>0</v>
      </c>
      <c r="AC122" s="13"/>
      <c r="AD122" s="10">
        <v>0</v>
      </c>
      <c r="AE122" s="13"/>
      <c r="AF122" s="10">
        <v>0</v>
      </c>
      <c r="AG122" s="13"/>
      <c r="AH122" s="10">
        <v>0</v>
      </c>
      <c r="AI122" s="13"/>
      <c r="AJ122" s="48"/>
      <c r="AL122" s="42"/>
      <c r="AM122" s="42"/>
      <c r="AO122" s="38"/>
      <c r="AP122" s="160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O123" s="29"/>
      <c r="AD123" s="13"/>
      <c r="AE123" s="13"/>
      <c r="AF123" s="13"/>
      <c r="AG123" s="13"/>
      <c r="AH123" s="13"/>
      <c r="AJ123" s="48"/>
      <c r="AL123" s="42"/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167</v>
      </c>
      <c r="F124" s="35">
        <v>0</v>
      </c>
      <c r="H124" s="17"/>
      <c r="K124" s="29">
        <v>0</v>
      </c>
      <c r="L124" s="35">
        <f t="shared" ref="L124" si="33">F124-H124</f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W124" s="13"/>
      <c r="X124" s="10">
        <v>0</v>
      </c>
      <c r="Y124" s="13"/>
      <c r="Z124" s="10">
        <v>0</v>
      </c>
      <c r="AA124" s="10"/>
      <c r="AB124" s="10">
        <v>0</v>
      </c>
      <c r="AC124" s="13"/>
      <c r="AD124" s="10">
        <v>0</v>
      </c>
      <c r="AE124" s="13"/>
      <c r="AF124" s="10">
        <v>0</v>
      </c>
      <c r="AG124" s="13"/>
      <c r="AH124" s="10">
        <v>0</v>
      </c>
      <c r="AI124" s="13"/>
      <c r="AJ124" s="48"/>
      <c r="AL124" s="42"/>
      <c r="AM124" s="42"/>
      <c r="AO124" s="38"/>
      <c r="AP124" s="160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34">B124+1</f>
        <v>72</v>
      </c>
      <c r="D125" s="12" t="s">
        <v>168</v>
      </c>
      <c r="F125" s="35">
        <v>0</v>
      </c>
      <c r="H125" s="17"/>
      <c r="K125" s="29">
        <v>0</v>
      </c>
      <c r="L125" s="35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W125" s="13"/>
      <c r="X125" s="10">
        <v>0</v>
      </c>
      <c r="Y125" s="13"/>
      <c r="Z125" s="10">
        <v>0</v>
      </c>
      <c r="AA125" s="10"/>
      <c r="AB125" s="10">
        <v>0</v>
      </c>
      <c r="AC125" s="13"/>
      <c r="AD125" s="10">
        <v>0</v>
      </c>
      <c r="AE125" s="13"/>
      <c r="AF125" s="10">
        <v>0</v>
      </c>
      <c r="AG125" s="13"/>
      <c r="AH125" s="10">
        <v>0</v>
      </c>
      <c r="AI125" s="13"/>
      <c r="AJ125" s="48"/>
      <c r="AL125" s="42"/>
      <c r="AM125" s="42"/>
      <c r="AO125" s="38"/>
      <c r="AP125" s="160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34"/>
        <v>73</v>
      </c>
      <c r="D126" s="12" t="s">
        <v>170</v>
      </c>
      <c r="F126" s="35">
        <v>0</v>
      </c>
      <c r="H126" s="17"/>
      <c r="K126" s="29">
        <v>0</v>
      </c>
      <c r="L126" s="35">
        <f t="shared" ref="L126:L131" si="35">F126-H126</f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W126" s="13"/>
      <c r="X126" s="10">
        <v>0</v>
      </c>
      <c r="Y126" s="13"/>
      <c r="Z126" s="10">
        <v>0</v>
      </c>
      <c r="AA126" s="10"/>
      <c r="AB126" s="10">
        <v>0</v>
      </c>
      <c r="AC126" s="13"/>
      <c r="AD126" s="10">
        <v>0</v>
      </c>
      <c r="AE126" s="13"/>
      <c r="AF126" s="10">
        <v>0</v>
      </c>
      <c r="AG126" s="13"/>
      <c r="AH126" s="10">
        <v>0</v>
      </c>
      <c r="AI126" s="13"/>
      <c r="AJ126" s="48"/>
      <c r="AL126" s="42"/>
      <c r="AM126" s="42"/>
      <c r="AO126" s="38"/>
      <c r="AP126" s="160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34"/>
        <v>74</v>
      </c>
      <c r="D127" s="12" t="s">
        <v>171</v>
      </c>
      <c r="F127" s="35">
        <v>0</v>
      </c>
      <c r="H127" s="17"/>
      <c r="K127" s="29">
        <v>0</v>
      </c>
      <c r="L127" s="35">
        <f t="shared" si="35"/>
        <v>0</v>
      </c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W127" s="13"/>
      <c r="X127" s="10">
        <v>0</v>
      </c>
      <c r="Y127" s="13"/>
      <c r="Z127" s="10">
        <v>0</v>
      </c>
      <c r="AA127" s="10"/>
      <c r="AB127" s="10">
        <v>0</v>
      </c>
      <c r="AC127" s="13"/>
      <c r="AD127" s="10">
        <v>0</v>
      </c>
      <c r="AE127" s="13"/>
      <c r="AF127" s="10">
        <v>0</v>
      </c>
      <c r="AG127" s="13"/>
      <c r="AH127" s="10">
        <v>0</v>
      </c>
      <c r="AI127" s="13"/>
      <c r="AJ127" s="48"/>
      <c r="AL127" s="42"/>
      <c r="AM127" s="42"/>
      <c r="AO127" s="38"/>
      <c r="AP127" s="160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34"/>
        <v>75</v>
      </c>
      <c r="D128" s="12" t="s">
        <v>102</v>
      </c>
      <c r="F128" s="35">
        <v>0</v>
      </c>
      <c r="H128" s="17"/>
      <c r="K128" s="29">
        <v>0</v>
      </c>
      <c r="L128" s="35">
        <f t="shared" si="35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W128" s="13"/>
      <c r="X128" s="10">
        <v>0</v>
      </c>
      <c r="Y128" s="13"/>
      <c r="Z128" s="10">
        <v>0</v>
      </c>
      <c r="AA128" s="10"/>
      <c r="AB128" s="10">
        <v>0</v>
      </c>
      <c r="AC128" s="13"/>
      <c r="AD128" s="10">
        <v>0</v>
      </c>
      <c r="AE128" s="13"/>
      <c r="AF128" s="10">
        <v>0</v>
      </c>
      <c r="AG128" s="13"/>
      <c r="AH128" s="10">
        <v>0</v>
      </c>
      <c r="AI128" s="13"/>
      <c r="AJ128" s="48"/>
      <c r="AL128" s="42"/>
      <c r="AM128" s="42"/>
      <c r="AO128" s="38"/>
      <c r="AP128" s="160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34"/>
        <v>76</v>
      </c>
      <c r="D129" s="12" t="s">
        <v>173</v>
      </c>
      <c r="F129" s="35">
        <v>0</v>
      </c>
      <c r="H129" s="17"/>
      <c r="K129" s="29">
        <v>0</v>
      </c>
      <c r="L129" s="35">
        <f t="shared" si="35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W129" s="13"/>
      <c r="X129" s="10">
        <v>0</v>
      </c>
      <c r="Y129" s="13"/>
      <c r="Z129" s="10">
        <v>0</v>
      </c>
      <c r="AA129" s="10"/>
      <c r="AB129" s="10">
        <v>0</v>
      </c>
      <c r="AC129" s="13"/>
      <c r="AD129" s="10">
        <v>0</v>
      </c>
      <c r="AE129" s="13"/>
      <c r="AF129" s="10">
        <v>0</v>
      </c>
      <c r="AG129" s="13"/>
      <c r="AH129" s="10">
        <v>0</v>
      </c>
      <c r="AI129" s="13"/>
      <c r="AJ129" s="48"/>
      <c r="AL129" s="42"/>
      <c r="AM129" s="42"/>
      <c r="AO129" s="38"/>
      <c r="AP129" s="160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34"/>
        <v>77</v>
      </c>
      <c r="D130" s="12" t="s">
        <v>174</v>
      </c>
      <c r="F130" s="35">
        <v>0</v>
      </c>
      <c r="H130" s="17"/>
      <c r="K130" s="29">
        <v>0</v>
      </c>
      <c r="L130" s="35">
        <f t="shared" si="35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W130" s="13"/>
      <c r="X130" s="10">
        <v>0</v>
      </c>
      <c r="Y130" s="13"/>
      <c r="Z130" s="10">
        <v>0</v>
      </c>
      <c r="AA130" s="10"/>
      <c r="AB130" s="10">
        <v>0</v>
      </c>
      <c r="AC130" s="13"/>
      <c r="AD130" s="10">
        <v>0</v>
      </c>
      <c r="AE130" s="13"/>
      <c r="AF130" s="10">
        <v>0</v>
      </c>
      <c r="AG130" s="13"/>
      <c r="AH130" s="10">
        <v>0</v>
      </c>
      <c r="AI130" s="13"/>
      <c r="AJ130" s="48"/>
      <c r="AL130" s="42"/>
      <c r="AM130" s="42"/>
      <c r="AO130" s="38"/>
      <c r="AP130" s="160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34"/>
        <v>78</v>
      </c>
      <c r="D131" s="12" t="s">
        <v>175</v>
      </c>
      <c r="F131" s="35">
        <v>0</v>
      </c>
      <c r="H131" s="17"/>
      <c r="K131" s="29">
        <v>0</v>
      </c>
      <c r="L131" s="35">
        <f t="shared" si="35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W131" s="13"/>
      <c r="X131" s="10">
        <v>0</v>
      </c>
      <c r="Y131" s="13"/>
      <c r="Z131" s="10">
        <v>0</v>
      </c>
      <c r="AA131" s="10"/>
      <c r="AB131" s="10">
        <v>0</v>
      </c>
      <c r="AC131" s="13"/>
      <c r="AD131" s="10">
        <v>0</v>
      </c>
      <c r="AE131" s="13"/>
      <c r="AF131" s="10">
        <v>0</v>
      </c>
      <c r="AG131" s="13"/>
      <c r="AH131" s="10">
        <v>0</v>
      </c>
      <c r="AI131" s="13"/>
      <c r="AJ131" s="48"/>
      <c r="AL131" s="42"/>
      <c r="AM131" s="42"/>
      <c r="AO131" s="38"/>
      <c r="AP131" s="160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AD132" s="13"/>
      <c r="AE132" s="13"/>
      <c r="AF132" s="13"/>
      <c r="AG132" s="13"/>
      <c r="AH132" s="13"/>
      <c r="AJ132" s="48"/>
      <c r="AL132" s="42"/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177</v>
      </c>
      <c r="F133" s="35">
        <v>0</v>
      </c>
      <c r="K133" s="29">
        <v>0</v>
      </c>
      <c r="L133" s="35">
        <f t="shared" ref="L133:L136" si="36">F133-H133</f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W133" s="13"/>
      <c r="X133" s="10">
        <v>0</v>
      </c>
      <c r="Y133" s="13"/>
      <c r="Z133" s="10">
        <v>0</v>
      </c>
      <c r="AA133" s="10"/>
      <c r="AB133" s="10">
        <v>0</v>
      </c>
      <c r="AC133" s="13"/>
      <c r="AD133" s="10">
        <v>0</v>
      </c>
      <c r="AE133" s="13"/>
      <c r="AF133" s="10">
        <v>0</v>
      </c>
      <c r="AG133" s="13"/>
      <c r="AH133" s="10">
        <v>0</v>
      </c>
      <c r="AJ133" s="48"/>
      <c r="AL133" s="42"/>
      <c r="AM133" s="42"/>
      <c r="AO133" s="38"/>
      <c r="AP133" s="160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176</v>
      </c>
      <c r="F134" s="35">
        <v>0</v>
      </c>
      <c r="H134" s="17"/>
      <c r="K134" s="29">
        <v>0</v>
      </c>
      <c r="L134" s="35">
        <f t="shared" si="36"/>
        <v>0</v>
      </c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W134" s="13"/>
      <c r="X134" s="10">
        <v>0</v>
      </c>
      <c r="Y134" s="13"/>
      <c r="Z134" s="10">
        <v>0</v>
      </c>
      <c r="AA134" s="10"/>
      <c r="AB134" s="10">
        <v>0</v>
      </c>
      <c r="AC134" s="13"/>
      <c r="AD134" s="10">
        <v>0</v>
      </c>
      <c r="AE134" s="13"/>
      <c r="AF134" s="10">
        <v>0</v>
      </c>
      <c r="AG134" s="13"/>
      <c r="AH134" s="10">
        <v>0</v>
      </c>
      <c r="AI134" s="13"/>
      <c r="AJ134" s="48"/>
      <c r="AL134" s="42"/>
      <c r="AM134" s="42"/>
      <c r="AO134" s="38"/>
      <c r="AP134" s="160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37">B134+1</f>
        <v>81</v>
      </c>
      <c r="D135" s="12" t="s">
        <v>171</v>
      </c>
      <c r="F135" s="35">
        <v>0</v>
      </c>
      <c r="H135" s="17"/>
      <c r="K135" s="29">
        <v>0</v>
      </c>
      <c r="L135" s="35">
        <f t="shared" si="36"/>
        <v>0</v>
      </c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W135" s="13"/>
      <c r="X135" s="10">
        <v>0</v>
      </c>
      <c r="Y135" s="13"/>
      <c r="Z135" s="10">
        <v>0</v>
      </c>
      <c r="AA135" s="10"/>
      <c r="AB135" s="10">
        <v>0</v>
      </c>
      <c r="AC135" s="13"/>
      <c r="AD135" s="10">
        <v>0</v>
      </c>
      <c r="AE135" s="13"/>
      <c r="AF135" s="10">
        <v>0</v>
      </c>
      <c r="AG135" s="13"/>
      <c r="AH135" s="10">
        <v>0</v>
      </c>
      <c r="AI135" s="13"/>
      <c r="AJ135" s="48"/>
      <c r="AL135" s="42"/>
      <c r="AM135" s="42"/>
      <c r="AO135" s="38"/>
      <c r="AP135" s="160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37"/>
        <v>82</v>
      </c>
      <c r="D136" s="12" t="s">
        <v>102</v>
      </c>
      <c r="F136" s="35">
        <v>0</v>
      </c>
      <c r="H136" s="17"/>
      <c r="K136" s="29">
        <v>0</v>
      </c>
      <c r="L136" s="35">
        <f t="shared" si="36"/>
        <v>0</v>
      </c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W136" s="13"/>
      <c r="X136" s="10">
        <v>0</v>
      </c>
      <c r="Y136" s="13"/>
      <c r="Z136" s="10">
        <v>0</v>
      </c>
      <c r="AA136" s="10"/>
      <c r="AB136" s="10">
        <v>0</v>
      </c>
      <c r="AC136" s="13"/>
      <c r="AD136" s="10">
        <v>0</v>
      </c>
      <c r="AE136" s="13"/>
      <c r="AF136" s="10">
        <v>0</v>
      </c>
      <c r="AG136" s="13"/>
      <c r="AH136" s="10">
        <v>0</v>
      </c>
      <c r="AI136" s="13"/>
      <c r="AJ136" s="48"/>
      <c r="AL136" s="42"/>
      <c r="AM136" s="42"/>
      <c r="AO136" s="38"/>
      <c r="AP136" s="160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AD137" s="13"/>
      <c r="AE137" s="13"/>
      <c r="AF137" s="13"/>
      <c r="AG137" s="13"/>
      <c r="AH137" s="13"/>
      <c r="AJ137" s="48"/>
      <c r="AL137" s="42"/>
      <c r="AM137" s="42"/>
      <c r="AP137" s="160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318</v>
      </c>
      <c r="F138" s="35">
        <v>10616.772187581613</v>
      </c>
      <c r="K138" s="29">
        <v>0</v>
      </c>
      <c r="L138" s="35">
        <f t="shared" ref="L138:L143" si="38">F138-H138</f>
        <v>10616.772187581613</v>
      </c>
      <c r="N138" s="26" t="s">
        <v>319</v>
      </c>
      <c r="O138" s="29">
        <v>50</v>
      </c>
      <c r="P138" s="10">
        <v>1535.8209489488574</v>
      </c>
      <c r="R138" s="10">
        <v>293.74811862889084</v>
      </c>
      <c r="S138" s="10"/>
      <c r="T138" s="10">
        <v>1558.0061506309021</v>
      </c>
      <c r="U138" s="10"/>
      <c r="V138" s="10">
        <v>0</v>
      </c>
      <c r="W138" s="13"/>
      <c r="X138" s="10">
        <v>1819.3076087929016</v>
      </c>
      <c r="Y138" s="13"/>
      <c r="Z138" s="10">
        <v>2732.8190337742058</v>
      </c>
      <c r="AA138" s="10"/>
      <c r="AB138" s="10">
        <v>2299.9543136867696</v>
      </c>
      <c r="AC138" s="13"/>
      <c r="AD138" s="10">
        <v>377.11601311908538</v>
      </c>
      <c r="AE138" s="13"/>
      <c r="AF138" s="10">
        <v>0</v>
      </c>
      <c r="AG138" s="13"/>
      <c r="AH138" s="10">
        <v>0</v>
      </c>
      <c r="AI138" s="13"/>
      <c r="AJ138" s="48"/>
      <c r="AL138" s="42"/>
      <c r="AM138" s="42"/>
      <c r="AO138" s="38"/>
      <c r="AP138" s="160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178</v>
      </c>
      <c r="F139" s="35">
        <v>22130.98895566666</v>
      </c>
      <c r="H139" s="17">
        <v>2479.1055581980895</v>
      </c>
      <c r="J139" s="19" t="s">
        <v>307</v>
      </c>
      <c r="K139" s="29">
        <v>14</v>
      </c>
      <c r="L139" s="35">
        <f t="shared" si="38"/>
        <v>19651.883397468569</v>
      </c>
      <c r="N139" s="26" t="s">
        <v>309</v>
      </c>
      <c r="O139" s="29">
        <v>5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W139" s="13"/>
      <c r="X139" s="10">
        <v>0</v>
      </c>
      <c r="Y139" s="13"/>
      <c r="Z139" s="10">
        <v>0</v>
      </c>
      <c r="AA139" s="10"/>
      <c r="AB139" s="10">
        <v>19651.883397468569</v>
      </c>
      <c r="AC139" s="13"/>
      <c r="AD139" s="10">
        <v>2479.1055581980895</v>
      </c>
      <c r="AE139" s="13"/>
      <c r="AF139" s="10">
        <v>0</v>
      </c>
      <c r="AG139" s="13"/>
      <c r="AH139" s="10">
        <v>0</v>
      </c>
      <c r="AI139" s="13"/>
      <c r="AJ139" s="48"/>
      <c r="AL139" s="42"/>
      <c r="AM139" s="42"/>
      <c r="AO139" s="38"/>
      <c r="AP139" s="160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39">B139+1</f>
        <v>85</v>
      </c>
      <c r="D140" s="12" t="s">
        <v>179</v>
      </c>
      <c r="F140" s="35">
        <v>0</v>
      </c>
      <c r="H140" s="17"/>
      <c r="K140" s="29">
        <v>0</v>
      </c>
      <c r="L140" s="35">
        <f t="shared" si="38"/>
        <v>0</v>
      </c>
      <c r="N140" s="26" t="s">
        <v>309</v>
      </c>
      <c r="O140" s="29">
        <v>5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W140" s="13"/>
      <c r="X140" s="10">
        <v>0</v>
      </c>
      <c r="Y140" s="13"/>
      <c r="Z140" s="10">
        <v>0</v>
      </c>
      <c r="AA140" s="10"/>
      <c r="AB140" s="10">
        <v>0</v>
      </c>
      <c r="AC140" s="13"/>
      <c r="AD140" s="10">
        <v>0</v>
      </c>
      <c r="AE140" s="13"/>
      <c r="AF140" s="10">
        <v>0</v>
      </c>
      <c r="AG140" s="13"/>
      <c r="AH140" s="10">
        <v>0</v>
      </c>
      <c r="AI140" s="13"/>
      <c r="AJ140" s="48"/>
      <c r="AL140" s="42"/>
      <c r="AM140" s="42"/>
      <c r="AO140" s="38"/>
      <c r="AP140" s="160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39"/>
        <v>86</v>
      </c>
      <c r="D141" s="12" t="s">
        <v>180</v>
      </c>
      <c r="F141" s="35">
        <v>59329.65715247715</v>
      </c>
      <c r="H141" s="17"/>
      <c r="K141" s="29">
        <v>0</v>
      </c>
      <c r="L141" s="35">
        <f t="shared" si="38"/>
        <v>59329.65715247715</v>
      </c>
      <c r="N141" s="26" t="s">
        <v>320</v>
      </c>
      <c r="O141" s="29">
        <v>56</v>
      </c>
      <c r="P141" s="10">
        <v>9368.4456685486002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W141" s="13"/>
      <c r="X141" s="10">
        <v>15453.127544832776</v>
      </c>
      <c r="Y141" s="13"/>
      <c r="Z141" s="10">
        <v>23212.457795347313</v>
      </c>
      <c r="AA141" s="10"/>
      <c r="AB141" s="10">
        <v>0</v>
      </c>
      <c r="AC141" s="13"/>
      <c r="AD141" s="10">
        <v>0</v>
      </c>
      <c r="AE141" s="13"/>
      <c r="AF141" s="10">
        <v>0</v>
      </c>
      <c r="AG141" s="13"/>
      <c r="AH141" s="10">
        <v>0</v>
      </c>
      <c r="AI141" s="13"/>
      <c r="AJ141" s="48"/>
      <c r="AL141" s="42"/>
      <c r="AM141" s="42"/>
      <c r="AO141" s="38"/>
      <c r="AP141" s="160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39"/>
        <v>87</v>
      </c>
      <c r="D142" s="12" t="s">
        <v>102</v>
      </c>
      <c r="F142" s="35">
        <v>8901.2312001131213</v>
      </c>
      <c r="H142" s="17">
        <v>743.14971575767004</v>
      </c>
      <c r="J142" s="19" t="s">
        <v>307</v>
      </c>
      <c r="K142" s="29">
        <v>14</v>
      </c>
      <c r="L142" s="35">
        <f t="shared" si="38"/>
        <v>8158.0814843554508</v>
      </c>
      <c r="N142" s="26" t="s">
        <v>305</v>
      </c>
      <c r="O142" s="29">
        <v>53</v>
      </c>
      <c r="P142" s="10">
        <v>3698.6197028358279</v>
      </c>
      <c r="R142" s="10">
        <v>707.41487148965223</v>
      </c>
      <c r="S142" s="10"/>
      <c r="T142" s="10">
        <v>3752.0469100299715</v>
      </c>
      <c r="U142" s="10"/>
      <c r="V142" s="10">
        <v>0</v>
      </c>
      <c r="W142" s="13"/>
      <c r="X142" s="10">
        <v>0</v>
      </c>
      <c r="Y142" s="13"/>
      <c r="Z142" s="10">
        <v>0</v>
      </c>
      <c r="AA142" s="10"/>
      <c r="AB142" s="10">
        <v>0</v>
      </c>
      <c r="AC142" s="13"/>
      <c r="AD142" s="10">
        <v>743.14971575767004</v>
      </c>
      <c r="AE142" s="13"/>
      <c r="AF142" s="10">
        <v>0</v>
      </c>
      <c r="AG142" s="13"/>
      <c r="AH142" s="10">
        <v>0</v>
      </c>
      <c r="AI142" s="13"/>
      <c r="AJ142" s="48"/>
      <c r="AL142" s="42"/>
      <c r="AM142" s="42"/>
      <c r="AO142" s="38"/>
      <c r="AP142" s="160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39"/>
        <v>88</v>
      </c>
      <c r="D143" s="12" t="s">
        <v>181</v>
      </c>
      <c r="F143" s="35">
        <v>352.78073788360939</v>
      </c>
      <c r="H143" s="17"/>
      <c r="K143" s="29">
        <v>0</v>
      </c>
      <c r="L143" s="35">
        <f t="shared" si="38"/>
        <v>352.78073788360939</v>
      </c>
      <c r="N143" s="26" t="s">
        <v>320</v>
      </c>
      <c r="O143" s="29">
        <v>56</v>
      </c>
      <c r="P143" s="10">
        <v>55.705819557986231</v>
      </c>
      <c r="R143" s="10">
        <v>10.654549088575967</v>
      </c>
      <c r="S143" s="10"/>
      <c r="T143" s="10">
        <v>56.510499844840858</v>
      </c>
      <c r="U143" s="10"/>
      <c r="V143" s="10">
        <v>0</v>
      </c>
      <c r="W143" s="13"/>
      <c r="X143" s="10">
        <v>91.886014508142495</v>
      </c>
      <c r="Y143" s="13"/>
      <c r="Z143" s="10">
        <v>138.02385488406384</v>
      </c>
      <c r="AA143" s="10"/>
      <c r="AB143" s="10">
        <v>0</v>
      </c>
      <c r="AC143" s="13"/>
      <c r="AD143" s="10">
        <v>0</v>
      </c>
      <c r="AE143" s="13"/>
      <c r="AF143" s="10">
        <v>0</v>
      </c>
      <c r="AG143" s="13"/>
      <c r="AH143" s="10">
        <v>0</v>
      </c>
      <c r="AI143" s="13"/>
      <c r="AJ143" s="48"/>
      <c r="AL143" s="42"/>
      <c r="AM143" s="42"/>
      <c r="AO143" s="38"/>
      <c r="AP143" s="160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48"/>
      <c r="AL144" s="42"/>
      <c r="AM144" s="42"/>
      <c r="AR144" s="35"/>
      <c r="AT144" s="35"/>
      <c r="AV144" s="35"/>
      <c r="AX144" s="35"/>
      <c r="AZ144" s="35"/>
      <c r="BB144" s="35"/>
      <c r="BD144" s="35"/>
      <c r="BF144" s="35"/>
      <c r="BH144" s="35"/>
      <c r="BJ144" s="35"/>
      <c r="BL144" s="35"/>
    </row>
    <row r="145" spans="2:64" x14ac:dyDescent="0.2">
      <c r="B145" s="26">
        <f>B143+1</f>
        <v>89</v>
      </c>
      <c r="D145" s="12" t="s">
        <v>182</v>
      </c>
      <c r="F145" s="35">
        <v>169987.47758188492</v>
      </c>
      <c r="H145" s="17">
        <v>394.23107506524224</v>
      </c>
      <c r="J145" s="19" t="s">
        <v>321</v>
      </c>
      <c r="K145" s="29">
        <v>11</v>
      </c>
      <c r="L145" s="35">
        <f t="shared" ref="L145" si="40">F145-H145</f>
        <v>169593.24650681968</v>
      </c>
      <c r="N145" s="26" t="s">
        <v>312</v>
      </c>
      <c r="O145" s="29">
        <v>38</v>
      </c>
      <c r="P145" s="10">
        <v>27638.250941894461</v>
      </c>
      <c r="R145" s="10">
        <v>5286.2179161778186</v>
      </c>
      <c r="S145" s="10"/>
      <c r="T145" s="10">
        <v>28037.49030095162</v>
      </c>
      <c r="U145" s="10"/>
      <c r="V145" s="10">
        <v>0</v>
      </c>
      <c r="W145" s="13"/>
      <c r="X145" s="10">
        <v>37754.655915559939</v>
      </c>
      <c r="Y145" s="13"/>
      <c r="Z145" s="10">
        <v>51517.656163927757</v>
      </c>
      <c r="AA145" s="10"/>
      <c r="AB145" s="10">
        <v>15170.781156644638</v>
      </c>
      <c r="AC145" s="13"/>
      <c r="AD145" s="10">
        <v>4188.1941116634362</v>
      </c>
      <c r="AE145" s="13"/>
      <c r="AF145" s="10">
        <v>394.23107506524224</v>
      </c>
      <c r="AG145" s="13"/>
      <c r="AH145" s="10">
        <v>0</v>
      </c>
      <c r="AI145" s="13"/>
      <c r="AJ145" s="48"/>
      <c r="AL145" s="42"/>
      <c r="AM145" s="42"/>
      <c r="AO145" s="38"/>
      <c r="AP145" s="160"/>
      <c r="AR145" s="35"/>
      <c r="AT145" s="35"/>
      <c r="AV145" s="35"/>
      <c r="AX145" s="35"/>
      <c r="AZ145" s="35"/>
      <c r="BB145" s="35"/>
      <c r="BD145" s="35"/>
      <c r="BF145" s="35"/>
      <c r="BH145" s="35"/>
      <c r="BJ145" s="35"/>
      <c r="BL145" s="35"/>
    </row>
    <row r="146" spans="2:64" x14ac:dyDescent="0.2">
      <c r="D146" s="1" t="s">
        <v>28</v>
      </c>
      <c r="AD146" s="13"/>
      <c r="AE146" s="13"/>
      <c r="AF146" s="13"/>
      <c r="AG146" s="13"/>
      <c r="AH146" s="13"/>
      <c r="AJ146" s="48"/>
      <c r="AL146" s="42"/>
      <c r="AM146" s="42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185</v>
      </c>
      <c r="F147" s="35">
        <v>10182.521136802581</v>
      </c>
      <c r="H147" s="17"/>
      <c r="K147" s="29">
        <v>0</v>
      </c>
      <c r="L147" s="35">
        <f t="shared" ref="L147:L149" si="41">F147-H147</f>
        <v>10182.521136802581</v>
      </c>
      <c r="N147" s="26" t="s">
        <v>321</v>
      </c>
      <c r="O147" s="29">
        <v>11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W147" s="13"/>
      <c r="X147" s="10">
        <v>0</v>
      </c>
      <c r="Y147" s="13"/>
      <c r="Z147" s="10">
        <v>0</v>
      </c>
      <c r="AA147" s="10"/>
      <c r="AB147" s="10">
        <v>0</v>
      </c>
      <c r="AC147" s="13"/>
      <c r="AD147" s="10">
        <v>0</v>
      </c>
      <c r="AE147" s="13"/>
      <c r="AF147" s="10">
        <v>10182.521136802581</v>
      </c>
      <c r="AG147" s="13"/>
      <c r="AH147" s="10">
        <v>0</v>
      </c>
      <c r="AI147" s="13"/>
      <c r="AJ147" s="48"/>
      <c r="AL147" s="42"/>
      <c r="AM147" s="42"/>
      <c r="AO147" s="38"/>
      <c r="AP147" s="160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186</v>
      </c>
      <c r="F148" s="35">
        <v>150927.52203758305</v>
      </c>
      <c r="H148" s="17"/>
      <c r="K148" s="29">
        <v>0</v>
      </c>
      <c r="L148" s="35">
        <f t="shared" si="41"/>
        <v>150927.52203758305</v>
      </c>
      <c r="N148" s="26" t="s">
        <v>322</v>
      </c>
      <c r="O148" s="29">
        <v>17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W148" s="13"/>
      <c r="X148" s="10">
        <v>0</v>
      </c>
      <c r="Y148" s="13"/>
      <c r="Z148" s="10">
        <v>0</v>
      </c>
      <c r="AA148" s="10"/>
      <c r="AB148" s="10">
        <v>0</v>
      </c>
      <c r="AC148" s="13"/>
      <c r="AD148" s="10">
        <v>0</v>
      </c>
      <c r="AE148" s="13"/>
      <c r="AF148" s="10">
        <v>0</v>
      </c>
      <c r="AG148" s="13"/>
      <c r="AH148" s="10">
        <v>0</v>
      </c>
      <c r="AI148" s="13"/>
      <c r="AJ148" s="48"/>
      <c r="AL148" s="42"/>
      <c r="AM148" s="42"/>
      <c r="AO148" s="38"/>
      <c r="AP148" s="160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2">B148+1</f>
        <v>92</v>
      </c>
      <c r="D149" s="12" t="s">
        <v>187</v>
      </c>
      <c r="F149" s="35">
        <v>32154.405162180323</v>
      </c>
      <c r="H149" s="17"/>
      <c r="K149" s="29">
        <v>0</v>
      </c>
      <c r="L149" s="35">
        <f t="shared" si="41"/>
        <v>32154.405162180323</v>
      </c>
      <c r="N149" s="26" t="s">
        <v>322</v>
      </c>
      <c r="O149" s="29">
        <v>17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W149" s="13"/>
      <c r="X149" s="10">
        <v>0</v>
      </c>
      <c r="Y149" s="13"/>
      <c r="Z149" s="10">
        <v>0</v>
      </c>
      <c r="AA149" s="10"/>
      <c r="AB149" s="10">
        <v>0</v>
      </c>
      <c r="AC149" s="13"/>
      <c r="AD149" s="10">
        <v>0</v>
      </c>
      <c r="AE149" s="13"/>
      <c r="AF149" s="10">
        <v>0</v>
      </c>
      <c r="AG149" s="13"/>
      <c r="AH149" s="10">
        <v>0</v>
      </c>
      <c r="AI149" s="13"/>
      <c r="AJ149" s="48"/>
      <c r="AL149" s="42"/>
      <c r="AM149" s="42"/>
      <c r="AO149" s="38"/>
      <c r="AP149" s="160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AD150" s="13"/>
      <c r="AE150" s="13"/>
      <c r="AF150" s="13"/>
      <c r="AG150" s="13"/>
      <c r="AH150" s="13"/>
      <c r="AJ150" s="48"/>
      <c r="AL150" s="42"/>
      <c r="AM150" s="42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168</v>
      </c>
      <c r="F151" s="35">
        <v>2999.0388448958947</v>
      </c>
      <c r="H151" s="17">
        <v>412.91835995474958</v>
      </c>
      <c r="J151" s="19" t="s">
        <v>321</v>
      </c>
      <c r="K151" s="29">
        <v>11</v>
      </c>
      <c r="L151" s="35">
        <f t="shared" ref="L151:L157" si="43">F151-H151</f>
        <v>2586.1204849411452</v>
      </c>
      <c r="N151" s="26" t="s">
        <v>321</v>
      </c>
      <c r="O151" s="29">
        <v>11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W151" s="13"/>
      <c r="X151" s="10">
        <v>0</v>
      </c>
      <c r="Y151" s="13"/>
      <c r="Z151" s="10">
        <v>0</v>
      </c>
      <c r="AA151" s="10"/>
      <c r="AB151" s="10">
        <v>0</v>
      </c>
      <c r="AC151" s="13"/>
      <c r="AD151" s="10">
        <v>0</v>
      </c>
      <c r="AE151" s="13"/>
      <c r="AF151" s="10">
        <v>2999.0388448958947</v>
      </c>
      <c r="AG151" s="13"/>
      <c r="AH151" s="10">
        <v>0</v>
      </c>
      <c r="AI151" s="13"/>
      <c r="AJ151" s="48"/>
      <c r="AL151" s="42"/>
      <c r="AM151" s="42"/>
      <c r="AO151" s="38"/>
      <c r="AP151" s="160"/>
      <c r="AR151" s="35"/>
      <c r="AT151" s="35"/>
      <c r="AV151" s="35"/>
      <c r="AX151" s="35"/>
      <c r="AZ151" s="35"/>
      <c r="BB151" s="35"/>
      <c r="BD151" s="35"/>
      <c r="BF151" s="35"/>
      <c r="BH151" s="35"/>
      <c r="BJ151" s="35"/>
      <c r="BL151" s="35"/>
    </row>
    <row r="152" spans="2:64" x14ac:dyDescent="0.2">
      <c r="B152" s="26">
        <f>B151+1</f>
        <v>94</v>
      </c>
      <c r="D152" s="12" t="s">
        <v>189</v>
      </c>
      <c r="F152" s="35">
        <v>19535.319138357758</v>
      </c>
      <c r="H152" s="17"/>
      <c r="K152" s="29">
        <v>0</v>
      </c>
      <c r="L152" s="35">
        <f t="shared" si="43"/>
        <v>19535.319138357758</v>
      </c>
      <c r="N152" s="26" t="s">
        <v>321</v>
      </c>
      <c r="O152" s="29">
        <v>11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W152" s="13"/>
      <c r="X152" s="10">
        <v>0</v>
      </c>
      <c r="Y152" s="13"/>
      <c r="Z152" s="10">
        <v>0</v>
      </c>
      <c r="AA152" s="10"/>
      <c r="AB152" s="10">
        <v>0</v>
      </c>
      <c r="AC152" s="13"/>
      <c r="AD152" s="10">
        <v>0</v>
      </c>
      <c r="AE152" s="13"/>
      <c r="AF152" s="10">
        <v>19535.319138357758</v>
      </c>
      <c r="AG152" s="13"/>
      <c r="AH152" s="10">
        <v>0</v>
      </c>
      <c r="AI152" s="13"/>
      <c r="AJ152" s="48"/>
      <c r="AL152" s="42"/>
      <c r="AM152" s="42"/>
      <c r="AO152" s="38"/>
      <c r="AP152" s="160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190</v>
      </c>
      <c r="F153" s="35">
        <v>23437.232127810334</v>
      </c>
      <c r="H153" s="17"/>
      <c r="K153" s="29">
        <v>0</v>
      </c>
      <c r="L153" s="35">
        <f t="shared" si="43"/>
        <v>23437.232127810334</v>
      </c>
      <c r="N153" s="26" t="s">
        <v>321</v>
      </c>
      <c r="O153" s="29">
        <v>11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W153" s="13"/>
      <c r="X153" s="10">
        <v>0</v>
      </c>
      <c r="Y153" s="13"/>
      <c r="Z153" s="10">
        <v>0</v>
      </c>
      <c r="AA153" s="10"/>
      <c r="AB153" s="10">
        <v>0</v>
      </c>
      <c r="AC153" s="13"/>
      <c r="AD153" s="10">
        <v>0</v>
      </c>
      <c r="AE153" s="13"/>
      <c r="AF153" s="10">
        <v>23437.232127810334</v>
      </c>
      <c r="AG153" s="13"/>
      <c r="AH153" s="10">
        <v>0</v>
      </c>
      <c r="AI153" s="13"/>
      <c r="AJ153" s="48"/>
      <c r="AL153" s="42"/>
      <c r="AM153" s="42"/>
      <c r="AO153" s="38"/>
      <c r="AP153" s="160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44">B153+1</f>
        <v>96</v>
      </c>
      <c r="D154" s="12" t="s">
        <v>191</v>
      </c>
      <c r="F154" s="35">
        <v>47499.389818864729</v>
      </c>
      <c r="H154" s="17"/>
      <c r="K154" s="29">
        <v>0</v>
      </c>
      <c r="L154" s="35">
        <f t="shared" si="43"/>
        <v>47499.389818864729</v>
      </c>
      <c r="N154" s="26" t="s">
        <v>321</v>
      </c>
      <c r="O154" s="29">
        <v>11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W154" s="13"/>
      <c r="X154" s="10">
        <v>0</v>
      </c>
      <c r="Y154" s="13"/>
      <c r="Z154" s="10">
        <v>0</v>
      </c>
      <c r="AA154" s="10"/>
      <c r="AB154" s="10">
        <v>0</v>
      </c>
      <c r="AC154" s="13"/>
      <c r="AD154" s="10">
        <v>0</v>
      </c>
      <c r="AE154" s="13"/>
      <c r="AF154" s="10">
        <v>47499.389818864729</v>
      </c>
      <c r="AG154" s="13"/>
      <c r="AH154" s="10">
        <v>0</v>
      </c>
      <c r="AI154" s="13"/>
      <c r="AJ154" s="48"/>
      <c r="AL154" s="42"/>
      <c r="AM154" s="42"/>
      <c r="AO154" s="38"/>
      <c r="AP154" s="160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44"/>
        <v>97</v>
      </c>
      <c r="D155" s="12" t="s">
        <v>192</v>
      </c>
      <c r="F155" s="35">
        <v>6052.9452734375218</v>
      </c>
      <c r="H155" s="17"/>
      <c r="K155" s="29">
        <v>0</v>
      </c>
      <c r="L155" s="35">
        <f t="shared" si="43"/>
        <v>6052.9452734375218</v>
      </c>
      <c r="N155" s="26" t="s">
        <v>321</v>
      </c>
      <c r="O155" s="29">
        <v>11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W155" s="13"/>
      <c r="X155" s="10">
        <v>0</v>
      </c>
      <c r="Y155" s="13"/>
      <c r="Z155" s="10">
        <v>0</v>
      </c>
      <c r="AA155" s="10"/>
      <c r="AB155" s="10">
        <v>0</v>
      </c>
      <c r="AC155" s="13"/>
      <c r="AD155" s="10">
        <v>0</v>
      </c>
      <c r="AE155" s="13"/>
      <c r="AF155" s="10">
        <v>6052.9452734375218</v>
      </c>
      <c r="AG155" s="13"/>
      <c r="AH155" s="10">
        <v>0</v>
      </c>
      <c r="AI155" s="13"/>
      <c r="AJ155" s="48"/>
      <c r="AL155" s="42"/>
      <c r="AM155" s="42"/>
      <c r="AO155" s="38"/>
      <c r="AP155" s="160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44"/>
        <v>98</v>
      </c>
      <c r="D156" s="12" t="s">
        <v>193</v>
      </c>
      <c r="F156" s="35">
        <v>6258.7532042938401</v>
      </c>
      <c r="H156" s="17"/>
      <c r="K156" s="29">
        <v>0</v>
      </c>
      <c r="L156" s="35">
        <f t="shared" si="43"/>
        <v>6258.7532042938401</v>
      </c>
      <c r="N156" s="26" t="s">
        <v>321</v>
      </c>
      <c r="O156" s="29">
        <v>11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W156" s="13"/>
      <c r="X156" s="10">
        <v>0</v>
      </c>
      <c r="Y156" s="13"/>
      <c r="Z156" s="10">
        <v>0</v>
      </c>
      <c r="AA156" s="10"/>
      <c r="AB156" s="10">
        <v>0</v>
      </c>
      <c r="AC156" s="13"/>
      <c r="AD156" s="10">
        <v>0</v>
      </c>
      <c r="AE156" s="13"/>
      <c r="AF156" s="10">
        <v>6258.7532042938401</v>
      </c>
      <c r="AG156" s="13"/>
      <c r="AH156" s="10">
        <v>0</v>
      </c>
      <c r="AI156" s="13"/>
      <c r="AJ156" s="48"/>
      <c r="AL156" s="42"/>
      <c r="AM156" s="42"/>
      <c r="AO156" s="38"/>
      <c r="AP156" s="160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44"/>
        <v>99</v>
      </c>
      <c r="D157" s="12" t="s">
        <v>194</v>
      </c>
      <c r="F157" s="35">
        <v>11814.781536038916</v>
      </c>
      <c r="H157" s="17"/>
      <c r="K157" s="29">
        <v>0</v>
      </c>
      <c r="L157" s="35">
        <f t="shared" si="43"/>
        <v>11814.781536038916</v>
      </c>
      <c r="N157" s="26" t="s">
        <v>321</v>
      </c>
      <c r="O157" s="29">
        <v>11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W157" s="13"/>
      <c r="X157" s="10">
        <v>0</v>
      </c>
      <c r="Y157" s="13"/>
      <c r="Z157" s="10">
        <v>0</v>
      </c>
      <c r="AA157" s="10"/>
      <c r="AB157" s="10">
        <v>0</v>
      </c>
      <c r="AC157" s="13"/>
      <c r="AD157" s="10">
        <v>0</v>
      </c>
      <c r="AE157" s="13"/>
      <c r="AF157" s="10">
        <v>11814.781536038916</v>
      </c>
      <c r="AG157" s="13"/>
      <c r="AH157" s="10">
        <v>0</v>
      </c>
      <c r="AI157" s="13"/>
      <c r="AJ157" s="48"/>
      <c r="AL157" s="42"/>
      <c r="AM157" s="42"/>
      <c r="AO157" s="38"/>
      <c r="AP157" s="160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AD158" s="13"/>
      <c r="AE158" s="13"/>
      <c r="AF158" s="13"/>
      <c r="AG158" s="13"/>
      <c r="AH158" s="13"/>
      <c r="AJ158" s="48"/>
      <c r="AL158" s="42"/>
      <c r="AM158" s="42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151458.62512828552</v>
      </c>
      <c r="H159" s="17">
        <v>427.13051271001717</v>
      </c>
      <c r="J159" s="19" t="s">
        <v>321</v>
      </c>
      <c r="K159" s="29">
        <v>11</v>
      </c>
      <c r="L159" s="35">
        <f t="shared" ref="L159:L160" si="45">F159-H159</f>
        <v>151031.4946155755</v>
      </c>
      <c r="N159" s="26" t="s">
        <v>323</v>
      </c>
      <c r="O159" s="29">
        <v>29</v>
      </c>
      <c r="P159" s="10">
        <v>16355.649916370166</v>
      </c>
      <c r="R159" s="10">
        <v>3128.2561910454187</v>
      </c>
      <c r="S159" s="10"/>
      <c r="T159" s="10">
        <v>16591.910134258156</v>
      </c>
      <c r="U159" s="10"/>
      <c r="V159" s="10">
        <v>15450.631284303163</v>
      </c>
      <c r="W159" s="13"/>
      <c r="X159" s="10">
        <v>20955.360028710784</v>
      </c>
      <c r="Y159" s="13"/>
      <c r="Z159" s="10">
        <v>29461.926867395028</v>
      </c>
      <c r="AA159" s="10"/>
      <c r="AB159" s="10">
        <v>12635.927051838726</v>
      </c>
      <c r="AC159" s="13"/>
      <c r="AD159" s="10">
        <v>2839.9369420136331</v>
      </c>
      <c r="AE159" s="13"/>
      <c r="AF159" s="10">
        <v>34039.026712350395</v>
      </c>
      <c r="AG159" s="13"/>
      <c r="AH159" s="10">
        <v>0</v>
      </c>
      <c r="AI159" s="13"/>
      <c r="AJ159" s="48"/>
      <c r="AL159" s="42"/>
      <c r="AM159" s="42"/>
      <c r="AO159" s="38"/>
      <c r="AP159" s="160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184250.05767693272</v>
      </c>
      <c r="H160" s="38">
        <v>1107.36012997326</v>
      </c>
      <c r="J160" s="19" t="s">
        <v>321</v>
      </c>
      <c r="K160" s="29">
        <v>11</v>
      </c>
      <c r="L160" s="35">
        <f t="shared" si="45"/>
        <v>183142.69754695945</v>
      </c>
      <c r="N160" s="26" t="s">
        <v>324</v>
      </c>
      <c r="O160" s="29">
        <v>41</v>
      </c>
      <c r="P160" s="23">
        <v>18856.373801257087</v>
      </c>
      <c r="R160" s="23">
        <v>3606.556045529514</v>
      </c>
      <c r="S160" s="23"/>
      <c r="T160" s="23">
        <v>19128.757412158626</v>
      </c>
      <c r="U160" s="23"/>
      <c r="V160" s="23">
        <v>15304.69236977844</v>
      </c>
      <c r="W160" s="48"/>
      <c r="X160" s="23">
        <v>24457.377068685662</v>
      </c>
      <c r="Y160" s="13"/>
      <c r="Z160" s="10">
        <v>34419.98203964196</v>
      </c>
      <c r="AA160" s="10"/>
      <c r="AB160" s="10">
        <v>15997.030879782435</v>
      </c>
      <c r="AC160" s="13"/>
      <c r="AD160" s="10">
        <v>3416.6690359990916</v>
      </c>
      <c r="AE160" s="13"/>
      <c r="AF160" s="10">
        <v>49062.619024099935</v>
      </c>
      <c r="AG160" s="13"/>
      <c r="AH160" s="10">
        <v>0</v>
      </c>
      <c r="AI160" s="13"/>
      <c r="AJ160" s="48"/>
      <c r="AL160" s="42"/>
      <c r="AM160" s="42"/>
      <c r="AO160" s="38"/>
      <c r="AP160" s="160"/>
      <c r="AR160" s="35"/>
      <c r="AT160" s="35"/>
      <c r="AV160" s="35"/>
      <c r="AX160" s="35"/>
      <c r="AZ160" s="35"/>
      <c r="BB160" s="35"/>
      <c r="BD160" s="35"/>
      <c r="BF160" s="35"/>
      <c r="BH160" s="35"/>
      <c r="BJ160" s="35"/>
      <c r="BL160" s="35"/>
    </row>
    <row r="161" spans="2:64" x14ac:dyDescent="0.2">
      <c r="AL161" s="42"/>
      <c r="AM161" s="42"/>
    </row>
    <row r="162" spans="2:64" x14ac:dyDescent="0.2">
      <c r="B162" s="26">
        <f>B160+1</f>
        <v>102</v>
      </c>
      <c r="D162" s="1" t="s">
        <v>200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88218.856885679357</v>
      </c>
      <c r="R162" s="15">
        <f>SUM(R115:R160)</f>
        <v>14824.699334234072</v>
      </c>
      <c r="S162" s="10"/>
      <c r="T162" s="15">
        <f>SUM(T115:T160)</f>
        <v>78628.495909348378</v>
      </c>
      <c r="U162" s="10"/>
      <c r="V162" s="15">
        <f>SUM(V115:V160)</f>
        <v>213837.25085384495</v>
      </c>
      <c r="X162" s="15">
        <f>SUM(X115:X160)</f>
        <v>100531.7141810902</v>
      </c>
      <c r="Z162" s="15">
        <f>SUM(Z115:Z160)</f>
        <v>141482.86575497032</v>
      </c>
      <c r="AB162" s="15">
        <f>SUM(AB115:AB160)</f>
        <v>65755.576799421135</v>
      </c>
      <c r="AD162" s="15">
        <f>SUM(AD115:AD160)</f>
        <v>14044.171376751006</v>
      </c>
      <c r="AF162" s="15">
        <f>SUM(AF115:AF160)</f>
        <v>211275.85789201714</v>
      </c>
      <c r="AH162" s="15">
        <f>SUM(AH115:AH160)</f>
        <v>18339.883386175716</v>
      </c>
      <c r="AJ162" s="48"/>
      <c r="AL162" s="42"/>
      <c r="AM162" s="42"/>
      <c r="AO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115"/>
      <c r="BL162" s="115"/>
    </row>
    <row r="163" spans="2:64" x14ac:dyDescent="0.2">
      <c r="S163" s="10"/>
      <c r="U163" s="10"/>
      <c r="AL163" s="42"/>
      <c r="AM163" s="42"/>
    </row>
    <row r="164" spans="2:64" ht="13.5" thickBot="1" x14ac:dyDescent="0.25">
      <c r="B164" s="26">
        <f>B162+1</f>
        <v>103</v>
      </c>
      <c r="D164" s="1" t="s">
        <v>201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49">
        <f>P162+P104+P109+P108+P97</f>
        <v>311406.91405573947</v>
      </c>
      <c r="R164" s="49">
        <f>R162+R104+R109+R108+R97</f>
        <v>57512.664971773804</v>
      </c>
      <c r="S164" s="10"/>
      <c r="T164" s="49">
        <f>T162+T104+T109+T108+T97</f>
        <v>306243.27582367021</v>
      </c>
      <c r="U164" s="10"/>
      <c r="V164" s="49">
        <f>V162+V104+V109+V108+V97</f>
        <v>216775.89918464422</v>
      </c>
      <c r="X164" s="49">
        <f>X162+X104+X109+X108+X97</f>
        <v>407980.07155946712</v>
      </c>
      <c r="Z164" s="49">
        <f>Z162+Z104+Z109+Z108+Z97</f>
        <v>583743.7291515196</v>
      </c>
      <c r="AB164" s="49">
        <f>AB162+AB104+AB109+AB108+AB97</f>
        <v>293237.9955716416</v>
      </c>
      <c r="AD164" s="49">
        <f>AD162+AD104+AD109+AD108+AD97</f>
        <v>48458.119684596859</v>
      </c>
      <c r="AF164" s="49">
        <f>AF162+AF104+AF109+AF108+AF97</f>
        <v>220593.11247445003</v>
      </c>
      <c r="AH164" s="49">
        <f>AH162+AH104+AH109+AH108+AH97</f>
        <v>18339.883386175716</v>
      </c>
      <c r="AJ164" s="5"/>
      <c r="AL164" s="42"/>
      <c r="AM164" s="42"/>
    </row>
    <row r="165" spans="2:64" ht="13.5" thickTop="1" x14ac:dyDescent="0.2">
      <c r="F165" s="35"/>
      <c r="H165" s="35"/>
      <c r="L165" s="35"/>
      <c r="AL165" s="42"/>
      <c r="AM165" s="42"/>
    </row>
    <row r="166" spans="2:64" x14ac:dyDescent="0.2">
      <c r="F166" s="35"/>
      <c r="H166" s="35"/>
      <c r="L166" s="35"/>
      <c r="AL166" s="42"/>
      <c r="AM166" s="42"/>
    </row>
    <row r="167" spans="2:64" x14ac:dyDescent="0.2">
      <c r="F167" s="35"/>
      <c r="H167" s="35"/>
      <c r="L167" s="35"/>
      <c r="AL167" s="42"/>
      <c r="AM167" s="42"/>
    </row>
    <row r="168" spans="2:64" x14ac:dyDescent="0.2">
      <c r="D168" s="8" t="s">
        <v>35</v>
      </c>
      <c r="AL168" s="42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23"/>
      <c r="AL169" s="42"/>
      <c r="AM169" s="42"/>
    </row>
    <row r="170" spans="2:64" x14ac:dyDescent="0.2">
      <c r="B170" s="26">
        <f>B164+1</f>
        <v>104</v>
      </c>
      <c r="D170" s="1" t="s">
        <v>202</v>
      </c>
      <c r="F170" s="35">
        <v>0</v>
      </c>
      <c r="H170" s="17"/>
      <c r="K170" s="29">
        <v>0</v>
      </c>
      <c r="L170" s="35">
        <f t="shared" ref="L170:L176" si="46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W170" s="13"/>
      <c r="X170" s="10">
        <v>0</v>
      </c>
      <c r="Y170" s="13"/>
      <c r="Z170" s="10">
        <v>0</v>
      </c>
      <c r="AA170" s="10"/>
      <c r="AB170" s="10">
        <v>0</v>
      </c>
      <c r="AC170" s="13"/>
      <c r="AD170" s="10">
        <v>0</v>
      </c>
      <c r="AE170" s="13"/>
      <c r="AF170" s="10">
        <v>0</v>
      </c>
      <c r="AG170" s="13"/>
      <c r="AH170" s="10">
        <v>0</v>
      </c>
      <c r="AI170" s="13"/>
      <c r="AJ170" s="23"/>
      <c r="AL170" s="42"/>
      <c r="AM170" s="42"/>
    </row>
    <row r="171" spans="2:64" x14ac:dyDescent="0.2">
      <c r="B171" s="26">
        <f t="shared" ref="B171:B176" si="47">B170+1</f>
        <v>105</v>
      </c>
      <c r="D171" s="1" t="s">
        <v>203</v>
      </c>
      <c r="F171" s="35">
        <v>0</v>
      </c>
      <c r="H171" s="17"/>
      <c r="J171" s="19"/>
      <c r="K171" s="29">
        <v>0</v>
      </c>
      <c r="L171" s="35">
        <f t="shared" si="46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W171" s="13"/>
      <c r="X171" s="10">
        <v>0</v>
      </c>
      <c r="Y171" s="13"/>
      <c r="Z171" s="10">
        <v>0</v>
      </c>
      <c r="AA171" s="10"/>
      <c r="AB171" s="10">
        <v>0</v>
      </c>
      <c r="AC171" s="13"/>
      <c r="AD171" s="10">
        <v>0</v>
      </c>
      <c r="AE171" s="13"/>
      <c r="AF171" s="10">
        <v>0</v>
      </c>
      <c r="AG171" s="13"/>
      <c r="AH171" s="10">
        <v>0</v>
      </c>
      <c r="AI171" s="13"/>
      <c r="AJ171" s="23"/>
      <c r="AL171" s="42"/>
      <c r="AM171" s="42"/>
    </row>
    <row r="172" spans="2:64" x14ac:dyDescent="0.2">
      <c r="B172" s="26">
        <f t="shared" si="47"/>
        <v>106</v>
      </c>
      <c r="D172" s="1" t="s">
        <v>204</v>
      </c>
      <c r="F172" s="35">
        <v>0</v>
      </c>
      <c r="H172" s="17"/>
      <c r="J172" s="19"/>
      <c r="K172" s="29">
        <v>0</v>
      </c>
      <c r="L172" s="35">
        <f t="shared" si="46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W172" s="13"/>
      <c r="X172" s="10">
        <v>0</v>
      </c>
      <c r="Y172" s="13"/>
      <c r="Z172" s="10">
        <v>0</v>
      </c>
      <c r="AA172" s="10"/>
      <c r="AB172" s="10">
        <v>0</v>
      </c>
      <c r="AC172" s="13"/>
      <c r="AD172" s="10">
        <v>0</v>
      </c>
      <c r="AE172" s="13"/>
      <c r="AF172" s="10">
        <v>0</v>
      </c>
      <c r="AG172" s="13"/>
      <c r="AH172" s="10">
        <v>0</v>
      </c>
      <c r="AI172" s="13"/>
      <c r="AJ172" s="23"/>
      <c r="AL172" s="42"/>
      <c r="AM172" s="42"/>
    </row>
    <row r="173" spans="2:64" x14ac:dyDescent="0.2">
      <c r="B173" s="26">
        <f t="shared" si="47"/>
        <v>107</v>
      </c>
      <c r="D173" s="1" t="s">
        <v>205</v>
      </c>
      <c r="F173" s="35">
        <v>26870.623617239937</v>
      </c>
      <c r="H173" s="17"/>
      <c r="J173" s="19"/>
      <c r="K173" s="29">
        <v>0</v>
      </c>
      <c r="L173" s="35">
        <f t="shared" si="46"/>
        <v>26870.623617239937</v>
      </c>
      <c r="N173" s="26" t="s">
        <v>321</v>
      </c>
      <c r="O173" s="29">
        <v>11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W173" s="13"/>
      <c r="X173" s="10">
        <v>0</v>
      </c>
      <c r="Y173" s="13"/>
      <c r="Z173" s="10">
        <v>0</v>
      </c>
      <c r="AA173" s="10"/>
      <c r="AB173" s="10">
        <v>0</v>
      </c>
      <c r="AC173" s="13"/>
      <c r="AD173" s="10">
        <v>0</v>
      </c>
      <c r="AE173" s="13"/>
      <c r="AF173" s="10">
        <v>26870.623617239937</v>
      </c>
      <c r="AG173" s="13"/>
      <c r="AH173" s="10">
        <v>0</v>
      </c>
      <c r="AI173" s="13"/>
      <c r="AJ173" s="23"/>
      <c r="AL173" s="42"/>
      <c r="AM173" s="42"/>
    </row>
    <row r="174" spans="2:64" x14ac:dyDescent="0.2">
      <c r="B174" s="26">
        <f t="shared" si="47"/>
        <v>108</v>
      </c>
      <c r="D174" s="1" t="s">
        <v>206</v>
      </c>
      <c r="F174" s="35">
        <v>14283.139384300001</v>
      </c>
      <c r="H174" s="17"/>
      <c r="J174" s="19"/>
      <c r="K174" s="29">
        <v>0</v>
      </c>
      <c r="L174" s="35">
        <f t="shared" si="46"/>
        <v>14283.139384300001</v>
      </c>
      <c r="N174" s="26" t="s">
        <v>321</v>
      </c>
      <c r="O174" s="29">
        <v>11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W174" s="13"/>
      <c r="X174" s="10">
        <v>0</v>
      </c>
      <c r="Y174" s="13"/>
      <c r="Z174" s="10">
        <v>0</v>
      </c>
      <c r="AA174" s="10"/>
      <c r="AB174" s="10">
        <v>0</v>
      </c>
      <c r="AC174" s="13"/>
      <c r="AD174" s="10">
        <v>0</v>
      </c>
      <c r="AE174" s="13"/>
      <c r="AF174" s="10">
        <v>14283.139384300001</v>
      </c>
      <c r="AG174" s="13"/>
      <c r="AH174" s="10">
        <v>0</v>
      </c>
      <c r="AI174" s="13"/>
      <c r="AJ174" s="23"/>
      <c r="AL174" s="42"/>
      <c r="AM174" s="42"/>
    </row>
    <row r="175" spans="2:64" x14ac:dyDescent="0.2">
      <c r="B175" s="26">
        <f t="shared" si="47"/>
        <v>109</v>
      </c>
      <c r="D175" s="1" t="s">
        <v>207</v>
      </c>
      <c r="F175" s="35">
        <v>17761.652743977927</v>
      </c>
      <c r="H175" s="17"/>
      <c r="J175" s="19"/>
      <c r="K175" s="29">
        <v>0</v>
      </c>
      <c r="L175" s="35">
        <f t="shared" si="46"/>
        <v>17761.652743977927</v>
      </c>
      <c r="N175" s="26" t="s">
        <v>321</v>
      </c>
      <c r="O175" s="29">
        <v>11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W175" s="13"/>
      <c r="X175" s="10">
        <v>0</v>
      </c>
      <c r="Y175" s="13"/>
      <c r="Z175" s="10">
        <v>0</v>
      </c>
      <c r="AA175" s="10"/>
      <c r="AB175" s="10">
        <v>0</v>
      </c>
      <c r="AC175" s="13"/>
      <c r="AD175" s="10">
        <v>0</v>
      </c>
      <c r="AE175" s="13"/>
      <c r="AF175" s="10">
        <v>17761.652743977927</v>
      </c>
      <c r="AG175" s="13"/>
      <c r="AH175" s="10">
        <v>0</v>
      </c>
      <c r="AI175" s="13"/>
      <c r="AJ175" s="23"/>
      <c r="AL175" s="42"/>
      <c r="AM175" s="42"/>
    </row>
    <row r="176" spans="2:64" x14ac:dyDescent="0.2">
      <c r="B176" s="26">
        <f t="shared" si="47"/>
        <v>110</v>
      </c>
      <c r="D176" s="1" t="s">
        <v>208</v>
      </c>
      <c r="F176" s="35">
        <v>6017.1693334783249</v>
      </c>
      <c r="H176" s="17">
        <v>3019.5891666666666</v>
      </c>
      <c r="J176" s="19" t="s">
        <v>307</v>
      </c>
      <c r="K176" s="29">
        <v>14</v>
      </c>
      <c r="L176" s="35">
        <f t="shared" si="46"/>
        <v>2997.5801668116583</v>
      </c>
      <c r="N176" s="26" t="s">
        <v>325</v>
      </c>
      <c r="O176" s="29">
        <v>2</v>
      </c>
      <c r="P176" s="10">
        <v>0</v>
      </c>
      <c r="R176" s="10">
        <v>0</v>
      </c>
      <c r="S176" s="10"/>
      <c r="T176" s="10">
        <v>559.86422969329931</v>
      </c>
      <c r="U176" s="10"/>
      <c r="V176" s="10">
        <v>0</v>
      </c>
      <c r="W176" s="13"/>
      <c r="X176" s="10">
        <v>745.85620820414306</v>
      </c>
      <c r="Y176" s="13"/>
      <c r="Z176" s="10">
        <v>1067.1817442544775</v>
      </c>
      <c r="AA176" s="10"/>
      <c r="AB176" s="10">
        <v>536.08838942165892</v>
      </c>
      <c r="AC176" s="13"/>
      <c r="AD176" s="10">
        <v>3108.1787619047464</v>
      </c>
      <c r="AE176" s="13"/>
      <c r="AF176" s="10">
        <v>0</v>
      </c>
      <c r="AG176" s="13"/>
      <c r="AH176" s="10">
        <v>0</v>
      </c>
      <c r="AI176" s="13"/>
      <c r="AJ176" s="23"/>
      <c r="AL176" s="42"/>
      <c r="AM176" s="42"/>
    </row>
    <row r="177" spans="2:39" x14ac:dyDescent="0.2">
      <c r="AE177" s="13"/>
      <c r="AG177" s="13"/>
      <c r="AL177" s="42"/>
      <c r="AM177" s="42"/>
    </row>
    <row r="178" spans="2:39" x14ac:dyDescent="0.2">
      <c r="B178" s="26">
        <f>B176+1</f>
        <v>111</v>
      </c>
      <c r="D178" s="1" t="s">
        <v>209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559.86422969329931</v>
      </c>
      <c r="U178" s="10"/>
      <c r="V178" s="45">
        <f>SUM(V170:V176)</f>
        <v>0</v>
      </c>
      <c r="X178" s="45">
        <f>SUM(X170:X176)</f>
        <v>745.85620820414306</v>
      </c>
      <c r="Z178" s="45">
        <f>SUM(Z170:Z176)</f>
        <v>1067.1817442544775</v>
      </c>
      <c r="AB178" s="45">
        <f>SUM(AB170:AB176)</f>
        <v>536.08838942165892</v>
      </c>
      <c r="AD178" s="45">
        <f>SUM(AD170:AD176)</f>
        <v>3108.1787619047464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5"/>
      <c r="AL178" s="42"/>
      <c r="AM178" s="42"/>
    </row>
    <row r="179" spans="2:39" x14ac:dyDescent="0.2">
      <c r="S179" s="10"/>
      <c r="U179" s="10"/>
      <c r="AL179" s="42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49">
        <f>P164-P178</f>
        <v>311406.91405573947</v>
      </c>
      <c r="R180" s="49">
        <f>R164-R178</f>
        <v>57512.664971773804</v>
      </c>
      <c r="S180" s="10"/>
      <c r="T180" s="49">
        <f>T164-T178</f>
        <v>305683.4115939769</v>
      </c>
      <c r="U180" s="10"/>
      <c r="V180" s="49">
        <f>V164-V178</f>
        <v>216775.89918464422</v>
      </c>
      <c r="X180" s="49">
        <f>X164-X178</f>
        <v>407234.215351263</v>
      </c>
      <c r="Z180" s="49">
        <f>Z164-Z178</f>
        <v>582676.54740726517</v>
      </c>
      <c r="AB180" s="49">
        <f>AB164-AB178</f>
        <v>292701.90718221996</v>
      </c>
      <c r="AD180" s="49">
        <f>AD164-AD178</f>
        <v>45349.940922692113</v>
      </c>
      <c r="AF180" s="49">
        <f>AF164-AF178</f>
        <v>161677.69672893215</v>
      </c>
      <c r="AH180" s="49">
        <f>AH164-AH178</f>
        <v>18339.883386175716</v>
      </c>
      <c r="AJ180" s="5"/>
      <c r="AL180" s="42"/>
      <c r="AM180" s="42"/>
    </row>
    <row r="181" spans="2:39" ht="13.5" thickTop="1" x14ac:dyDescent="0.2">
      <c r="D181" s="1" t="s">
        <v>210</v>
      </c>
    </row>
    <row r="182" spans="2:39" x14ac:dyDescent="0.2">
      <c r="V182" s="5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38" fitToHeight="0" orientation="landscape" blackAndWhite="1" horizontalDpi="1200" verticalDpi="1200" r:id="rId1"/>
  <headerFooter>
    <oddHeader xml:space="preserve">&amp;R&amp;"Arial,Regular"&amp;10Filed: 2025-02-28
EB-2025-0064
Phase 3 Exhibit 7
Tab 3
Schedule 6
Attachment 7
Page &amp;P of &amp;N
</oddHeader>
  </headerFooter>
  <rowBreaks count="4" manualBreakCount="4">
    <brk id="58" max="33" man="1"/>
    <brk id="111" max="33" man="1"/>
    <brk id="166" max="33" man="1"/>
    <brk id="183" max="35" man="1"/>
  </rowBreaks>
  <colBreaks count="1" manualBreakCount="1">
    <brk id="15" max="1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A1:U58"/>
  <sheetViews>
    <sheetView view="pageBreakPreview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20.140625" style="6" customWidth="1"/>
    <col min="7" max="7" width="1.7109375" style="6" customWidth="1"/>
    <col min="8" max="8" width="17.140625" style="6" customWidth="1"/>
    <col min="9" max="9" width="1.7109375" style="6" customWidth="1"/>
    <col min="10" max="10" width="25.42578125" style="19" customWidth="1"/>
    <col min="11" max="11" width="1.7109375" style="28" customWidth="1"/>
    <col min="12" max="12" width="17.140625" style="6" customWidth="1"/>
    <col min="13" max="13" width="1.7109375" style="124" customWidth="1"/>
    <col min="14" max="14" width="20" style="19" customWidth="1"/>
    <col min="15" max="15" width="1.7109375" style="28" customWidth="1"/>
    <col min="16" max="19" width="12.85546875" style="6" customWidth="1"/>
    <col min="20" max="20" width="14.7109375" style="6" customWidth="1"/>
    <col min="21" max="21" width="11.28515625" style="6" bestFit="1" customWidth="1"/>
    <col min="22" max="16384" width="9.140625" style="6"/>
  </cols>
  <sheetData>
    <row r="1" spans="1:21" ht="58.9" customHeight="1" x14ac:dyDescent="0.2"/>
    <row r="2" spans="1:21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1" ht="14.45" customHeight="1" x14ac:dyDescent="0.2">
      <c r="A3" s="245" t="s">
        <v>326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</row>
    <row r="5" spans="1:21" x14ac:dyDescent="0.2">
      <c r="F5" s="19" t="s">
        <v>327</v>
      </c>
    </row>
    <row r="6" spans="1:21" x14ac:dyDescent="0.2">
      <c r="A6" s="19" t="s">
        <v>3</v>
      </c>
      <c r="D6" s="19" t="s">
        <v>327</v>
      </c>
      <c r="F6" s="19" t="s">
        <v>7</v>
      </c>
      <c r="H6" s="19" t="s">
        <v>328</v>
      </c>
      <c r="J6" s="19" t="s">
        <v>329</v>
      </c>
      <c r="K6" s="29"/>
      <c r="L6" s="19" t="s">
        <v>330</v>
      </c>
      <c r="N6" s="19" t="s">
        <v>88</v>
      </c>
      <c r="P6" s="246" t="s">
        <v>331</v>
      </c>
      <c r="Q6" s="246"/>
      <c r="R6" s="246"/>
      <c r="S6" s="246"/>
      <c r="T6" s="246"/>
    </row>
    <row r="7" spans="1:21" x14ac:dyDescent="0.2">
      <c r="A7" s="18" t="s">
        <v>5</v>
      </c>
      <c r="B7" s="117" t="s">
        <v>6</v>
      </c>
      <c r="D7" s="18" t="s">
        <v>332</v>
      </c>
      <c r="F7" s="18" t="s">
        <v>333</v>
      </c>
      <c r="H7" s="18" t="s">
        <v>86</v>
      </c>
      <c r="J7" s="18" t="s">
        <v>89</v>
      </c>
      <c r="K7" s="29"/>
      <c r="L7" s="18" t="s">
        <v>334</v>
      </c>
      <c r="N7" s="18" t="s">
        <v>89</v>
      </c>
      <c r="P7" s="116" t="s">
        <v>335</v>
      </c>
      <c r="Q7" s="116" t="s">
        <v>336</v>
      </c>
      <c r="R7" s="116" t="s">
        <v>337</v>
      </c>
      <c r="S7" s="116" t="s">
        <v>338</v>
      </c>
      <c r="T7" s="18" t="s">
        <v>339</v>
      </c>
    </row>
    <row r="8" spans="1:21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P8" s="119" t="s">
        <v>66</v>
      </c>
      <c r="Q8" s="119" t="s">
        <v>67</v>
      </c>
      <c r="R8" s="119" t="s">
        <v>68</v>
      </c>
      <c r="S8" s="119" t="s">
        <v>69</v>
      </c>
      <c r="T8" s="19" t="s">
        <v>70</v>
      </c>
    </row>
    <row r="9" spans="1:21" x14ac:dyDescent="0.2">
      <c r="D9" s="119"/>
      <c r="F9" s="119"/>
      <c r="H9" s="119"/>
      <c r="J9" s="119"/>
      <c r="L9" s="119"/>
      <c r="N9" s="119"/>
      <c r="P9" s="125">
        <v>4</v>
      </c>
      <c r="Q9" s="125">
        <v>6</v>
      </c>
      <c r="R9" s="125">
        <v>8</v>
      </c>
      <c r="S9" s="125">
        <v>10</v>
      </c>
      <c r="T9" s="29">
        <v>12</v>
      </c>
    </row>
    <row r="10" spans="1:21" x14ac:dyDescent="0.2">
      <c r="B10" s="11" t="s">
        <v>340</v>
      </c>
      <c r="P10" s="124"/>
      <c r="Q10" s="124"/>
      <c r="R10" s="124"/>
      <c r="S10" s="124"/>
      <c r="T10" s="124"/>
    </row>
    <row r="11" spans="1:21" x14ac:dyDescent="0.2">
      <c r="A11" s="19">
        <v>1</v>
      </c>
      <c r="B11" s="6" t="s">
        <v>341</v>
      </c>
      <c r="D11" s="17">
        <v>1878311.1040714213</v>
      </c>
      <c r="E11" s="17"/>
      <c r="F11" s="17">
        <v>1878311.1040714213</v>
      </c>
      <c r="K11" s="28">
        <v>0</v>
      </c>
      <c r="L11" s="17">
        <f>F11-H11</f>
        <v>1878311.1040714213</v>
      </c>
      <c r="N11" s="19" t="s">
        <v>342</v>
      </c>
      <c r="O11" s="28">
        <v>2</v>
      </c>
      <c r="P11" s="13">
        <v>104134.65440462345</v>
      </c>
      <c r="Q11" s="13">
        <v>171281.42699551882</v>
      </c>
      <c r="R11" s="13">
        <v>999739.77360232756</v>
      </c>
      <c r="S11" s="13">
        <v>603155.24906895147</v>
      </c>
      <c r="T11" s="13">
        <v>0</v>
      </c>
      <c r="U11" s="35"/>
    </row>
    <row r="12" spans="1:21" x14ac:dyDescent="0.2">
      <c r="A12" s="19">
        <f>A11+1</f>
        <v>2</v>
      </c>
      <c r="B12" s="6" t="s">
        <v>343</v>
      </c>
      <c r="D12" s="17">
        <v>161486.41315728414</v>
      </c>
      <c r="E12" s="17"/>
      <c r="F12" s="17">
        <v>153599.23567205007</v>
      </c>
      <c r="H12" s="17"/>
      <c r="K12" s="28">
        <v>0</v>
      </c>
      <c r="L12" s="17">
        <f t="shared" ref="L12:L16" si="0">F12-H12</f>
        <v>153599.23567205007</v>
      </c>
      <c r="N12" s="19" t="s">
        <v>344</v>
      </c>
      <c r="O12" s="28">
        <v>5</v>
      </c>
      <c r="P12" s="13">
        <v>26185.896049534473</v>
      </c>
      <c r="Q12" s="13">
        <v>113132.98568058645</v>
      </c>
      <c r="R12" s="13">
        <v>14280.353941929143</v>
      </c>
      <c r="S12" s="13">
        <v>0</v>
      </c>
      <c r="T12" s="13">
        <v>0</v>
      </c>
      <c r="U12" s="35"/>
    </row>
    <row r="13" spans="1:21" x14ac:dyDescent="0.2">
      <c r="A13" s="19">
        <f t="shared" ref="A13:A17" si="1">A12+1</f>
        <v>3</v>
      </c>
      <c r="B13" s="6" t="s">
        <v>345</v>
      </c>
      <c r="D13" s="17">
        <v>40328.527901042762</v>
      </c>
      <c r="E13" s="17"/>
      <c r="F13" s="17">
        <v>40328.527901042762</v>
      </c>
      <c r="K13" s="28">
        <v>0</v>
      </c>
      <c r="L13" s="17">
        <f t="shared" si="0"/>
        <v>40328.527901042762</v>
      </c>
      <c r="N13" s="19" t="s">
        <v>346</v>
      </c>
      <c r="O13" s="28">
        <v>11</v>
      </c>
      <c r="P13" s="13">
        <v>1935.8745702546512</v>
      </c>
      <c r="Q13" s="13">
        <v>4921.5952390358507</v>
      </c>
      <c r="R13" s="13">
        <v>19702.407862062744</v>
      </c>
      <c r="S13" s="13">
        <v>13768.650229689516</v>
      </c>
      <c r="T13" s="13">
        <v>0</v>
      </c>
      <c r="U13" s="35"/>
    </row>
    <row r="14" spans="1:21" x14ac:dyDescent="0.2">
      <c r="A14" s="19">
        <f t="shared" si="1"/>
        <v>4</v>
      </c>
      <c r="B14" s="6" t="s">
        <v>347</v>
      </c>
      <c r="D14" s="17">
        <v>152523.42553920622</v>
      </c>
      <c r="E14" s="17"/>
      <c r="F14" s="17">
        <v>145074.01041898847</v>
      </c>
      <c r="H14" s="17">
        <v>-7449.4151202177381</v>
      </c>
      <c r="J14" s="19" t="s">
        <v>348</v>
      </c>
      <c r="K14" s="28">
        <v>17</v>
      </c>
      <c r="L14" s="17">
        <f t="shared" si="0"/>
        <v>152523.42553920622</v>
      </c>
      <c r="N14" s="19" t="s">
        <v>349</v>
      </c>
      <c r="O14" s="28">
        <v>14</v>
      </c>
      <c r="P14" s="13">
        <v>15139.615264700324</v>
      </c>
      <c r="Q14" s="13">
        <v>89300.663327457907</v>
      </c>
      <c r="R14" s="13">
        <v>39490.1454202729</v>
      </c>
      <c r="S14" s="13">
        <v>1143.5864065573767</v>
      </c>
      <c r="T14" s="13">
        <v>0</v>
      </c>
      <c r="U14" s="35"/>
    </row>
    <row r="15" spans="1:21" x14ac:dyDescent="0.2">
      <c r="A15" s="19">
        <f t="shared" si="1"/>
        <v>5</v>
      </c>
      <c r="B15" s="6" t="s">
        <v>350</v>
      </c>
      <c r="D15" s="17">
        <v>14888.543237034275</v>
      </c>
      <c r="E15" s="17"/>
      <c r="F15" s="17">
        <v>14888.543237034275</v>
      </c>
      <c r="K15" s="28">
        <v>0</v>
      </c>
      <c r="L15" s="17">
        <f t="shared" si="0"/>
        <v>14888.543237034275</v>
      </c>
      <c r="N15" s="19" t="s">
        <v>351</v>
      </c>
      <c r="O15" s="28">
        <v>20</v>
      </c>
      <c r="P15" s="13">
        <v>2349.3688172958259</v>
      </c>
      <c r="Q15" s="13">
        <v>11975.321647742401</v>
      </c>
      <c r="R15" s="13">
        <v>442.02141430753238</v>
      </c>
      <c r="S15" s="13">
        <v>121.83135768851581</v>
      </c>
      <c r="T15" s="13">
        <v>0</v>
      </c>
      <c r="U15" s="35"/>
    </row>
    <row r="16" spans="1:21" x14ac:dyDescent="0.2">
      <c r="A16" s="19">
        <f t="shared" si="1"/>
        <v>6</v>
      </c>
      <c r="B16" s="6" t="s">
        <v>219</v>
      </c>
      <c r="D16" s="17">
        <v>20855.923243351954</v>
      </c>
      <c r="E16" s="17"/>
      <c r="F16" s="17">
        <v>15491.673288166032</v>
      </c>
      <c r="K16" s="28">
        <v>0</v>
      </c>
      <c r="L16" s="17">
        <f t="shared" si="0"/>
        <v>15491.673288166032</v>
      </c>
      <c r="N16" s="19" t="s">
        <v>352</v>
      </c>
      <c r="O16" s="28">
        <v>23</v>
      </c>
      <c r="P16" s="13">
        <v>925.77960019655279</v>
      </c>
      <c r="Q16" s="13">
        <v>1924.0140421745807</v>
      </c>
      <c r="R16" s="13">
        <v>8076.0953103693046</v>
      </c>
      <c r="S16" s="13">
        <v>4565.7843354255947</v>
      </c>
      <c r="T16" s="13">
        <v>0</v>
      </c>
      <c r="U16" s="35"/>
    </row>
    <row r="17" spans="1:21" x14ac:dyDescent="0.2">
      <c r="A17" s="19">
        <f t="shared" si="1"/>
        <v>7</v>
      </c>
      <c r="B17" s="6" t="s">
        <v>353</v>
      </c>
      <c r="D17" s="37">
        <f>SUM(D11:D16)</f>
        <v>2268393.9371493403</v>
      </c>
      <c r="E17" s="17"/>
      <c r="F17" s="37">
        <f>SUM(F11:F16)</f>
        <v>2247693.094588703</v>
      </c>
      <c r="H17" s="37">
        <f>SUM(H11:H16)</f>
        <v>-7449.4151202177381</v>
      </c>
      <c r="L17" s="36">
        <f>SUM(L11:L16)</f>
        <v>2255142.5097089205</v>
      </c>
      <c r="P17" s="36">
        <f t="shared" ref="P17:T17" si="2">SUM(P11:P16)</f>
        <v>150671.18870660526</v>
      </c>
      <c r="Q17" s="36">
        <f t="shared" si="2"/>
        <v>392536.006932516</v>
      </c>
      <c r="R17" s="36">
        <f t="shared" si="2"/>
        <v>1081730.7975512694</v>
      </c>
      <c r="S17" s="36">
        <f t="shared" si="2"/>
        <v>622755.10139831249</v>
      </c>
      <c r="T17" s="36">
        <f t="shared" si="2"/>
        <v>0</v>
      </c>
      <c r="U17" s="35"/>
    </row>
    <row r="18" spans="1:21" x14ac:dyDescent="0.2">
      <c r="D18" s="17"/>
      <c r="E18" s="17"/>
      <c r="F18" s="17"/>
      <c r="P18" s="17" t="s">
        <v>224</v>
      </c>
      <c r="Q18" s="17"/>
      <c r="R18" s="17"/>
      <c r="S18" s="17"/>
      <c r="U18" s="35"/>
    </row>
    <row r="19" spans="1:21" x14ac:dyDescent="0.2">
      <c r="B19" s="11" t="s">
        <v>354</v>
      </c>
      <c r="D19" s="17"/>
      <c r="E19" s="17"/>
      <c r="F19" s="17"/>
      <c r="P19" s="17"/>
      <c r="Q19" s="17"/>
      <c r="R19" s="17"/>
      <c r="S19" s="17"/>
      <c r="U19" s="35"/>
    </row>
    <row r="20" spans="1:21" x14ac:dyDescent="0.2">
      <c r="A20" s="19">
        <f>A17+1</f>
        <v>8</v>
      </c>
      <c r="B20" s="6" t="s">
        <v>355</v>
      </c>
      <c r="D20" s="17">
        <v>106265.51371986589</v>
      </c>
      <c r="E20" s="17"/>
      <c r="F20" s="17">
        <v>106265.51371986589</v>
      </c>
      <c r="K20" s="28">
        <v>0</v>
      </c>
      <c r="L20" s="17">
        <f t="shared" ref="L20:L23" si="3">F20-H20</f>
        <v>106265.51371986589</v>
      </c>
      <c r="N20" s="19" t="s">
        <v>346</v>
      </c>
      <c r="O20" s="28">
        <v>11</v>
      </c>
      <c r="P20" s="13">
        <v>5101.0219418402321</v>
      </c>
      <c r="Q20" s="13">
        <v>12968.384258426349</v>
      </c>
      <c r="R20" s="13">
        <v>51915.767868290728</v>
      </c>
      <c r="S20" s="13">
        <v>36280.339651308575</v>
      </c>
      <c r="T20" s="13">
        <v>0</v>
      </c>
      <c r="U20" s="35"/>
    </row>
    <row r="21" spans="1:21" x14ac:dyDescent="0.2">
      <c r="A21" s="19">
        <f>A20+1</f>
        <v>9</v>
      </c>
      <c r="B21" s="6" t="s">
        <v>356</v>
      </c>
      <c r="D21" s="17">
        <v>67317.433307812898</v>
      </c>
      <c r="E21" s="17"/>
      <c r="F21" s="17">
        <v>67317.433307812898</v>
      </c>
      <c r="H21" s="17">
        <v>28256.55440729922</v>
      </c>
      <c r="J21" s="19" t="s">
        <v>357</v>
      </c>
      <c r="K21" s="28">
        <v>31</v>
      </c>
      <c r="L21" s="17">
        <f t="shared" si="3"/>
        <v>39060.878900513679</v>
      </c>
      <c r="N21" s="19" t="s">
        <v>358</v>
      </c>
      <c r="O21" s="28">
        <v>28</v>
      </c>
      <c r="P21" s="13">
        <v>3863.9665780486594</v>
      </c>
      <c r="Q21" s="13">
        <v>7991.6606780155162</v>
      </c>
      <c r="R21" s="13">
        <v>33007.877061347448</v>
      </c>
      <c r="S21" s="13">
        <v>22453.928990401277</v>
      </c>
      <c r="T21" s="13">
        <v>0</v>
      </c>
      <c r="U21" s="35"/>
    </row>
    <row r="22" spans="1:21" x14ac:dyDescent="0.2">
      <c r="A22" s="19">
        <f t="shared" ref="A22:A24" si="4">A21+1</f>
        <v>10</v>
      </c>
      <c r="B22" s="6" t="s">
        <v>359</v>
      </c>
      <c r="D22" s="17">
        <v>5768.9625818688937</v>
      </c>
      <c r="E22" s="17"/>
      <c r="F22" s="17">
        <v>5768.9625818688937</v>
      </c>
      <c r="K22" s="28">
        <v>0</v>
      </c>
      <c r="L22" s="17">
        <f t="shared" si="3"/>
        <v>5768.9625818688937</v>
      </c>
      <c r="N22" s="19" t="s">
        <v>360</v>
      </c>
      <c r="O22" s="28">
        <v>34</v>
      </c>
      <c r="P22" s="13">
        <v>290.91065568303998</v>
      </c>
      <c r="Q22" s="13">
        <v>649.79262172650056</v>
      </c>
      <c r="R22" s="13">
        <v>2815.4737924964584</v>
      </c>
      <c r="S22" s="13">
        <v>1552.727668972055</v>
      </c>
      <c r="T22" s="13">
        <v>460.05784299084002</v>
      </c>
      <c r="U22" s="35"/>
    </row>
    <row r="23" spans="1:21" x14ac:dyDescent="0.2">
      <c r="A23" s="19">
        <f t="shared" si="4"/>
        <v>11</v>
      </c>
      <c r="B23" s="6" t="s">
        <v>361</v>
      </c>
      <c r="D23" s="17">
        <v>14135.587472300971</v>
      </c>
      <c r="E23" s="17"/>
      <c r="F23" s="17">
        <v>14135.587472300971</v>
      </c>
      <c r="K23" s="28">
        <v>0</v>
      </c>
      <c r="L23" s="17">
        <f t="shared" si="3"/>
        <v>14135.587472300971</v>
      </c>
      <c r="N23" s="19" t="s">
        <v>362</v>
      </c>
      <c r="O23" s="28">
        <v>37</v>
      </c>
      <c r="P23" s="13">
        <v>656.84290940717995</v>
      </c>
      <c r="Q23" s="13">
        <v>1507.1905487294528</v>
      </c>
      <c r="R23" s="13">
        <v>6717.7666581869134</v>
      </c>
      <c r="S23" s="13">
        <v>5253.7873559774252</v>
      </c>
      <c r="T23" s="13">
        <v>0</v>
      </c>
      <c r="U23" s="35"/>
    </row>
    <row r="24" spans="1:21" x14ac:dyDescent="0.2">
      <c r="A24" s="19">
        <f t="shared" si="4"/>
        <v>12</v>
      </c>
      <c r="B24" s="6" t="s">
        <v>363</v>
      </c>
      <c r="D24" s="36">
        <f>SUM(D20:D23)</f>
        <v>193487.49708184865</v>
      </c>
      <c r="F24" s="36">
        <f>SUM(F20:F23)</f>
        <v>193487.49708184865</v>
      </c>
      <c r="H24" s="36">
        <f>SUM(H20:H23)</f>
        <v>28256.55440729922</v>
      </c>
      <c r="J24" s="121"/>
      <c r="L24" s="36">
        <f>SUM(L20:L23)</f>
        <v>165230.94267454944</v>
      </c>
      <c r="P24" s="36">
        <f t="shared" ref="P24:T24" si="5">SUM(P20:P23)</f>
        <v>9912.7420849791106</v>
      </c>
      <c r="Q24" s="36">
        <f t="shared" si="5"/>
        <v>23117.028106897822</v>
      </c>
      <c r="R24" s="36">
        <f t="shared" si="5"/>
        <v>94456.885380321546</v>
      </c>
      <c r="S24" s="36">
        <f t="shared" si="5"/>
        <v>65540.783666659336</v>
      </c>
      <c r="T24" s="36">
        <f t="shared" si="5"/>
        <v>460.05784299084002</v>
      </c>
      <c r="U24" s="35"/>
    </row>
    <row r="25" spans="1:21" x14ac:dyDescent="0.2">
      <c r="D25" s="35"/>
      <c r="P25" s="17"/>
      <c r="Q25" s="17"/>
      <c r="R25" s="17"/>
      <c r="S25" s="17"/>
      <c r="U25" s="35"/>
    </row>
    <row r="26" spans="1:21" x14ac:dyDescent="0.2">
      <c r="B26" s="11" t="s">
        <v>364</v>
      </c>
      <c r="P26" s="17"/>
      <c r="Q26" s="17"/>
      <c r="R26" s="17"/>
      <c r="S26" s="17"/>
      <c r="U26" s="35"/>
    </row>
    <row r="27" spans="1:21" x14ac:dyDescent="0.2">
      <c r="A27" s="19">
        <f>A24+1</f>
        <v>13</v>
      </c>
      <c r="B27" s="6" t="s">
        <v>365</v>
      </c>
      <c r="D27" s="17">
        <v>12889.72691135346</v>
      </c>
      <c r="E27" s="17"/>
      <c r="F27" s="17">
        <v>12889.72691135346</v>
      </c>
      <c r="K27" s="28">
        <v>0</v>
      </c>
      <c r="L27" s="17">
        <f t="shared" ref="L27:L33" si="6">F27-H27</f>
        <v>12889.72691135346</v>
      </c>
      <c r="N27" s="19" t="s">
        <v>366</v>
      </c>
      <c r="O27" s="28">
        <v>42</v>
      </c>
      <c r="P27" s="13">
        <v>346.5529100443411</v>
      </c>
      <c r="Q27" s="13">
        <v>680.84397829023101</v>
      </c>
      <c r="R27" s="13">
        <v>4378.0550073051263</v>
      </c>
      <c r="S27" s="13">
        <v>2801.1189262642138</v>
      </c>
      <c r="T27" s="13">
        <v>4683.1560894495497</v>
      </c>
      <c r="U27" s="35"/>
    </row>
    <row r="28" spans="1:21" x14ac:dyDescent="0.2">
      <c r="A28" s="19">
        <f>A27+1</f>
        <v>14</v>
      </c>
      <c r="B28" s="6" t="s">
        <v>367</v>
      </c>
      <c r="D28" s="17">
        <v>1418.3718363261082</v>
      </c>
      <c r="E28" s="17"/>
      <c r="F28" s="17">
        <v>1418.3718363261082</v>
      </c>
      <c r="K28" s="28">
        <v>0</v>
      </c>
      <c r="L28" s="17">
        <f t="shared" si="6"/>
        <v>1418.3718363261082</v>
      </c>
      <c r="N28" s="19" t="s">
        <v>368</v>
      </c>
      <c r="O28" s="28">
        <v>45</v>
      </c>
      <c r="P28" s="13">
        <v>0</v>
      </c>
      <c r="Q28" s="13">
        <v>135.75366221986272</v>
      </c>
      <c r="R28" s="13">
        <v>0</v>
      </c>
      <c r="S28" s="13">
        <v>286.05282800224472</v>
      </c>
      <c r="T28" s="13">
        <v>996.5653461040007</v>
      </c>
      <c r="U28" s="35"/>
    </row>
    <row r="29" spans="1:21" x14ac:dyDescent="0.2">
      <c r="A29" s="19">
        <f t="shared" ref="A29:A34" si="7">A28+1</f>
        <v>15</v>
      </c>
      <c r="B29" s="6" t="s">
        <v>369</v>
      </c>
      <c r="D29" s="17">
        <v>46033.650718814592</v>
      </c>
      <c r="E29" s="17"/>
      <c r="F29" s="17">
        <v>46033.650718814592</v>
      </c>
      <c r="K29" s="28">
        <v>0</v>
      </c>
      <c r="L29" s="17">
        <f t="shared" si="6"/>
        <v>46033.650718814592</v>
      </c>
      <c r="N29" s="19" t="s">
        <v>370</v>
      </c>
      <c r="O29" s="28">
        <v>48</v>
      </c>
      <c r="P29" s="13">
        <v>2246.1107744661963</v>
      </c>
      <c r="Q29" s="13">
        <v>3729.0491885373312</v>
      </c>
      <c r="R29" s="13">
        <v>16407.221259188133</v>
      </c>
      <c r="S29" s="13">
        <v>0</v>
      </c>
      <c r="T29" s="13">
        <v>23651.269496622928</v>
      </c>
      <c r="U29" s="35"/>
    </row>
    <row r="30" spans="1:21" x14ac:dyDescent="0.2">
      <c r="A30" s="19">
        <f t="shared" si="7"/>
        <v>16</v>
      </c>
      <c r="B30" s="6" t="s">
        <v>371</v>
      </c>
      <c r="D30" s="17">
        <v>229743.82612937456</v>
      </c>
      <c r="E30" s="17"/>
      <c r="F30" s="17">
        <v>229743.82612937456</v>
      </c>
      <c r="K30" s="28">
        <v>0</v>
      </c>
      <c r="L30" s="17">
        <f t="shared" si="6"/>
        <v>229743.82612937456</v>
      </c>
      <c r="N30" s="19" t="s">
        <v>372</v>
      </c>
      <c r="O30" s="28">
        <v>51</v>
      </c>
      <c r="P30" s="13">
        <v>7589.6494557717006</v>
      </c>
      <c r="Q30" s="13">
        <v>14504.394933281677</v>
      </c>
      <c r="R30" s="13">
        <v>95881.182470175889</v>
      </c>
      <c r="S30" s="13">
        <v>45205.240605894047</v>
      </c>
      <c r="T30" s="13">
        <v>66563.358664251267</v>
      </c>
      <c r="U30" s="35"/>
    </row>
    <row r="31" spans="1:21" x14ac:dyDescent="0.2">
      <c r="A31" s="19">
        <f t="shared" si="7"/>
        <v>17</v>
      </c>
      <c r="B31" s="6" t="s">
        <v>373</v>
      </c>
      <c r="D31" s="17">
        <v>30569.722628306641</v>
      </c>
      <c r="E31" s="17"/>
      <c r="F31" s="17">
        <v>30569.722628306641</v>
      </c>
      <c r="K31" s="28">
        <v>0</v>
      </c>
      <c r="L31" s="17">
        <f t="shared" si="6"/>
        <v>30569.722628306641</v>
      </c>
      <c r="N31" s="19" t="s">
        <v>374</v>
      </c>
      <c r="O31" s="28">
        <v>54</v>
      </c>
      <c r="P31" s="13">
        <v>0</v>
      </c>
      <c r="Q31" s="13">
        <v>0</v>
      </c>
      <c r="R31" s="13">
        <v>12227.889051322658</v>
      </c>
      <c r="S31" s="13">
        <v>0</v>
      </c>
      <c r="T31" s="13">
        <v>18341.833576983983</v>
      </c>
      <c r="U31" s="35"/>
    </row>
    <row r="32" spans="1:21" x14ac:dyDescent="0.2">
      <c r="A32" s="19">
        <f t="shared" si="7"/>
        <v>18</v>
      </c>
      <c r="B32" s="6" t="s">
        <v>375</v>
      </c>
      <c r="D32" s="17">
        <v>53148.309605428803</v>
      </c>
      <c r="E32" s="17"/>
      <c r="F32" s="17">
        <v>53148.309605428803</v>
      </c>
      <c r="K32" s="28">
        <v>0</v>
      </c>
      <c r="L32" s="17">
        <f t="shared" si="6"/>
        <v>53148.309605428803</v>
      </c>
      <c r="N32" s="19" t="s">
        <v>376</v>
      </c>
      <c r="O32" s="28">
        <v>57</v>
      </c>
      <c r="P32" s="13">
        <v>0</v>
      </c>
      <c r="Q32" s="13">
        <v>0</v>
      </c>
      <c r="R32" s="13">
        <v>0</v>
      </c>
      <c r="S32" s="13">
        <v>53148.309605428803</v>
      </c>
      <c r="T32" s="13">
        <v>0</v>
      </c>
      <c r="U32" s="35"/>
    </row>
    <row r="33" spans="1:21" x14ac:dyDescent="0.2">
      <c r="A33" s="19">
        <f t="shared" si="7"/>
        <v>19</v>
      </c>
      <c r="B33" s="6" t="s">
        <v>377</v>
      </c>
      <c r="D33" s="17">
        <v>29913.696260682678</v>
      </c>
      <c r="E33" s="17"/>
      <c r="F33" s="17">
        <v>29913.696260682678</v>
      </c>
      <c r="H33" s="17">
        <v>18533.95038585359</v>
      </c>
      <c r="J33" s="19" t="s">
        <v>378</v>
      </c>
      <c r="K33" s="28">
        <v>60</v>
      </c>
      <c r="L33" s="17">
        <f t="shared" si="6"/>
        <v>11379.745874829088</v>
      </c>
      <c r="N33" s="19" t="s">
        <v>379</v>
      </c>
      <c r="O33" s="28">
        <v>63</v>
      </c>
      <c r="P33" s="13">
        <v>664.44573542758917</v>
      </c>
      <c r="Q33" s="13">
        <v>870.27888791545456</v>
      </c>
      <c r="R33" s="13">
        <v>3042.5878118569563</v>
      </c>
      <c r="S33" s="13">
        <v>4680.2587595675122</v>
      </c>
      <c r="T33" s="13">
        <v>20656.12506591517</v>
      </c>
      <c r="U33" s="35"/>
    </row>
    <row r="34" spans="1:21" x14ac:dyDescent="0.2">
      <c r="A34" s="19">
        <f t="shared" si="7"/>
        <v>20</v>
      </c>
      <c r="B34" s="6" t="s">
        <v>380</v>
      </c>
      <c r="D34" s="36">
        <f>SUM(D27:D33)</f>
        <v>403717.30409028684</v>
      </c>
      <c r="F34" s="36">
        <f>SUM(F27:F33)</f>
        <v>403717.30409028684</v>
      </c>
      <c r="H34" s="36">
        <f>SUM(H27:H33)</f>
        <v>18533.95038585359</v>
      </c>
      <c r="L34" s="36">
        <f>SUM(L27:L33)</f>
        <v>385183.35370443325</v>
      </c>
      <c r="P34" s="36">
        <f t="shared" ref="P34:T34" si="8">SUM(P27:P33)</f>
        <v>10846.758875709827</v>
      </c>
      <c r="Q34" s="36">
        <f t="shared" si="8"/>
        <v>19920.320650244557</v>
      </c>
      <c r="R34" s="36">
        <f t="shared" si="8"/>
        <v>131936.93559984877</v>
      </c>
      <c r="S34" s="36">
        <f t="shared" si="8"/>
        <v>106120.98072515681</v>
      </c>
      <c r="T34" s="36">
        <f t="shared" si="8"/>
        <v>134892.3082393269</v>
      </c>
      <c r="U34" s="35"/>
    </row>
    <row r="35" spans="1:21" x14ac:dyDescent="0.2">
      <c r="D35" s="35"/>
      <c r="P35" s="17"/>
      <c r="Q35" s="17"/>
      <c r="R35" s="17"/>
      <c r="S35" s="17"/>
    </row>
    <row r="36" spans="1:21" x14ac:dyDescent="0.2">
      <c r="B36" s="11" t="s">
        <v>381</v>
      </c>
      <c r="P36" s="17"/>
      <c r="Q36" s="17"/>
      <c r="R36" s="17"/>
      <c r="S36" s="17"/>
    </row>
    <row r="37" spans="1:21" x14ac:dyDescent="0.2">
      <c r="A37" s="19">
        <f>A34+1</f>
        <v>21</v>
      </c>
      <c r="B37" s="6" t="s">
        <v>382</v>
      </c>
      <c r="D37" s="17">
        <v>311406.91405573947</v>
      </c>
      <c r="E37" s="17">
        <v>0</v>
      </c>
      <c r="F37" s="17">
        <v>311406.91405573947</v>
      </c>
      <c r="G37" s="17"/>
      <c r="H37" s="17"/>
      <c r="I37" s="17"/>
      <c r="J37" s="122"/>
      <c r="K37" s="17"/>
      <c r="L37" s="17">
        <v>311406.91405573947</v>
      </c>
      <c r="P37" s="17"/>
      <c r="Q37" s="17"/>
      <c r="R37" s="17"/>
      <c r="S37" s="17"/>
    </row>
    <row r="38" spans="1:21" x14ac:dyDescent="0.2">
      <c r="A38" s="19">
        <f>A37+1</f>
        <v>22</v>
      </c>
      <c r="B38" s="6" t="s">
        <v>383</v>
      </c>
      <c r="D38" s="17">
        <v>57512.664971773804</v>
      </c>
      <c r="E38" s="17">
        <v>0</v>
      </c>
      <c r="F38" s="17">
        <v>57512.664971773804</v>
      </c>
      <c r="G38" s="17"/>
      <c r="H38" s="17"/>
      <c r="I38" s="17"/>
      <c r="J38" s="122"/>
      <c r="K38" s="17"/>
      <c r="L38" s="17">
        <v>57512.664971773804</v>
      </c>
      <c r="P38" s="17"/>
      <c r="Q38" s="17"/>
      <c r="R38" s="17"/>
      <c r="S38" s="17"/>
    </row>
    <row r="39" spans="1:21" x14ac:dyDescent="0.2">
      <c r="A39" s="19">
        <f t="shared" ref="A39:A52" si="9">A38+1</f>
        <v>23</v>
      </c>
      <c r="B39" s="6" t="s">
        <v>384</v>
      </c>
      <c r="D39" s="17">
        <v>306243.27582367021</v>
      </c>
      <c r="E39" s="17">
        <v>0</v>
      </c>
      <c r="F39" s="17">
        <v>305683.4115939769</v>
      </c>
      <c r="G39" s="17"/>
      <c r="H39" s="17"/>
      <c r="I39" s="17"/>
      <c r="J39" s="122"/>
      <c r="K39" s="17"/>
      <c r="L39" s="17">
        <v>305683.4115939769</v>
      </c>
      <c r="P39" s="17"/>
      <c r="Q39" s="17"/>
      <c r="R39" s="17"/>
      <c r="S39" s="17"/>
    </row>
    <row r="40" spans="1:21" x14ac:dyDescent="0.2">
      <c r="B40" s="6" t="s">
        <v>385</v>
      </c>
      <c r="D40" s="17"/>
      <c r="E40" s="17"/>
      <c r="F40" s="17"/>
      <c r="G40" s="17"/>
      <c r="H40" s="17"/>
      <c r="I40" s="17"/>
      <c r="J40" s="122"/>
      <c r="K40" s="17"/>
      <c r="L40" s="17"/>
    </row>
    <row r="41" spans="1:21" x14ac:dyDescent="0.2">
      <c r="A41" s="19">
        <f>A39+1</f>
        <v>24</v>
      </c>
      <c r="B41" s="123" t="s">
        <v>386</v>
      </c>
      <c r="D41" s="17">
        <v>150927.52203758305</v>
      </c>
      <c r="E41" s="17">
        <v>0</v>
      </c>
      <c r="F41" s="17">
        <f>D41</f>
        <v>150927.52203758305</v>
      </c>
      <c r="G41" s="17"/>
      <c r="H41" s="17"/>
      <c r="I41" s="17"/>
      <c r="J41" s="122"/>
      <c r="K41" s="17"/>
      <c r="L41" s="17">
        <v>150927.52203758305</v>
      </c>
      <c r="P41" s="17"/>
      <c r="Q41" s="17"/>
      <c r="R41" s="17"/>
      <c r="S41" s="17"/>
    </row>
    <row r="42" spans="1:21" x14ac:dyDescent="0.2">
      <c r="A42" s="19">
        <f t="shared" si="9"/>
        <v>25</v>
      </c>
      <c r="B42" s="123" t="s">
        <v>387</v>
      </c>
      <c r="D42" s="17">
        <v>65848.377147061168</v>
      </c>
      <c r="E42" s="17">
        <v>0</v>
      </c>
      <c r="F42" s="17">
        <f>D42</f>
        <v>65848.377147061168</v>
      </c>
      <c r="G42" s="17"/>
      <c r="H42" s="17"/>
      <c r="I42" s="17"/>
      <c r="J42" s="122"/>
      <c r="K42" s="17"/>
      <c r="L42" s="17">
        <v>65848.377147061168</v>
      </c>
      <c r="P42" s="17"/>
      <c r="Q42" s="17"/>
      <c r="R42" s="17"/>
      <c r="S42" s="17"/>
    </row>
    <row r="43" spans="1:21" x14ac:dyDescent="0.2">
      <c r="A43" s="19">
        <f t="shared" si="9"/>
        <v>26</v>
      </c>
      <c r="B43" s="6" t="s">
        <v>388</v>
      </c>
      <c r="D43" s="17">
        <v>407980.07155946712</v>
      </c>
      <c r="E43" s="17">
        <v>0</v>
      </c>
      <c r="F43" s="17">
        <v>407234.215351263</v>
      </c>
      <c r="G43" s="17"/>
      <c r="H43" s="17"/>
      <c r="I43" s="17"/>
      <c r="J43" s="122"/>
      <c r="K43" s="17"/>
      <c r="L43" s="17">
        <v>407234.215351263</v>
      </c>
      <c r="P43" s="17"/>
      <c r="Q43" s="17"/>
      <c r="R43" s="17"/>
      <c r="S43" s="17"/>
    </row>
    <row r="44" spans="1:21" x14ac:dyDescent="0.2">
      <c r="A44" s="19">
        <f t="shared" si="9"/>
        <v>27</v>
      </c>
      <c r="B44" s="6" t="s">
        <v>389</v>
      </c>
      <c r="D44" s="17">
        <v>583743.7291515196</v>
      </c>
      <c r="E44" s="17">
        <v>0</v>
      </c>
      <c r="F44" s="17">
        <v>582676.54740726517</v>
      </c>
      <c r="G44" s="17"/>
      <c r="H44" s="17"/>
      <c r="I44" s="17"/>
      <c r="J44" s="122"/>
      <c r="K44" s="17"/>
      <c r="L44" s="17">
        <v>582676.54740726517</v>
      </c>
      <c r="P44" s="17"/>
      <c r="Q44" s="17"/>
      <c r="R44" s="17"/>
      <c r="S44" s="17"/>
    </row>
    <row r="45" spans="1:21" x14ac:dyDescent="0.2">
      <c r="A45" s="19">
        <f t="shared" si="9"/>
        <v>28</v>
      </c>
      <c r="B45" s="6" t="s">
        <v>390</v>
      </c>
      <c r="D45" s="17">
        <v>293237.9955716416</v>
      </c>
      <c r="E45" s="17">
        <v>0</v>
      </c>
      <c r="F45" s="17">
        <v>292701.90718221996</v>
      </c>
      <c r="G45" s="17"/>
      <c r="H45" s="17"/>
      <c r="I45" s="17"/>
      <c r="J45" s="122"/>
      <c r="K45" s="17"/>
      <c r="L45" s="17">
        <v>292701.90718221996</v>
      </c>
      <c r="P45" s="17"/>
      <c r="Q45" s="17"/>
      <c r="R45" s="17"/>
      <c r="S45" s="17"/>
    </row>
    <row r="46" spans="1:21" x14ac:dyDescent="0.2">
      <c r="A46" s="19">
        <f t="shared" si="9"/>
        <v>29</v>
      </c>
      <c r="B46" s="6" t="s">
        <v>391</v>
      </c>
      <c r="D46" s="17">
        <v>48458.119684596852</v>
      </c>
      <c r="E46" s="17">
        <v>0</v>
      </c>
      <c r="F46" s="17">
        <v>45349.940922692105</v>
      </c>
      <c r="G46" s="17"/>
      <c r="H46" s="17"/>
      <c r="I46" s="17"/>
      <c r="J46" s="122"/>
      <c r="K46" s="17"/>
      <c r="L46" s="17">
        <v>45349.940922692105</v>
      </c>
      <c r="P46" s="17"/>
      <c r="Q46" s="17"/>
      <c r="R46" s="17"/>
      <c r="S46" s="17"/>
    </row>
    <row r="47" spans="1:21" x14ac:dyDescent="0.2">
      <c r="B47" s="6" t="s">
        <v>392</v>
      </c>
      <c r="D47" s="17"/>
      <c r="E47" s="17"/>
      <c r="F47" s="17"/>
      <c r="G47" s="17"/>
      <c r="H47" s="17"/>
      <c r="I47" s="17"/>
      <c r="J47" s="122"/>
      <c r="K47" s="17"/>
      <c r="L47" s="17"/>
      <c r="P47" s="17"/>
      <c r="Q47" s="17"/>
      <c r="R47" s="17"/>
      <c r="S47" s="17"/>
    </row>
    <row r="48" spans="1:21" x14ac:dyDescent="0.2">
      <c r="A48" s="19">
        <f>A46+1</f>
        <v>30</v>
      </c>
      <c r="B48" s="123" t="s">
        <v>194</v>
      </c>
      <c r="D48" s="17">
        <v>12619.21223901281</v>
      </c>
      <c r="F48" s="35">
        <v>12619.21223901281</v>
      </c>
      <c r="H48" s="35"/>
      <c r="K48" s="6"/>
      <c r="L48" s="17">
        <v>12619.21223901281</v>
      </c>
      <c r="P48" s="17"/>
      <c r="Q48" s="17"/>
      <c r="R48" s="17"/>
      <c r="S48" s="17"/>
    </row>
    <row r="49" spans="1:21" x14ac:dyDescent="0.2">
      <c r="A49" s="19">
        <f t="shared" si="9"/>
        <v>31</v>
      </c>
      <c r="B49" s="123" t="s">
        <v>29</v>
      </c>
      <c r="D49" s="17">
        <v>191117.96744973466</v>
      </c>
      <c r="F49" s="35">
        <v>132202.55170421681</v>
      </c>
      <c r="H49" s="35">
        <v>11615.535133857922</v>
      </c>
      <c r="J49" s="19" t="s">
        <v>393</v>
      </c>
      <c r="K49" s="6"/>
      <c r="L49" s="17">
        <v>120587.01657035889</v>
      </c>
      <c r="P49" s="17"/>
      <c r="Q49" s="17"/>
      <c r="R49" s="17"/>
      <c r="S49" s="17"/>
    </row>
    <row r="50" spans="1:21" x14ac:dyDescent="0.2">
      <c r="A50" s="19">
        <f t="shared" si="9"/>
        <v>32</v>
      </c>
      <c r="B50" s="123" t="s">
        <v>192</v>
      </c>
      <c r="D50" s="17">
        <v>16855.932785702535</v>
      </c>
      <c r="F50" s="35">
        <v>16855.932785702535</v>
      </c>
      <c r="H50" s="35"/>
      <c r="K50" s="6"/>
      <c r="L50" s="17">
        <v>16855.932785702535</v>
      </c>
      <c r="P50" s="17"/>
      <c r="Q50" s="17"/>
      <c r="R50" s="17"/>
      <c r="S50" s="17"/>
    </row>
    <row r="51" spans="1:21" x14ac:dyDescent="0.2">
      <c r="A51" s="19">
        <f t="shared" si="9"/>
        <v>33</v>
      </c>
      <c r="B51" s="6" t="s">
        <v>394</v>
      </c>
      <c r="D51" s="35">
        <v>18339.883386175716</v>
      </c>
      <c r="F51" s="35">
        <v>18339.883386175716</v>
      </c>
      <c r="H51" s="35"/>
      <c r="K51" s="6"/>
      <c r="L51" s="17">
        <v>18339.883386175716</v>
      </c>
      <c r="P51" s="17"/>
      <c r="Q51" s="17"/>
      <c r="R51" s="17"/>
      <c r="S51" s="17"/>
    </row>
    <row r="52" spans="1:21" x14ac:dyDescent="0.2">
      <c r="A52" s="19">
        <f t="shared" si="9"/>
        <v>34</v>
      </c>
      <c r="B52" s="6" t="s">
        <v>395</v>
      </c>
      <c r="D52" s="36">
        <f>SUM(D37:D51)</f>
        <v>2464291.6658636783</v>
      </c>
      <c r="F52" s="36">
        <f>SUM(F37:F51)</f>
        <v>2399359.0807846817</v>
      </c>
      <c r="H52" s="36">
        <f>SUM(H37:H51)</f>
        <v>11615.535133857922</v>
      </c>
      <c r="K52" s="6"/>
      <c r="L52" s="36">
        <f>SUM(L37:L51)</f>
        <v>2387743.545650824</v>
      </c>
      <c r="P52" s="35"/>
      <c r="Q52" s="35"/>
      <c r="R52" s="35"/>
      <c r="S52" s="35"/>
    </row>
    <row r="53" spans="1:21" x14ac:dyDescent="0.2">
      <c r="D53" s="35"/>
      <c r="F53" s="35"/>
      <c r="H53" s="35"/>
      <c r="K53" s="6"/>
      <c r="L53" s="35"/>
    </row>
    <row r="54" spans="1:21" ht="13.5" customHeight="1" thickBot="1" x14ac:dyDescent="0.25">
      <c r="A54" s="19">
        <f>A52+1</f>
        <v>35</v>
      </c>
      <c r="B54" s="6" t="s">
        <v>396</v>
      </c>
      <c r="D54" s="39">
        <f>D17+D24+D34+D52</f>
        <v>5329890.4041851535</v>
      </c>
      <c r="F54" s="39">
        <f>F17+F24+F34+F52</f>
        <v>5244256.9765455201</v>
      </c>
      <c r="H54" s="39">
        <f>H17+H24+H34+H52</f>
        <v>50956.624806792992</v>
      </c>
      <c r="K54" s="6"/>
      <c r="L54" s="39">
        <f>L17+L24+L34+L52</f>
        <v>5193300.3517387267</v>
      </c>
      <c r="P54" s="35"/>
      <c r="Q54" s="35"/>
      <c r="R54" s="35"/>
      <c r="S54" s="35"/>
      <c r="T54" s="35"/>
      <c r="U54" s="35"/>
    </row>
    <row r="55" spans="1:21" ht="12.75" customHeight="1" thickTop="1" x14ac:dyDescent="0.2">
      <c r="D55" s="35"/>
      <c r="F55" s="35"/>
      <c r="P55" s="35"/>
      <c r="Q55" s="35"/>
      <c r="R55" s="35"/>
      <c r="S55" s="35"/>
    </row>
    <row r="56" spans="1:21" ht="12.75" customHeight="1" x14ac:dyDescent="0.2"/>
    <row r="57" spans="1:21" ht="12.75" customHeight="1" x14ac:dyDescent="0.2">
      <c r="A57" s="19" t="s">
        <v>397</v>
      </c>
    </row>
    <row r="58" spans="1:21" x14ac:dyDescent="0.2">
      <c r="A58" s="119" t="s">
        <v>398</v>
      </c>
      <c r="B58" s="6" t="s">
        <v>399</v>
      </c>
    </row>
  </sheetData>
  <mergeCells count="3">
    <mergeCell ref="A2:T2"/>
    <mergeCell ref="A3:T3"/>
    <mergeCell ref="P6:T6"/>
  </mergeCells>
  <printOptions horizontalCentered="1"/>
  <pageMargins left="0.7" right="0.7" top="0.75" bottom="0.75" header="0.3" footer="0.3"/>
  <pageSetup scale="45" orientation="landscape" r:id="rId1"/>
  <headerFooter>
    <oddHeader xml:space="preserve">&amp;R&amp;"Arial,Regular"&amp;10Filed: 2025-02-28
EB-2025-0064
Phase 3 Exhibit 7
Tab 3
Schedule 6
Attachment 8
Page 1 of 12
</oddHeader>
  </headerFooter>
  <colBreaks count="1" manualBreakCount="1">
    <brk id="20" max="6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7245-DB4A-452F-BB94-67FC465EBD8E}">
  <dimension ref="A1:AD39"/>
  <sheetViews>
    <sheetView view="pageBreakPreview" topLeftCell="B1" zoomScale="85" zoomScaleNormal="100" zoomScaleSheetLayoutView="85" workbookViewId="0">
      <selection activeCell="B58" sqref="B58"/>
    </sheetView>
  </sheetViews>
  <sheetFormatPr defaultColWidth="9.140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140625" style="6" customWidth="1"/>
    <col min="5" max="5" width="1.7109375" style="6" customWidth="1"/>
    <col min="6" max="6" width="17.140625" style="6" customWidth="1"/>
    <col min="7" max="7" width="1.7109375" style="6" customWidth="1"/>
    <col min="8" max="8" width="21.42578125" style="19" customWidth="1"/>
    <col min="9" max="9" width="1.7109375" style="6" customWidth="1"/>
    <col min="10" max="10" width="17.140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28515625" style="6" customWidth="1"/>
    <col min="21" max="29" width="10.7109375" style="6" customWidth="1"/>
    <col min="30" max="16384" width="9.140625" style="6"/>
  </cols>
  <sheetData>
    <row r="1" spans="1:30" ht="63" customHeight="1" x14ac:dyDescent="0.2"/>
    <row r="2" spans="1:30" ht="14.45" customHeight="1" x14ac:dyDescent="0.2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45" t="s">
        <v>0</v>
      </c>
      <c r="T2" s="245"/>
      <c r="U2" s="245"/>
      <c r="V2" s="245"/>
      <c r="W2" s="245"/>
      <c r="X2" s="245"/>
      <c r="Y2" s="245"/>
      <c r="Z2" s="245"/>
    </row>
    <row r="3" spans="1:30" ht="14.45" customHeight="1" x14ac:dyDescent="0.2">
      <c r="A3" s="245" t="s">
        <v>400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S3" s="245" t="s">
        <v>401</v>
      </c>
      <c r="T3" s="245"/>
      <c r="U3" s="245"/>
      <c r="V3" s="245"/>
      <c r="W3" s="245"/>
      <c r="X3" s="245"/>
      <c r="Y3" s="245"/>
      <c r="Z3" s="245"/>
    </row>
    <row r="5" spans="1:30" x14ac:dyDescent="0.2">
      <c r="D5" s="19" t="s">
        <v>327</v>
      </c>
    </row>
    <row r="6" spans="1:30" x14ac:dyDescent="0.2">
      <c r="A6" s="19" t="s">
        <v>3</v>
      </c>
      <c r="D6" s="19" t="s">
        <v>7</v>
      </c>
      <c r="F6" s="19" t="s">
        <v>328</v>
      </c>
      <c r="H6" s="19" t="s">
        <v>329</v>
      </c>
      <c r="I6" s="19"/>
      <c r="J6" s="19" t="s">
        <v>330</v>
      </c>
      <c r="L6" s="19" t="s">
        <v>88</v>
      </c>
      <c r="N6" s="19" t="s">
        <v>402</v>
      </c>
      <c r="O6" s="19" t="s">
        <v>402</v>
      </c>
      <c r="P6" s="19" t="s">
        <v>402</v>
      </c>
      <c r="Q6" s="19" t="s">
        <v>402</v>
      </c>
      <c r="R6" s="19" t="s">
        <v>402</v>
      </c>
      <c r="S6" s="19" t="s">
        <v>402</v>
      </c>
      <c r="T6" s="19" t="s">
        <v>402</v>
      </c>
      <c r="U6" s="19" t="s">
        <v>402</v>
      </c>
      <c r="V6" s="19" t="s">
        <v>402</v>
      </c>
      <c r="W6" s="19" t="s">
        <v>402</v>
      </c>
      <c r="X6" s="19" t="s">
        <v>402</v>
      </c>
      <c r="Y6" s="19" t="s">
        <v>402</v>
      </c>
      <c r="Z6" s="19" t="s">
        <v>402</v>
      </c>
      <c r="AA6" s="19" t="s">
        <v>402</v>
      </c>
      <c r="AB6" s="19" t="s">
        <v>402</v>
      </c>
      <c r="AC6" s="19" t="s">
        <v>402</v>
      </c>
    </row>
    <row r="7" spans="1:30" x14ac:dyDescent="0.2">
      <c r="A7" s="18" t="s">
        <v>5</v>
      </c>
      <c r="B7" s="117" t="s">
        <v>6</v>
      </c>
      <c r="D7" s="18" t="s">
        <v>333</v>
      </c>
      <c r="F7" s="18" t="s">
        <v>86</v>
      </c>
      <c r="H7" s="18" t="s">
        <v>89</v>
      </c>
      <c r="I7" s="19"/>
      <c r="J7" s="18" t="s">
        <v>334</v>
      </c>
      <c r="L7" s="18" t="s">
        <v>89</v>
      </c>
      <c r="N7" s="18" t="s">
        <v>403</v>
      </c>
      <c r="O7" s="18" t="s">
        <v>404</v>
      </c>
      <c r="P7" s="18" t="s">
        <v>405</v>
      </c>
      <c r="Q7" s="18" t="s">
        <v>46</v>
      </c>
      <c r="R7" s="18" t="s">
        <v>47</v>
      </c>
      <c r="S7" s="18" t="s">
        <v>406</v>
      </c>
      <c r="T7" s="18" t="s">
        <v>407</v>
      </c>
      <c r="U7" s="18" t="s">
        <v>408</v>
      </c>
      <c r="V7" s="18" t="s">
        <v>409</v>
      </c>
      <c r="W7" s="18" t="s">
        <v>410</v>
      </c>
      <c r="X7" s="18" t="s">
        <v>411</v>
      </c>
      <c r="Y7" s="18" t="s">
        <v>412</v>
      </c>
      <c r="Z7" s="18" t="s">
        <v>413</v>
      </c>
      <c r="AA7" s="118" t="s">
        <v>414</v>
      </c>
      <c r="AB7" s="18" t="s">
        <v>415</v>
      </c>
      <c r="AC7" s="18" t="s">
        <v>416</v>
      </c>
    </row>
    <row r="8" spans="1:30" x14ac:dyDescent="0.2">
      <c r="D8" s="119" t="s">
        <v>64</v>
      </c>
      <c r="F8" s="119" t="s">
        <v>13</v>
      </c>
      <c r="H8" s="119" t="s">
        <v>14</v>
      </c>
      <c r="J8" s="119" t="s">
        <v>15</v>
      </c>
      <c r="L8" s="119" t="s">
        <v>16</v>
      </c>
      <c r="N8" s="119" t="s">
        <v>65</v>
      </c>
      <c r="O8" s="119" t="s">
        <v>66</v>
      </c>
      <c r="P8" s="119" t="s">
        <v>67</v>
      </c>
      <c r="S8" s="119" t="s">
        <v>68</v>
      </c>
      <c r="T8" s="119" t="s">
        <v>69</v>
      </c>
      <c r="U8" s="119" t="s">
        <v>70</v>
      </c>
      <c r="V8" s="119" t="s">
        <v>71</v>
      </c>
      <c r="W8" s="119" t="s">
        <v>72</v>
      </c>
      <c r="X8" s="119" t="s">
        <v>73</v>
      </c>
      <c r="Y8" s="119" t="s">
        <v>74</v>
      </c>
      <c r="Z8" s="119" t="s">
        <v>75</v>
      </c>
      <c r="AA8" s="119" t="s">
        <v>76</v>
      </c>
      <c r="AB8" s="119" t="s">
        <v>77</v>
      </c>
      <c r="AC8" s="119" t="s">
        <v>78</v>
      </c>
    </row>
    <row r="10" spans="1:30" x14ac:dyDescent="0.2">
      <c r="B10" s="11" t="s">
        <v>340</v>
      </c>
    </row>
    <row r="11" spans="1:30" x14ac:dyDescent="0.2">
      <c r="A11" s="19">
        <v>1</v>
      </c>
      <c r="B11" s="6" t="s">
        <v>341</v>
      </c>
      <c r="D11" s="17">
        <v>104134.65440462345</v>
      </c>
      <c r="J11" s="17">
        <f>D11-F11</f>
        <v>104134.65440462345</v>
      </c>
      <c r="L11" s="19" t="s">
        <v>417</v>
      </c>
      <c r="N11" s="17">
        <v>76361.527595838066</v>
      </c>
      <c r="O11" s="17">
        <v>25586.798130713327</v>
      </c>
      <c r="P11" s="17">
        <v>1459.9537938405888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726.37488423148898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343</v>
      </c>
      <c r="D12" s="17">
        <v>26185.896049534473</v>
      </c>
      <c r="J12" s="17">
        <f t="shared" ref="J12:J16" si="0">D12-F12</f>
        <v>26185.896049534473</v>
      </c>
      <c r="L12" s="19" t="s">
        <v>418</v>
      </c>
      <c r="N12" s="17">
        <v>15548.151651724849</v>
      </c>
      <c r="O12" s="17">
        <v>8385.6810972704861</v>
      </c>
      <c r="P12" s="17">
        <v>745.76893071003462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1506.2943698291006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345</v>
      </c>
      <c r="D13" s="17">
        <v>1935.8745702546512</v>
      </c>
      <c r="J13" s="17">
        <f t="shared" si="0"/>
        <v>1935.8745702546512</v>
      </c>
      <c r="L13" s="19" t="s">
        <v>419</v>
      </c>
      <c r="N13" s="17">
        <v>1162.248626753978</v>
      </c>
      <c r="O13" s="17">
        <v>626.84276292212553</v>
      </c>
      <c r="P13" s="17">
        <v>55.747392681069236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91.035787897478329</v>
      </c>
      <c r="AB13" s="17">
        <v>0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347</v>
      </c>
      <c r="D14" s="17">
        <v>15139.615264700324</v>
      </c>
      <c r="F14" s="35">
        <v>-1498.8754307544818</v>
      </c>
      <c r="H14" s="19" t="s">
        <v>420</v>
      </c>
      <c r="J14" s="17">
        <f t="shared" si="0"/>
        <v>16638.490695454806</v>
      </c>
      <c r="L14" s="19" t="s">
        <v>421</v>
      </c>
      <c r="N14" s="17">
        <v>9150.2726280047191</v>
      </c>
      <c r="O14" s="17">
        <v>4248.2288733779542</v>
      </c>
      <c r="P14" s="17">
        <v>1468.9305392586853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73.763335089255932</v>
      </c>
      <c r="Z14" s="17">
        <v>0</v>
      </c>
      <c r="AA14" s="17">
        <v>198.41988896971054</v>
      </c>
      <c r="AB14" s="17">
        <v>0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350</v>
      </c>
      <c r="D15" s="17">
        <v>2349.3688172958259</v>
      </c>
      <c r="J15" s="17">
        <f t="shared" si="0"/>
        <v>2349.3688172958259</v>
      </c>
      <c r="L15" s="19" t="s">
        <v>422</v>
      </c>
      <c r="N15" s="17">
        <v>1483.0381925571419</v>
      </c>
      <c r="O15" s="17">
        <v>710.30991432463168</v>
      </c>
      <c r="P15" s="17">
        <v>128.40281181297013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13.313874692619001</v>
      </c>
      <c r="Z15" s="17">
        <v>0</v>
      </c>
      <c r="AA15" s="17">
        <v>14.304023908463686</v>
      </c>
      <c r="AB15" s="17">
        <v>0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219</v>
      </c>
      <c r="D16" s="17">
        <v>925.77960019655279</v>
      </c>
      <c r="J16" s="17">
        <f t="shared" si="0"/>
        <v>925.77960019655279</v>
      </c>
      <c r="L16" s="19" t="s">
        <v>417</v>
      </c>
      <c r="N16" s="17">
        <v>678.87049601553463</v>
      </c>
      <c r="O16" s="17">
        <v>227.47216936756823</v>
      </c>
      <c r="P16" s="17">
        <v>12.979304990204795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6.4576298232453597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353</v>
      </c>
      <c r="D17" s="36">
        <f>SUM(D11:D16)</f>
        <v>150671.18870660526</v>
      </c>
      <c r="F17" s="37">
        <f>SUM(F11:F16)</f>
        <v>-1498.8754307544818</v>
      </c>
      <c r="J17" s="36">
        <f>SUM(J11:J16)</f>
        <v>152170.06413735976</v>
      </c>
      <c r="N17" s="36">
        <f t="shared" ref="N17:AB17" si="2">SUM(N11:N16)</f>
        <v>104384.10919089429</v>
      </c>
      <c r="O17" s="36">
        <f t="shared" si="2"/>
        <v>39785.332947976094</v>
      </c>
      <c r="P17" s="36">
        <f t="shared" si="2"/>
        <v>3871.7827732935525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819.90972383660937</v>
      </c>
      <c r="Z17" s="36">
        <f t="shared" si="2"/>
        <v>0</v>
      </c>
      <c r="AA17" s="36">
        <f t="shared" si="2"/>
        <v>1810.054070604753</v>
      </c>
      <c r="AB17" s="36">
        <f t="shared" si="2"/>
        <v>0</v>
      </c>
      <c r="AC17" s="36">
        <f>SUM(AC11:AC16)</f>
        <v>0</v>
      </c>
      <c r="AD17" s="35"/>
    </row>
    <row r="18" spans="1:30" x14ac:dyDescent="0.2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354</v>
      </c>
      <c r="J19" s="12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355</v>
      </c>
      <c r="D20" s="17">
        <v>5101.0219418402321</v>
      </c>
      <c r="J20" s="17">
        <f t="shared" ref="J20:J23" si="3">D20-F20</f>
        <v>5101.0219418402321</v>
      </c>
      <c r="L20" s="19" t="s">
        <v>419</v>
      </c>
      <c r="N20" s="17">
        <v>3062.5205982047928</v>
      </c>
      <c r="O20" s="17">
        <v>1651.7282353313326</v>
      </c>
      <c r="P20" s="17">
        <v>146.89416227473404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239.87894602937266</v>
      </c>
      <c r="AB20" s="17">
        <v>0</v>
      </c>
      <c r="AC20" s="17">
        <v>0</v>
      </c>
      <c r="AD20" s="35"/>
    </row>
    <row r="21" spans="1:30" x14ac:dyDescent="0.2">
      <c r="A21" s="19">
        <f>A20+1</f>
        <v>9</v>
      </c>
      <c r="B21" s="6" t="s">
        <v>356</v>
      </c>
      <c r="D21" s="17">
        <v>3863.9665780486594</v>
      </c>
      <c r="F21" s="17">
        <v>1607.9389000323333</v>
      </c>
      <c r="H21" s="19" t="s">
        <v>423</v>
      </c>
      <c r="J21" s="17">
        <f t="shared" si="3"/>
        <v>2256.0276780163258</v>
      </c>
      <c r="L21" s="19" t="s">
        <v>424</v>
      </c>
      <c r="N21" s="17">
        <v>2232.00995770804</v>
      </c>
      <c r="O21" s="17">
        <v>1324.5605704232562</v>
      </c>
      <c r="P21" s="17">
        <v>98.472956002136897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208.92309391522593</v>
      </c>
      <c r="AB21" s="17">
        <v>0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359</v>
      </c>
      <c r="D22" s="17">
        <v>290.91065568303998</v>
      </c>
      <c r="J22" s="17">
        <f t="shared" si="3"/>
        <v>290.91065568303998</v>
      </c>
      <c r="L22" s="19" t="s">
        <v>425</v>
      </c>
      <c r="N22" s="17">
        <v>173.25959389339724</v>
      </c>
      <c r="O22" s="17">
        <v>92.199601983210584</v>
      </c>
      <c r="P22" s="17">
        <v>2.4775090311483998</v>
      </c>
      <c r="Q22" s="17">
        <v>0</v>
      </c>
      <c r="R22" s="17">
        <v>0</v>
      </c>
      <c r="S22" s="17">
        <v>0</v>
      </c>
      <c r="T22" s="17">
        <v>0</v>
      </c>
      <c r="U22" s="17">
        <v>9.6583954691469547</v>
      </c>
      <c r="V22" s="17">
        <v>0.64708243918607711</v>
      </c>
      <c r="W22" s="17">
        <v>7.5263845377124676</v>
      </c>
      <c r="X22" s="17">
        <v>0.82550700625819806</v>
      </c>
      <c r="Y22" s="17">
        <v>8.4002014876614947E-2</v>
      </c>
      <c r="Z22" s="17">
        <v>0</v>
      </c>
      <c r="AA22" s="17">
        <v>4.2325793081033849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361</v>
      </c>
      <c r="D23" s="17">
        <v>656.84290940717995</v>
      </c>
      <c r="J23" s="17">
        <f t="shared" si="3"/>
        <v>656.84290940717995</v>
      </c>
      <c r="L23" s="19" t="s">
        <v>426</v>
      </c>
      <c r="N23" s="17">
        <v>405.9513981986118</v>
      </c>
      <c r="O23" s="17">
        <v>196.89378089989549</v>
      </c>
      <c r="P23" s="17">
        <v>35.150183877896318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3.6427895623212567</v>
      </c>
      <c r="Z23" s="17">
        <v>0</v>
      </c>
      <c r="AA23" s="17">
        <v>15.20475686845505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363</v>
      </c>
      <c r="D24" s="36">
        <f>SUM(D20:D23)</f>
        <v>9912.7420849791106</v>
      </c>
      <c r="F24" s="36">
        <f>SUM(F20:F23)</f>
        <v>1607.9389000323333</v>
      </c>
      <c r="H24" s="121"/>
      <c r="J24" s="36">
        <f>SUM(J20:J23)</f>
        <v>8304.8031849467789</v>
      </c>
      <c r="N24" s="36">
        <f t="shared" ref="N24:AB24" si="5">SUM(N20:N23)</f>
        <v>5873.7415480048421</v>
      </c>
      <c r="O24" s="36">
        <f t="shared" si="5"/>
        <v>3265.3821886376945</v>
      </c>
      <c r="P24" s="36">
        <f t="shared" si="5"/>
        <v>282.99481118591564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9.6583954691469547</v>
      </c>
      <c r="V24" s="36">
        <f t="shared" si="5"/>
        <v>0.64708243918607711</v>
      </c>
      <c r="W24" s="36">
        <f t="shared" si="5"/>
        <v>7.5263845377124676</v>
      </c>
      <c r="X24" s="36">
        <f t="shared" si="5"/>
        <v>0.82550700625819806</v>
      </c>
      <c r="Y24" s="36">
        <f t="shared" si="5"/>
        <v>3.7267915771978717</v>
      </c>
      <c r="Z24" s="36">
        <f t="shared" si="5"/>
        <v>0</v>
      </c>
      <c r="AA24" s="36">
        <f t="shared" si="5"/>
        <v>468.23937612115702</v>
      </c>
      <c r="AB24" s="36">
        <f t="shared" si="5"/>
        <v>0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364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365</v>
      </c>
      <c r="D27" s="17">
        <v>346.5529100443411</v>
      </c>
      <c r="J27" s="17">
        <f t="shared" ref="J27:J33" si="6">D27-F27</f>
        <v>346.5529100443411</v>
      </c>
      <c r="L27" s="19" t="s">
        <v>427</v>
      </c>
      <c r="N27" s="17">
        <v>211.91289197788666</v>
      </c>
      <c r="O27" s="17">
        <v>110.42229009572455</v>
      </c>
      <c r="P27" s="17">
        <v>12.639462025731218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11.578265944998634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367</v>
      </c>
      <c r="D28" s="17">
        <v>0</v>
      </c>
      <c r="J28" s="17">
        <f t="shared" si="6"/>
        <v>0</v>
      </c>
      <c r="L28" s="19" t="s">
        <v>428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369</v>
      </c>
      <c r="D29" s="17">
        <v>2246.1107744661963</v>
      </c>
      <c r="J29" s="17">
        <f t="shared" si="6"/>
        <v>2246.1107744661963</v>
      </c>
      <c r="L29" s="19" t="s">
        <v>429</v>
      </c>
      <c r="N29" s="17">
        <v>1373.4694360492349</v>
      </c>
      <c r="O29" s="17">
        <v>715.67915991097823</v>
      </c>
      <c r="P29" s="17">
        <v>81.920050349075979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75.042128156906884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371</v>
      </c>
      <c r="D30" s="17">
        <v>7589.6494557717006</v>
      </c>
      <c r="J30" s="17">
        <f t="shared" si="6"/>
        <v>7589.6494557717006</v>
      </c>
      <c r="L30" s="19" t="s">
        <v>430</v>
      </c>
      <c r="N30" s="17">
        <v>4640.9783864322153</v>
      </c>
      <c r="O30" s="17">
        <v>2418.2929926135985</v>
      </c>
      <c r="P30" s="17">
        <v>276.80935090853512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253.56872581735183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373</v>
      </c>
      <c r="D31" s="17">
        <v>0</v>
      </c>
      <c r="J31" s="17">
        <f t="shared" si="6"/>
        <v>0</v>
      </c>
      <c r="L31" s="19" t="s">
        <v>431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375</v>
      </c>
      <c r="D32" s="17">
        <v>0</v>
      </c>
      <c r="J32" s="17">
        <f t="shared" si="6"/>
        <v>0</v>
      </c>
      <c r="L32" s="19" t="s">
        <v>287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377</v>
      </c>
      <c r="D33" s="17">
        <v>664.44573542758917</v>
      </c>
      <c r="F33" s="17">
        <v>647.23650896029574</v>
      </c>
      <c r="H33" s="19" t="s">
        <v>432</v>
      </c>
      <c r="J33" s="17">
        <f t="shared" si="6"/>
        <v>17.209226467293433</v>
      </c>
      <c r="L33" s="19" t="s">
        <v>433</v>
      </c>
      <c r="N33" s="17">
        <v>416.21884832855221</v>
      </c>
      <c r="O33" s="17">
        <v>199.35353005947493</v>
      </c>
      <c r="P33" s="17">
        <v>36.03661100790773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3.7365764544240165</v>
      </c>
      <c r="Z33" s="17">
        <v>0</v>
      </c>
      <c r="AA33" s="17">
        <v>9.1001695772304618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380</v>
      </c>
      <c r="D34" s="36">
        <f>SUM(D27:D33)</f>
        <v>10846.758875709827</v>
      </c>
      <c r="F34" s="36">
        <f>SUM(F27:F33)</f>
        <v>647.23650896029574</v>
      </c>
      <c r="J34" s="36">
        <f>SUM(J27:J33)</f>
        <v>10199.522366749532</v>
      </c>
      <c r="N34" s="36">
        <f t="shared" ref="N34:AB34" si="8">SUM(N27:N33)</f>
        <v>6642.5795627878888</v>
      </c>
      <c r="O34" s="36">
        <f t="shared" si="8"/>
        <v>3443.747972679776</v>
      </c>
      <c r="P34" s="36">
        <f t="shared" si="8"/>
        <v>407.40547429125002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3.7365764544240165</v>
      </c>
      <c r="Z34" s="36">
        <f t="shared" si="8"/>
        <v>0</v>
      </c>
      <c r="AA34" s="36">
        <f t="shared" si="8"/>
        <v>349.28928949648781</v>
      </c>
      <c r="AB34" s="36">
        <f t="shared" si="8"/>
        <v>0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30" ht="13.5" thickBot="1" x14ac:dyDescent="0.25">
      <c r="A36" s="19">
        <v>21</v>
      </c>
      <c r="B36" s="6" t="s">
        <v>434</v>
      </c>
      <c r="D36" s="39">
        <f>D17+D24+D34</f>
        <v>171430.68966729421</v>
      </c>
      <c r="F36" s="39">
        <f>F17+F24+F34</f>
        <v>756.29997823814722</v>
      </c>
      <c r="H36" s="35"/>
      <c r="J36" s="39">
        <f>J17+J24+J34</f>
        <v>170674.38968905606</v>
      </c>
      <c r="L36" s="35"/>
      <c r="N36" s="39">
        <f>N17+N24+N34</f>
        <v>116900.43030168701</v>
      </c>
      <c r="O36" s="39">
        <f t="shared" ref="O36:AB36" si="9">O17+O24+O34</f>
        <v>46494.463109293567</v>
      </c>
      <c r="P36" s="39">
        <f t="shared" si="9"/>
        <v>4562.1830587707182</v>
      </c>
      <c r="Q36" s="39">
        <f t="shared" si="9"/>
        <v>0</v>
      </c>
      <c r="R36" s="39">
        <f t="shared" si="9"/>
        <v>0</v>
      </c>
      <c r="S36" s="39">
        <f t="shared" si="9"/>
        <v>0</v>
      </c>
      <c r="T36" s="39">
        <f t="shared" si="9"/>
        <v>0</v>
      </c>
      <c r="U36" s="39">
        <f t="shared" si="9"/>
        <v>9.6583954691469547</v>
      </c>
      <c r="V36" s="39">
        <f t="shared" si="9"/>
        <v>0.64708243918607711</v>
      </c>
      <c r="W36" s="39">
        <f t="shared" si="9"/>
        <v>7.5263845377124676</v>
      </c>
      <c r="X36" s="39">
        <f t="shared" si="9"/>
        <v>0.82550700625819806</v>
      </c>
      <c r="Y36" s="39">
        <f t="shared" si="9"/>
        <v>827.37309186823131</v>
      </c>
      <c r="Z36" s="39">
        <f t="shared" si="9"/>
        <v>0</v>
      </c>
      <c r="AA36" s="39">
        <f t="shared" si="9"/>
        <v>2627.5827362223981</v>
      </c>
      <c r="AB36" s="39">
        <f t="shared" si="9"/>
        <v>0</v>
      </c>
      <c r="AC36" s="39">
        <f>AC17+AC24+AC34</f>
        <v>0</v>
      </c>
    </row>
    <row r="37" spans="1:30" ht="13.5" thickTop="1" x14ac:dyDescent="0.2"/>
    <row r="38" spans="1:30" x14ac:dyDescent="0.2">
      <c r="A38" s="19" t="s">
        <v>397</v>
      </c>
      <c r="H38" s="6"/>
    </row>
    <row r="39" spans="1:30" x14ac:dyDescent="0.2">
      <c r="A39" s="119" t="s">
        <v>398</v>
      </c>
      <c r="B39" s="6" t="s">
        <v>399</v>
      </c>
      <c r="H39" s="6"/>
    </row>
  </sheetData>
  <mergeCells count="4">
    <mergeCell ref="A2:P2"/>
    <mergeCell ref="A3:P3"/>
    <mergeCell ref="S3:Z3"/>
    <mergeCell ref="S2:Z2"/>
  </mergeCells>
  <printOptions horizontalCentered="1"/>
  <pageMargins left="0.7" right="0.7" top="0.75" bottom="0.75" header="0.3" footer="0.3"/>
  <pageSetup scale="64" orientation="landscape" r:id="rId1"/>
  <headerFooter differentFirst="1">
    <oddHeader xml:space="preserve">&amp;R&amp;"Arial,Regular"&amp;10Filed: 2025-02-28
EB-2025-0064
Phase 3 Exhibit 7
Tab 3
Schedule 6
Attachment 8
Page 3 of 12
</oddHeader>
    <firstHeader xml:space="preserve">&amp;R&amp;"Arial,Regular"&amp;10Filed: 2025-02-28
EB-2025-0064
Phase 3 Exhibit 7
Tab 3
Schedule 6
Attachment 8
Page 2 of 12&amp;"-,Regular"&amp;11
</firstHeader>
  </headerFooter>
  <colBreaks count="2" manualBreakCount="2">
    <brk id="16" max="38" man="1"/>
    <brk id="29" max="3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83D1784-D9ED-44E4-A705-BCD249C39497}"/>
</file>

<file path=customXml/itemProps2.xml><?xml version="1.0" encoding="utf-8"?>
<ds:datastoreItem xmlns:ds="http://schemas.openxmlformats.org/officeDocument/2006/customXml" ds:itemID="{9E271E55-0687-49FA-8D81-2D9CEB176574}"/>
</file>

<file path=customXml/itemProps3.xml><?xml version="1.0" encoding="utf-8"?>
<ds:datastoreItem xmlns:ds="http://schemas.openxmlformats.org/officeDocument/2006/customXml" ds:itemID="{71A35B1E-5119-4CCB-8953-0BEB3188D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60</vt:i4>
      </vt:variant>
    </vt:vector>
  </HeadingPairs>
  <TitlesOfParts>
    <vt:vector size="103" baseType="lpstr">
      <vt:lpstr>Attach 1</vt:lpstr>
      <vt:lpstr>Attach 2</vt:lpstr>
      <vt:lpstr>Attach 3</vt:lpstr>
      <vt:lpstr>Attach 4</vt:lpstr>
      <vt:lpstr>Attach 5</vt:lpstr>
      <vt:lpstr> Attach 6</vt:lpstr>
      <vt:lpstr>Attach 7</vt:lpstr>
      <vt:lpstr>Attach 8 p.1</vt:lpstr>
      <vt:lpstr>Attach 8 p.2-3</vt:lpstr>
      <vt:lpstr>Attach 8 p.4-5</vt:lpstr>
      <vt:lpstr>Attach 8 p.6-7</vt:lpstr>
      <vt:lpstr>Attach 8 p.8-9</vt:lpstr>
      <vt:lpstr>Attach 8 p.10</vt:lpstr>
      <vt:lpstr>Attach 8 p.11-12</vt:lpstr>
      <vt:lpstr>Attach 9 p.1</vt:lpstr>
      <vt:lpstr>Attach 9 p.2-3</vt:lpstr>
      <vt:lpstr>Attach 9 p.4-5</vt:lpstr>
      <vt:lpstr>Attach 9 p.6-7</vt:lpstr>
      <vt:lpstr>Attach 9 p.8-9</vt:lpstr>
      <vt:lpstr>Attach 9 p.10</vt:lpstr>
      <vt:lpstr>Attach 9 p.11-12</vt:lpstr>
      <vt:lpstr>Attach 10 p.1</vt:lpstr>
      <vt:lpstr>Attach 10 p.2-3</vt:lpstr>
      <vt:lpstr>Attach 10 p.4-5</vt:lpstr>
      <vt:lpstr>Attach 10 p.6-7</vt:lpstr>
      <vt:lpstr>Attach 10 p.8-9</vt:lpstr>
      <vt:lpstr>Attach 10 p.10</vt:lpstr>
      <vt:lpstr>Attach 10 p.11-12</vt:lpstr>
      <vt:lpstr>Attach 12 p.1-3</vt:lpstr>
      <vt:lpstr>Attach 12 p.4</vt:lpstr>
      <vt:lpstr>Attach 12 p.5-6</vt:lpstr>
      <vt:lpstr>Attach 12 p.7-8</vt:lpstr>
      <vt:lpstr>Attach 12 p.9-10</vt:lpstr>
      <vt:lpstr>Attach 12 p.11-12</vt:lpstr>
      <vt:lpstr>Attach 12 p.13-14</vt:lpstr>
      <vt:lpstr>Attach 12 p.15-16</vt:lpstr>
      <vt:lpstr>Attach 12 p.17-18</vt:lpstr>
      <vt:lpstr>Attach 12 p.19-20</vt:lpstr>
      <vt:lpstr>Attach 12 p.21-22</vt:lpstr>
      <vt:lpstr>Attach 12 p.23-26</vt:lpstr>
      <vt:lpstr>Attach 13 p.1-3</vt:lpstr>
      <vt:lpstr>Attach 13 p.4-6</vt:lpstr>
      <vt:lpstr>Attach 13 p.7-8</vt:lpstr>
      <vt:lpstr>' Attach 6'!Print_Area</vt:lpstr>
      <vt:lpstr>'Attach 1'!Print_Area</vt:lpstr>
      <vt:lpstr>'Attach 10 p.1'!Print_Area</vt:lpstr>
      <vt:lpstr>'Attach 10 p.11-12'!Print_Area</vt:lpstr>
      <vt:lpstr>'Attach 10 p.2-3'!Print_Area</vt:lpstr>
      <vt:lpstr>'Attach 10 p.4-5'!Print_Area</vt:lpstr>
      <vt:lpstr>'Attach 10 p.6-7'!Print_Area</vt:lpstr>
      <vt:lpstr>'Attach 10 p.8-9'!Print_Area</vt:lpstr>
      <vt:lpstr>'Attach 12 p.11-12'!Print_Area</vt:lpstr>
      <vt:lpstr>'Attach 13 p.1-3'!Print_Area</vt:lpstr>
      <vt:lpstr>'Attach 13 p.4-6'!Print_Area</vt:lpstr>
      <vt:lpstr>'Attach 13 p.7-8'!Print_Area</vt:lpstr>
      <vt:lpstr>'Attach 2'!Print_Area</vt:lpstr>
      <vt:lpstr>'Attach 3'!Print_Area</vt:lpstr>
      <vt:lpstr>'Attach 4'!Print_Area</vt:lpstr>
      <vt:lpstr>'Attach 5'!Print_Area</vt:lpstr>
      <vt:lpstr>'Attach 7'!Print_Area</vt:lpstr>
      <vt:lpstr>'Attach 8 p.1'!Print_Area</vt:lpstr>
      <vt:lpstr>'Attach 8 p.11-12'!Print_Area</vt:lpstr>
      <vt:lpstr>'Attach 8 p.2-3'!Print_Area</vt:lpstr>
      <vt:lpstr>'Attach 8 p.4-5'!Print_Area</vt:lpstr>
      <vt:lpstr>'Attach 8 p.6-7'!Print_Area</vt:lpstr>
      <vt:lpstr>'Attach 8 p.8-9'!Print_Area</vt:lpstr>
      <vt:lpstr>'Attach 9 p.1'!Print_Area</vt:lpstr>
      <vt:lpstr>'Attach 9 p.11-12'!Print_Area</vt:lpstr>
      <vt:lpstr>'Attach 9 p.2-3'!Print_Area</vt:lpstr>
      <vt:lpstr>'Attach 9 p.4-5'!Print_Area</vt:lpstr>
      <vt:lpstr>'Attach 9 p.6-7'!Print_Area</vt:lpstr>
      <vt:lpstr>'Attach 9 p.8-9'!Print_Area</vt:lpstr>
      <vt:lpstr>' Attach 6'!Print_Titles</vt:lpstr>
      <vt:lpstr>'Attach 10 p.11-12'!Print_Titles</vt:lpstr>
      <vt:lpstr>'Attach 10 p.2-3'!Print_Titles</vt:lpstr>
      <vt:lpstr>'Attach 10 p.4-5'!Print_Titles</vt:lpstr>
      <vt:lpstr>'Attach 10 p.6-7'!Print_Titles</vt:lpstr>
      <vt:lpstr>'Attach 10 p.8-9'!Print_Titles</vt:lpstr>
      <vt:lpstr>'Attach 12 p.11-12'!Print_Titles</vt:lpstr>
      <vt:lpstr>'Attach 12 p.13-14'!Print_Titles</vt:lpstr>
      <vt:lpstr>'Attach 12 p.15-16'!Print_Titles</vt:lpstr>
      <vt:lpstr>'Attach 12 p.17-18'!Print_Titles</vt:lpstr>
      <vt:lpstr>'Attach 12 p.19-20'!Print_Titles</vt:lpstr>
      <vt:lpstr>'Attach 12 p.21-22'!Print_Titles</vt:lpstr>
      <vt:lpstr>'Attach 12 p.23-26'!Print_Titles</vt:lpstr>
      <vt:lpstr>'Attach 13 p.1-3'!Print_Titles</vt:lpstr>
      <vt:lpstr>'Attach 13 p.4-6'!Print_Titles</vt:lpstr>
      <vt:lpstr>'Attach 13 p.7-8'!Print_Titles</vt:lpstr>
      <vt:lpstr>'Attach 2'!Print_Titles</vt:lpstr>
      <vt:lpstr>'Attach 3'!Print_Titles</vt:lpstr>
      <vt:lpstr>'Attach 4'!Print_Titles</vt:lpstr>
      <vt:lpstr>'Attach 5'!Print_Titles</vt:lpstr>
      <vt:lpstr>'Attach 7'!Print_Titles</vt:lpstr>
      <vt:lpstr>'Attach 8 p.11-12'!Print_Titles</vt:lpstr>
      <vt:lpstr>'Attach 8 p.2-3'!Print_Titles</vt:lpstr>
      <vt:lpstr>'Attach 8 p.4-5'!Print_Titles</vt:lpstr>
      <vt:lpstr>'Attach 8 p.6-7'!Print_Titles</vt:lpstr>
      <vt:lpstr>'Attach 8 p.8-9'!Print_Titles</vt:lpstr>
      <vt:lpstr>'Attach 9 p.11-12'!Print_Titles</vt:lpstr>
      <vt:lpstr>'Attach 9 p.2-3'!Print_Titles</vt:lpstr>
      <vt:lpstr>'Attach 9 p.4-5'!Print_Titles</vt:lpstr>
      <vt:lpstr>'Attach 9 p.6-7'!Print_Titles</vt:lpstr>
      <vt:lpstr>'Attach 9 p.8-9'!Print_Titles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2025-02-28T15:27:07Z</dcterms:created>
  <dcterms:modified xsi:type="dcterms:W3CDTF">2025-02-28T15:27:28Z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